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H_LEP\"/>
    </mc:Choice>
  </mc:AlternateContent>
  <xr:revisionPtr revIDLastSave="0" documentId="13_ncr:1_{4946733F-2BAB-42C9-9AC5-5009369EC5B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<sst xmlns="http://schemas.openxmlformats.org/spreadsheetml/2006/main" count="2354" uniqueCount="530">
  <si>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</si>
  <si>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</si>
  <si>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</si>
  <si>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</si>
  <si>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</si>
  <si>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</si>
  <si>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</si>
  <si>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</si>
  <si>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</si>
  <si>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</si>
  <si>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</si>
  <si>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</si>
  <si>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</si>
  <si>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</si>
  <si>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</si>
  <si>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</si>
  <si>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</si>
  <si>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</si>
  <si>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</si>
  <si>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</si>
  <si>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</si>
  <si>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</si>
  <si>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</si>
  <si>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</si>
  <si>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</si>
  <si>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</si>
  <si>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</si>
  <si>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</si>
  <si>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</si>
  <si>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</si>
  <si>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</si>
  <si>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</si>
  <si>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</si>
  <si>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</si>
  <si>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</si>
  <si>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</si>
  <si>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</si>
  <si>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</si>
  <si>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</si>
  <si>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</si>
  <si>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</si>
  <si>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</si>
  <si>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</si>
  <si>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</si>
  <si>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</si>
  <si>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</si>
  <si>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</si>
  <si>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</si>
  <si>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</si>
  <si>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</si>
  <si>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</si>
  <si>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</si>
  <si>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</si>
  <si>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</si>
  <si>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</si>
  <si>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</si>
  <si>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</si>
  <si>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</si>
  <si>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</si>
  <si>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</si>
  <si>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</si>
  <si>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</si>
  <si>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</si>
  <si>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</si>
  <si>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</si>
  <si>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</si>
  <si>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</si>
  <si>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</si>
  <si>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</si>
  <si>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</si>
  <si>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</si>
  <si>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</si>
  <si>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</si>
  <si>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</si>
  <si>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</si>
  <si>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</si>
  <si>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</si>
  <si>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</si>
  <si>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</si>
  <si>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</si>
  <si>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</si>
  <si>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</si>
  <si>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</si>
  <si>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</si>
  <si>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</si>
  <si>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</si>
  <si>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</si>
  <si>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</si>
  <si>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</si>
  <si>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</si>
  <si>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</si>
  <si>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</si>
  <si>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</si>
  <si>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</si>
  <si>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</si>
  <si>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</si>
  <si>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</si>
  <si>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</si>
  <si>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</si>
  <si>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</si>
  <si>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</si>
  <si>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</si>
  <si>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</si>
  <si>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</si>
  <si>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</si>
  <si>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</si>
  <si>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</si>
  <si>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</si>
  <si>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</si>
  <si>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</si>
  <si>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</si>
  <si>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</si>
  <si>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</si>
  <si>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</si>
  <si>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</si>
  <si>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</si>
  <si>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</si>
  <si>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</si>
  <si>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</si>
  <si>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</si>
  <si>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</si>
  <si>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</si>
  <si>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</si>
  <si>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</si>
  <si>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</si>
  <si>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</si>
  <si>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</si>
  <si>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</si>
  <si>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</si>
  <si>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</si>
  <si>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</si>
  <si>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</si>
  <si>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</si>
  <si>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</si>
  <si>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</si>
  <si>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</si>
  <si>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</si>
  <si>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</si>
  <si>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</si>
  <si>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</si>
  <si>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</si>
  <si>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</si>
  <si>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</si>
  <si>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</si>
  <si>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</si>
  <si>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</si>
  <si>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</si>
  <si>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</si>
  <si>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</si>
  <si>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</si>
  <si>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</si>
  <si>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</si>
  <si>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</si>
  <si>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</si>
  <si>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</si>
  <si>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</si>
  <si>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</si>
  <si>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</si>
  <si>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</si>
  <si>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</si>
  <si>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</si>
  <si>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</si>
  <si>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</si>
  <si>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</si>
  <si>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</si>
  <si>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</si>
  <si>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</si>
  <si>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</si>
  <si>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</si>
  <si>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</si>
  <si>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</si>
  <si>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</si>
  <si>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</si>
  <si>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</si>
  <si>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</si>
  <si>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</si>
  <si>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</si>
  <si>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</si>
  <si>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</si>
  <si>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</si>
  <si>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</si>
  <si>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</si>
  <si>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</si>
  <si>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</si>
  <si>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</si>
  <si>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</si>
  <si>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</si>
  <si>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</si>
  <si>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</si>
  <si>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</si>
  <si>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</si>
  <si>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</si>
  <si>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</si>
  <si>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</si>
  <si>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</si>
  <si>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</si>
  <si>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</si>
  <si>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</si>
  <si>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</si>
  <si>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</si>
  <si>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</si>
  <si>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</si>
  <si>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</si>
  <si>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</si>
  <si>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</si>
  <si>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</si>
  <si>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</si>
  <si>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</si>
  <si>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</si>
  <si>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</si>
  <si>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</si>
  <si>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</si>
  <si>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</si>
  <si>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</si>
  <si>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</si>
  <si>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</si>
  <si>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</si>
  <si>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</si>
  <si>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</si>
  <si>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</si>
  <si>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</si>
  <si>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</si>
  <si>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</si>
  <si>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</si>
  <si>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</si>
  <si>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</si>
  <si>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</si>
  <si>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</si>
  <si>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</si>
  <si>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</si>
  <si>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</si>
  <si>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</si>
  <si>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</si>
  <si>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</si>
  <si>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</si>
  <si>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</si>
  <si>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</si>
  <si>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</si>
  <si>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</si>
  <si>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</si>
  <si>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</si>
  <si>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</si>
  <si>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</si>
  <si>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</si>
  <si>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</si>
  <si>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</si>
  <si>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</si>
  <si>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</si>
  <si>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</si>
  <si>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</si>
  <si>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</si>
  <si>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</si>
  <si>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</si>
  <si>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</si>
  <si>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</si>
  <si>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</si>
  <si>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</si>
  <si>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</si>
  <si>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</si>
  <si>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</si>
  <si>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</si>
  <si>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</si>
  <si>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</si>
  <si>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</si>
  <si>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</si>
  <si>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</si>
  <si>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</si>
  <si>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</si>
  <si>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</si>
  <si>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</si>
  <si>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</si>
  <si>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</si>
  <si>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</si>
  <si>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</si>
  <si>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</si>
  <si>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</si>
  <si>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</si>
  <si>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</si>
  <si>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</si>
  <si>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</si>
  <si>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</si>
  <si>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</si>
  <si>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</si>
  <si>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</si>
  <si>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</si>
  <si>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</si>
  <si>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</si>
  <si>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</si>
  <si>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</si>
  <si>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</si>
  <si>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</si>
  <si>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</si>
  <si>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</si>
  <si>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</si>
  <si>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</si>
  <si>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</si>
  <si>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</si>
  <si>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</si>
  <si>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</si>
  <si>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</si>
  <si>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</si>
  <si>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</si>
  <si>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</si>
  <si>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</si>
  <si>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</si>
  <si>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</si>
  <si>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</si>
  <si>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</si>
  <si>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</si>
  <si>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</si>
  <si>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</si>
  <si>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</si>
  <si>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</si>
  <si>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</si>
  <si>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</si>
  <si>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</si>
  <si>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</si>
  <si>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</si>
  <si>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</si>
  <si>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</si>
  <si>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</si>
  <si>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</si>
  <si>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</si>
  <si>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</si>
  <si>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</si>
  <si>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</si>
  <si>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</si>
  <si>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</si>
  <si>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</si>
  <si>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</si>
  <si>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</si>
  <si>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</si>
  <si>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</si>
  <si>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</si>
  <si>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</si>
  <si>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</si>
  <si>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</si>
  <si>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</si>
  <si>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</si>
  <si>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</si>
  <si>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</si>
  <si>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</si>
  <si>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</si>
  <si>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</si>
  <si>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</si>
  <si>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</si>
  <si>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</si>
  <si>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</si>
  <si>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</si>
  <si>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</si>
  <si>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</si>
  <si>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</si>
  <si>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</si>
  <si>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</si>
  <si>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</si>
  <si>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</si>
  <si>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</si>
  <si>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</si>
  <si>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</si>
  <si>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</si>
  <si>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</si>
  <si>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</si>
  <si>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</si>
  <si>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</si>
  <si>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</si>
  <si>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</si>
  <si>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</si>
  <si>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</si>
  <si>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</si>
  <si>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</si>
  <si>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</si>
  <si>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</si>
  <si>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</si>
  <si>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</si>
  <si>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</si>
  <si>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</si>
  <si>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</si>
  <si>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</si>
  <si>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</si>
  <si>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</si>
  <si>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</si>
  <si>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</si>
  <si>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</si>
  <si>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</si>
  <si>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</si>
  <si>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</si>
  <si>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</si>
  <si>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</si>
  <si>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</si>
  <si>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</si>
  <si>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</si>
  <si>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</si>
  <si>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</si>
  <si>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</si>
  <si>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</si>
  <si>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</si>
  <si>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</si>
  <si>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</si>
  <si>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</si>
  <si>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</si>
  <si>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</si>
  <si>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</si>
  <si>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</si>
  <si>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</si>
  <si>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</si>
  <si>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</si>
  <si>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</si>
  <si>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</si>
  <si>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</si>
  <si>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</si>
  <si>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</si>
  <si>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</si>
  <si>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</si>
  <si>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</si>
  <si>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</si>
  <si>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</si>
  <si>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</si>
  <si>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</si>
  <si>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</si>
  <si>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</si>
  <si>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</si>
  <si>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</si>
  <si>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</si>
  <si>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</si>
  <si>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</si>
  <si>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</si>
  <si>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</si>
  <si>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</si>
  <si>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</si>
  <si>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</si>
  <si>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</si>
  <si>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</si>
  <si>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</si>
  <si>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</si>
  <si>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</si>
  <si>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</si>
  <si>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</si>
  <si>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</si>
  <si>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</si>
  <si>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</si>
  <si>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</si>
  <si>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</si>
  <si>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</si>
  <si>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</si>
  <si>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</si>
  <si>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</si>
  <si>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</si>
  <si>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</si>
  <si>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</si>
  <si>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</si>
  <si>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</si>
  <si>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</si>
  <si>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</si>
  <si>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</si>
  <si>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</si>
  <si>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</si>
  <si>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</si>
  <si>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</si>
  <si>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</si>
  <si>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</si>
  <si>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</si>
  <si>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</si>
  <si>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</si>
  <si>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</si>
  <si>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</si>
  <si>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</si>
  <si>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</si>
  <si>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</si>
  <si>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</si>
  <si>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</si>
  <si>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</si>
  <si>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</si>
  <si>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</si>
  <si>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</si>
  <si>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</si>
  <si>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</si>
  <si>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</si>
  <si>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</si>
  <si>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</si>
  <si>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</si>
  <si>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</si>
  <si>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</si>
  <si>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</si>
  <si>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</si>
  <si>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</si>
  <si>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</si>
  <si>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</si>
  <si>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</si>
  <si>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</si>
  <si>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</si>
  <si>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</si>
  <si>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</si>
  <si>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</si>
  <si>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</si>
  <si>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</si>
  <si>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</si>
  <si>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</si>
  <si>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</si>
  <si>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</si>
  <si>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</si>
  <si>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</si>
  <si>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</si>
  <si>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</si>
  <si>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</si>
  <si>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</si>
  <si>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</si>
  <si>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</si>
  <si>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</si>
  <si>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</si>
  <si>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</si>
  <si>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</si>
  <si>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</si>
  <si>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</si>
  <si>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</si>
  <si>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</si>
  <si>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</si>
  <si>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</si>
  <si>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</si>
  <si>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</si>
  <si>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</si>
  <si>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</si>
  <si>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</si>
  <si>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</si>
  <si>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</si>
  <si>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</si>
  <si>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</si>
  <si>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automation/Data/Results/Workbooks/LEPs/CH_LEP/CH_LEP_Database.Main.xlsx</t>
  </si>
  <si>
    <t>3. Cheshire and Warrington</t>
  </si>
  <si>
    <t>Cheshire and Warrington</t>
  </si>
  <si>
    <t>09 03 2023 10:15:55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</si>
</sst>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0.58371587574732597</c:v>
                </c:pt>
                <c:pt idx="2">
                  <c:v>0.82950137456025974</c:v>
                </c:pt>
                <c:pt idx="3">
                  <c:v>-1.5872115495334072</c:v>
                </c:pt>
                <c:pt idx="4">
                  <c:v>1.7871276895209398E-2</c:v>
                </c:pt>
                <c:pt idx="5">
                  <c:v>-6.44549308029152E-2</c:v>
                </c:pt>
                <c:pt idx="7">
                  <c:v>-3.1960662680214358</c:v>
                </c:pt>
                <c:pt idx="8">
                  <c:v>1.8457830724693203</c:v>
                </c:pt>
                <c:pt idx="9">
                  <c:v>-3.0181936601812343</c:v>
                </c:pt>
                <c:pt idx="10">
                  <c:v>4.2786309066328521</c:v>
                </c:pt>
                <c:pt idx="11">
                  <c:v>-1.2754630262039934</c:v>
                </c:pt>
                <c:pt idx="12">
                  <c:v>3.5008824401886907</c:v>
                </c:pt>
                <c:pt idx="13">
                  <c:v>-5.9526564196734739</c:v>
                </c:pt>
                <c:pt idx="14">
                  <c:v>0.30110949998738423</c:v>
                </c:pt>
                <c:pt idx="15">
                  <c:v>0.20312053164324162</c:v>
                </c:pt>
                <c:pt idx="17">
                  <c:v>-1.3774894907023438</c:v>
                </c:pt>
                <c:pt idx="18">
                  <c:v>3.0375410466850106</c:v>
                </c:pt>
                <c:pt idx="19">
                  <c:v>1.3006307400100336</c:v>
                </c:pt>
                <c:pt idx="20">
                  <c:v>0.9509029278029324</c:v>
                </c:pt>
                <c:pt idx="22">
                  <c:v>2.5193956062666389</c:v>
                </c:pt>
                <c:pt idx="24">
                  <c:v>1.3450261173703959</c:v>
                </c:pt>
                <c:pt idx="25">
                  <c:v>0.77008110083374159</c:v>
                </c:pt>
                <c:pt idx="26">
                  <c:v>0.24052203751501189</c:v>
                </c:pt>
                <c:pt idx="27">
                  <c:v>1.126790683010892</c:v>
                </c:pt>
                <c:pt idx="29">
                  <c:v>0.95592075913772945</c:v>
                </c:pt>
                <c:pt idx="30">
                  <c:v>-2.724403802611175</c:v>
                </c:pt>
                <c:pt idx="31">
                  <c:v>7.3260352311359744</c:v>
                </c:pt>
                <c:pt idx="32">
                  <c:v>2.0066410659061562</c:v>
                </c:pt>
                <c:pt idx="33">
                  <c:v>1.1593818224174823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0.5988809428255637</c:v>
                </c:pt>
                <c:pt idx="2">
                  <c:v>1.4931549622540397</c:v>
                </c:pt>
                <c:pt idx="3">
                  <c:v>1.1320513372613306</c:v>
                </c:pt>
                <c:pt idx="4">
                  <c:v>-4.6795967249990689E-3</c:v>
                </c:pt>
                <c:pt idx="5">
                  <c:v>1.1930234819139462</c:v>
                </c:pt>
                <c:pt idx="7">
                  <c:v>-0.10810549456456986</c:v>
                </c:pt>
                <c:pt idx="8">
                  <c:v>-2.6832671821241938E-3</c:v>
                </c:pt>
                <c:pt idx="9">
                  <c:v>0.75324113012715799</c:v>
                </c:pt>
                <c:pt idx="10">
                  <c:v>0.67777366996517596</c:v>
                </c:pt>
                <c:pt idx="11">
                  <c:v>1.0830932323219633</c:v>
                </c:pt>
                <c:pt idx="12">
                  <c:v>-0.17861218275059265</c:v>
                </c:pt>
                <c:pt idx="13">
                  <c:v>1.0833794450863632</c:v>
                </c:pt>
                <c:pt idx="14">
                  <c:v>8.5690976942642827E-2</c:v>
                </c:pt>
                <c:pt idx="15">
                  <c:v>0.52853803439636415</c:v>
                </c:pt>
                <c:pt idx="17">
                  <c:v>1.7870186121662135</c:v>
                </c:pt>
                <c:pt idx="18">
                  <c:v>0.55572892666273521</c:v>
                </c:pt>
                <c:pt idx="19">
                  <c:v>0.17473442940043604</c:v>
                </c:pt>
                <c:pt idx="20">
                  <c:v>0.65927500070213085</c:v>
                </c:pt>
                <c:pt idx="22">
                  <c:v>-3.048135259572371E-2</c:v>
                </c:pt>
                <c:pt idx="24">
                  <c:v>-0.47361140674346824</c:v>
                </c:pt>
                <c:pt idx="25">
                  <c:v>0.37589750077249295</c:v>
                </c:pt>
                <c:pt idx="26">
                  <c:v>-0.63837258605871083</c:v>
                </c:pt>
                <c:pt idx="27">
                  <c:v>-0.39332989381360983</c:v>
                </c:pt>
                <c:pt idx="29">
                  <c:v>0.41516849045111215</c:v>
                </c:pt>
                <c:pt idx="30">
                  <c:v>-0.48490054327364751</c:v>
                </c:pt>
                <c:pt idx="31">
                  <c:v>-3.9288041243256688</c:v>
                </c:pt>
                <c:pt idx="32">
                  <c:v>0.47111786263702715</c:v>
                </c:pt>
                <c:pt idx="33">
                  <c:v>0.13195942157451235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6.8150000000000093</c:v>
                </c:pt>
                <c:pt idx="1">
                  <c:v>5.5849999999999964</c:v>
                </c:pt>
                <c:pt idx="2">
                  <c:v>5.7140000000000084</c:v>
                </c:pt>
                <c:pt idx="3">
                  <c:v>6.2239999999999984</c:v>
                </c:pt>
                <c:pt idx="4">
                  <c:v>6.7829999999999817</c:v>
                </c:pt>
                <c:pt idx="5">
                  <c:v>4.797000000000013</c:v>
                </c:pt>
                <c:pt idx="6">
                  <c:v>5.4620000000000006</c:v>
                </c:pt>
                <c:pt idx="7">
                  <c:v>5.273000000000005</c:v>
                </c:pt>
                <c:pt idx="8">
                  <c:v>4.420000000000007</c:v>
                </c:pt>
                <c:pt idx="9">
                  <c:v>5.3100000000000014</c:v>
                </c:pt>
                <c:pt idx="10">
                  <c:v>5.2980000000000089</c:v>
                </c:pt>
                <c:pt idx="11">
                  <c:v>5.3449999999999971</c:v>
                </c:pt>
                <c:pt idx="12">
                  <c:v>5.3869999999999916</c:v>
                </c:pt>
                <c:pt idx="13">
                  <c:v>5.454999999999993</c:v>
                </c:pt>
                <c:pt idx="14">
                  <c:v>5.4980000000000002</c:v>
                </c:pt>
                <c:pt idx="15">
                  <c:v>5.5109999999999975</c:v>
                </c:pt>
                <c:pt idx="16">
                  <c:v>5.5280000000000005</c:v>
                </c:pt>
                <c:pt idx="17">
                  <c:v>5.5440000000000049</c:v>
                </c:pt>
                <c:pt idx="18">
                  <c:v>5.5579999999999989</c:v>
                </c:pt>
                <c:pt idx="19">
                  <c:v>5.5709999999999917</c:v>
                </c:pt>
                <c:pt idx="20">
                  <c:v>5.5920000000000014</c:v>
                </c:pt>
                <c:pt idx="21">
                  <c:v>5.6119999999999877</c:v>
                </c:pt>
                <c:pt idx="22">
                  <c:v>5.6320000000000023</c:v>
                </c:pt>
                <c:pt idx="23">
                  <c:v>5.6500000000000012</c:v>
                </c:pt>
                <c:pt idx="24" formatCode="#,##0.00">
                  <c:v>5.6680000000000081</c:v>
                </c:pt>
                <c:pt idx="25">
                  <c:v>5.6850000000000067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0.37699999999999956</c:v>
                </c:pt>
                <c:pt idx="1">
                  <c:v>0.35900000000000004</c:v>
                </c:pt>
                <c:pt idx="2">
                  <c:v>0.47999999999999859</c:v>
                </c:pt>
                <c:pt idx="3">
                  <c:v>0.33899999999999908</c:v>
                </c:pt>
                <c:pt idx="4">
                  <c:v>0.38799999999999946</c:v>
                </c:pt>
                <c:pt idx="5">
                  <c:v>0.47399999999999987</c:v>
                </c:pt>
                <c:pt idx="6">
                  <c:v>0.41499999999999959</c:v>
                </c:pt>
                <c:pt idx="7">
                  <c:v>0.35899999999999938</c:v>
                </c:pt>
                <c:pt idx="8">
                  <c:v>0.65699999999999847</c:v>
                </c:pt>
                <c:pt idx="9">
                  <c:v>0.75400000000000167</c:v>
                </c:pt>
                <c:pt idx="10">
                  <c:v>0.67500000000000071</c:v>
                </c:pt>
                <c:pt idx="11">
                  <c:v>0.63499999999999968</c:v>
                </c:pt>
                <c:pt idx="12">
                  <c:v>0.62000000000000199</c:v>
                </c:pt>
                <c:pt idx="13">
                  <c:v>0.58599999999999997</c:v>
                </c:pt>
                <c:pt idx="14">
                  <c:v>0.55300000000000027</c:v>
                </c:pt>
                <c:pt idx="15">
                  <c:v>0.52700000000000136</c:v>
                </c:pt>
                <c:pt idx="16">
                  <c:v>0.50599999999999989</c:v>
                </c:pt>
                <c:pt idx="17">
                  <c:v>0.48500000000000137</c:v>
                </c:pt>
                <c:pt idx="18">
                  <c:v>0.46699999999999953</c:v>
                </c:pt>
                <c:pt idx="19">
                  <c:v>0.44999999999999946</c:v>
                </c:pt>
                <c:pt idx="20">
                  <c:v>0.43600000000000078</c:v>
                </c:pt>
                <c:pt idx="21">
                  <c:v>0.42000000000000004</c:v>
                </c:pt>
                <c:pt idx="22">
                  <c:v>0.40600000000000019</c:v>
                </c:pt>
                <c:pt idx="23">
                  <c:v>0.39300000000000052</c:v>
                </c:pt>
                <c:pt idx="24" formatCode="#,##0.00">
                  <c:v>0.38099999999999995</c:v>
                </c:pt>
                <c:pt idx="25">
                  <c:v>0.37000000000000083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2.6060000000000043</c:v>
                </c:pt>
                <c:pt idx="1">
                  <c:v>3.2820000000000027</c:v>
                </c:pt>
                <c:pt idx="2">
                  <c:v>1.8930000000000016</c:v>
                </c:pt>
                <c:pt idx="3">
                  <c:v>1.8569999999999982</c:v>
                </c:pt>
                <c:pt idx="4">
                  <c:v>1.8270000000000026</c:v>
                </c:pt>
                <c:pt idx="5">
                  <c:v>1.844999999999996</c:v>
                </c:pt>
                <c:pt idx="6">
                  <c:v>1.5690000000000011</c:v>
                </c:pt>
                <c:pt idx="7">
                  <c:v>1.6009999999999993</c:v>
                </c:pt>
                <c:pt idx="8">
                  <c:v>1.6930000000000034</c:v>
                </c:pt>
                <c:pt idx="9">
                  <c:v>1.7770000000000024</c:v>
                </c:pt>
                <c:pt idx="10">
                  <c:v>1.6070000000000024</c:v>
                </c:pt>
                <c:pt idx="11">
                  <c:v>1.5800000000000021</c:v>
                </c:pt>
                <c:pt idx="12">
                  <c:v>1.5549999999999971</c:v>
                </c:pt>
                <c:pt idx="13">
                  <c:v>1.5480000000000029</c:v>
                </c:pt>
                <c:pt idx="14">
                  <c:v>1.5430000000000006</c:v>
                </c:pt>
                <c:pt idx="15">
                  <c:v>1.5390000000000017</c:v>
                </c:pt>
                <c:pt idx="16">
                  <c:v>1.5339999999999998</c:v>
                </c:pt>
                <c:pt idx="17">
                  <c:v>1.5289999999999959</c:v>
                </c:pt>
                <c:pt idx="18">
                  <c:v>1.5249999999999995</c:v>
                </c:pt>
                <c:pt idx="19">
                  <c:v>1.5200000000000007</c:v>
                </c:pt>
                <c:pt idx="20">
                  <c:v>1.5159999999999978</c:v>
                </c:pt>
                <c:pt idx="21">
                  <c:v>1.5109999999999988</c:v>
                </c:pt>
                <c:pt idx="22">
                  <c:v>1.507000000000001</c:v>
                </c:pt>
                <c:pt idx="23">
                  <c:v>1.5019999999999996</c:v>
                </c:pt>
                <c:pt idx="24" formatCode="#,##0.00">
                  <c:v>1.4980000000000024</c:v>
                </c:pt>
                <c:pt idx="25">
                  <c:v>1.4939999999999993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2.7209999999999916</c:v>
                </c:pt>
                <c:pt idx="1">
                  <c:v>3.085999999999995</c:v>
                </c:pt>
                <c:pt idx="2">
                  <c:v>3.181</c:v>
                </c:pt>
                <c:pt idx="3">
                  <c:v>3.3370000000000033</c:v>
                </c:pt>
                <c:pt idx="4">
                  <c:v>3.8120000000000003</c:v>
                </c:pt>
                <c:pt idx="5">
                  <c:v>3.9409999999999998</c:v>
                </c:pt>
                <c:pt idx="6">
                  <c:v>4.5329999999999853</c:v>
                </c:pt>
                <c:pt idx="7">
                  <c:v>4.8420000000000059</c:v>
                </c:pt>
                <c:pt idx="8">
                  <c:v>4.3249999999999984</c:v>
                </c:pt>
                <c:pt idx="9">
                  <c:v>4.5099999999999953</c:v>
                </c:pt>
                <c:pt idx="10">
                  <c:v>4.1330000000000027</c:v>
                </c:pt>
                <c:pt idx="11">
                  <c:v>4.0230000000000032</c:v>
                </c:pt>
                <c:pt idx="12">
                  <c:v>3.9850000000000128</c:v>
                </c:pt>
                <c:pt idx="13">
                  <c:v>4.0149999999999979</c:v>
                </c:pt>
                <c:pt idx="14">
                  <c:v>4.1659999999999879</c:v>
                </c:pt>
                <c:pt idx="15">
                  <c:v>4.2489999999999943</c:v>
                </c:pt>
                <c:pt idx="16">
                  <c:v>4.306000000000008</c:v>
                </c:pt>
                <c:pt idx="17">
                  <c:v>4.3409999999999966</c:v>
                </c:pt>
                <c:pt idx="18">
                  <c:v>4.3630000000000022</c:v>
                </c:pt>
                <c:pt idx="19">
                  <c:v>4.3769999999999953</c:v>
                </c:pt>
                <c:pt idx="20">
                  <c:v>4.3849999999999962</c:v>
                </c:pt>
                <c:pt idx="21">
                  <c:v>4.3909999999999956</c:v>
                </c:pt>
                <c:pt idx="22">
                  <c:v>4.3939999999999975</c:v>
                </c:pt>
                <c:pt idx="23">
                  <c:v>4.3959999999999999</c:v>
                </c:pt>
                <c:pt idx="24" formatCode="#,##0.00">
                  <c:v>4.3979999999999864</c:v>
                </c:pt>
                <c:pt idx="25">
                  <c:v>4.3979999999999935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6.3529999999999998</c:v>
                </c:pt>
                <c:pt idx="1">
                  <c:v>6.4850000000000012</c:v>
                </c:pt>
                <c:pt idx="2">
                  <c:v>4.9449999999999941</c:v>
                </c:pt>
                <c:pt idx="3">
                  <c:v>5.9249999999999927</c:v>
                </c:pt>
                <c:pt idx="4">
                  <c:v>5.4560000000000137</c:v>
                </c:pt>
                <c:pt idx="5">
                  <c:v>6.0409999999999897</c:v>
                </c:pt>
                <c:pt idx="6">
                  <c:v>7.4170000000000096</c:v>
                </c:pt>
                <c:pt idx="7">
                  <c:v>6.0740000000000034</c:v>
                </c:pt>
                <c:pt idx="8">
                  <c:v>5.5109999999999975</c:v>
                </c:pt>
                <c:pt idx="9">
                  <c:v>6.1920000000000002</c:v>
                </c:pt>
                <c:pt idx="10">
                  <c:v>6.1139999999999857</c:v>
                </c:pt>
                <c:pt idx="11">
                  <c:v>6.0929999999999938</c:v>
                </c:pt>
                <c:pt idx="12">
                  <c:v>6.0770000000000106</c:v>
                </c:pt>
                <c:pt idx="13">
                  <c:v>6.0909999999999993</c:v>
                </c:pt>
                <c:pt idx="14">
                  <c:v>6.0629999999999971</c:v>
                </c:pt>
                <c:pt idx="15">
                  <c:v>6.0100000000000025</c:v>
                </c:pt>
                <c:pt idx="16">
                  <c:v>5.9699999999999971</c:v>
                </c:pt>
                <c:pt idx="17">
                  <c:v>5.9259999999999886</c:v>
                </c:pt>
                <c:pt idx="18">
                  <c:v>5.8790000000000031</c:v>
                </c:pt>
                <c:pt idx="19">
                  <c:v>5.8320000000000114</c:v>
                </c:pt>
                <c:pt idx="20">
                  <c:v>5.7869999999999937</c:v>
                </c:pt>
                <c:pt idx="21">
                  <c:v>5.7410000000000085</c:v>
                </c:pt>
                <c:pt idx="22">
                  <c:v>5.6950000000000163</c:v>
                </c:pt>
                <c:pt idx="23">
                  <c:v>5.6480000000000032</c:v>
                </c:pt>
                <c:pt idx="24" formatCode="#,##0.00">
                  <c:v>5.6009999999999964</c:v>
                </c:pt>
                <c:pt idx="25">
                  <c:v>5.5539999999999914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3.4550000000000081</c:v>
                </c:pt>
                <c:pt idx="1">
                  <c:v>4.7880000000000029</c:v>
                </c:pt>
                <c:pt idx="2">
                  <c:v>3.3890000000000047</c:v>
                </c:pt>
                <c:pt idx="3">
                  <c:v>3.7310000000000061</c:v>
                </c:pt>
                <c:pt idx="4">
                  <c:v>4.4209999999999914</c:v>
                </c:pt>
                <c:pt idx="5">
                  <c:v>4.9870000000000037</c:v>
                </c:pt>
                <c:pt idx="6">
                  <c:v>4.6709999999999976</c:v>
                </c:pt>
                <c:pt idx="7">
                  <c:v>5.824999999999994</c:v>
                </c:pt>
                <c:pt idx="8">
                  <c:v>5.6150000000000109</c:v>
                </c:pt>
                <c:pt idx="9">
                  <c:v>5.4120000000000017</c:v>
                </c:pt>
                <c:pt idx="10">
                  <c:v>5.1819999999999986</c:v>
                </c:pt>
                <c:pt idx="11">
                  <c:v>5.3569999999999984</c:v>
                </c:pt>
                <c:pt idx="12">
                  <c:v>5.4050000000000145</c:v>
                </c:pt>
                <c:pt idx="13">
                  <c:v>5.4759999999999858</c:v>
                </c:pt>
                <c:pt idx="14">
                  <c:v>5.533000000000011</c:v>
                </c:pt>
                <c:pt idx="15">
                  <c:v>5.5610000000000124</c:v>
                </c:pt>
                <c:pt idx="16">
                  <c:v>5.5549999999999882</c:v>
                </c:pt>
                <c:pt idx="17">
                  <c:v>5.5479999999999983</c:v>
                </c:pt>
                <c:pt idx="18">
                  <c:v>5.54</c:v>
                </c:pt>
                <c:pt idx="19">
                  <c:v>5.5310000000000068</c:v>
                </c:pt>
                <c:pt idx="20">
                  <c:v>5.5279999999999907</c:v>
                </c:pt>
                <c:pt idx="21">
                  <c:v>5.5209999999999946</c:v>
                </c:pt>
                <c:pt idx="22">
                  <c:v>5.513000000000007</c:v>
                </c:pt>
                <c:pt idx="23">
                  <c:v>5.503000000000001</c:v>
                </c:pt>
                <c:pt idx="24" formatCode="#,##0.00">
                  <c:v>5.4929999999999932</c:v>
                </c:pt>
                <c:pt idx="25">
                  <c:v>5.481999999999994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33.773000000000053</c:v>
                </c:pt>
                <c:pt idx="1">
                  <c:v>32.960999999999927</c:v>
                </c:pt>
                <c:pt idx="2">
                  <c:v>32.280000000000015</c:v>
                </c:pt>
                <c:pt idx="3">
                  <c:v>32.898999999999987</c:v>
                </c:pt>
                <c:pt idx="4">
                  <c:v>32.720000000000034</c:v>
                </c:pt>
                <c:pt idx="5">
                  <c:v>32.062000000000062</c:v>
                </c:pt>
                <c:pt idx="6">
                  <c:v>34.17500000000004</c:v>
                </c:pt>
                <c:pt idx="7">
                  <c:v>35.160999999999973</c:v>
                </c:pt>
                <c:pt idx="8">
                  <c:v>36.428000000000004</c:v>
                </c:pt>
                <c:pt idx="9">
                  <c:v>36.40299999999997</c:v>
                </c:pt>
                <c:pt idx="10">
                  <c:v>34.276999999999923</c:v>
                </c:pt>
                <c:pt idx="11">
                  <c:v>34.425999999999888</c:v>
                </c:pt>
                <c:pt idx="12">
                  <c:v>34.413999999999945</c:v>
                </c:pt>
                <c:pt idx="13">
                  <c:v>34.239000000000004</c:v>
                </c:pt>
                <c:pt idx="14">
                  <c:v>34.116000000000028</c:v>
                </c:pt>
                <c:pt idx="15">
                  <c:v>33.772000000000013</c:v>
                </c:pt>
                <c:pt idx="16">
                  <c:v>33.547999999999988</c:v>
                </c:pt>
                <c:pt idx="17">
                  <c:v>33.322999999999979</c:v>
                </c:pt>
                <c:pt idx="18">
                  <c:v>33.108000000000033</c:v>
                </c:pt>
                <c:pt idx="19">
                  <c:v>32.903000000000112</c:v>
                </c:pt>
                <c:pt idx="20">
                  <c:v>32.737999999999992</c:v>
                </c:pt>
                <c:pt idx="21">
                  <c:v>32.556999999999881</c:v>
                </c:pt>
                <c:pt idx="22">
                  <c:v>32.384999999999934</c:v>
                </c:pt>
                <c:pt idx="23">
                  <c:v>32.222000000000016</c:v>
                </c:pt>
                <c:pt idx="24" formatCode="#,##0.00">
                  <c:v>32.065999999999988</c:v>
                </c:pt>
                <c:pt idx="25">
                  <c:v>31.921000000000006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31.970999999999915</c:v>
                </c:pt>
                <c:pt idx="1">
                  <c:v>29.64500000000001</c:v>
                </c:pt>
                <c:pt idx="2">
                  <c:v>31.923000000000034</c:v>
                </c:pt>
                <c:pt idx="3">
                  <c:v>30.100000000000044</c:v>
                </c:pt>
                <c:pt idx="4">
                  <c:v>29.484999999999985</c:v>
                </c:pt>
                <c:pt idx="5">
                  <c:v>29.030999999999935</c:v>
                </c:pt>
                <c:pt idx="6">
                  <c:v>29.486000000000022</c:v>
                </c:pt>
                <c:pt idx="7">
                  <c:v>32.33400000000001</c:v>
                </c:pt>
                <c:pt idx="8">
                  <c:v>33.062000000000019</c:v>
                </c:pt>
                <c:pt idx="9">
                  <c:v>33.558999999999934</c:v>
                </c:pt>
                <c:pt idx="10">
                  <c:v>32.876999999999974</c:v>
                </c:pt>
                <c:pt idx="11">
                  <c:v>32.384999999999977</c:v>
                </c:pt>
                <c:pt idx="12">
                  <c:v>32.387</c:v>
                </c:pt>
                <c:pt idx="13">
                  <c:v>32.437000000000005</c:v>
                </c:pt>
                <c:pt idx="14">
                  <c:v>32.510999999999981</c:v>
                </c:pt>
                <c:pt idx="15">
                  <c:v>32.5700000000001</c:v>
                </c:pt>
                <c:pt idx="16">
                  <c:v>32.603999999999957</c:v>
                </c:pt>
                <c:pt idx="17">
                  <c:v>32.586000000000013</c:v>
                </c:pt>
                <c:pt idx="18">
                  <c:v>32.59200000000002</c:v>
                </c:pt>
                <c:pt idx="19">
                  <c:v>32.584000000000053</c:v>
                </c:pt>
                <c:pt idx="20">
                  <c:v>32.601000000000056</c:v>
                </c:pt>
                <c:pt idx="21">
                  <c:v>32.621000000000059</c:v>
                </c:pt>
                <c:pt idx="22">
                  <c:v>32.645999999999944</c:v>
                </c:pt>
                <c:pt idx="23">
                  <c:v>32.672000000000018</c:v>
                </c:pt>
                <c:pt idx="24" formatCode="#,##0.00">
                  <c:v>32.699999999999989</c:v>
                </c:pt>
                <c:pt idx="25">
                  <c:v>32.726999999999954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77.461999999999918</c:v>
                </c:pt>
                <c:pt idx="1">
                  <c:v>78.154000000000238</c:v>
                </c:pt>
                <c:pt idx="2">
                  <c:v>80.726999999999848</c:v>
                </c:pt>
                <c:pt idx="3">
                  <c:v>80.100000000000136</c:v>
                </c:pt>
                <c:pt idx="4">
                  <c:v>81.408000000000186</c:v>
                </c:pt>
                <c:pt idx="5">
                  <c:v>83.062000000000211</c:v>
                </c:pt>
                <c:pt idx="6">
                  <c:v>80.880999999999688</c:v>
                </c:pt>
                <c:pt idx="7">
                  <c:v>85.518999999999878</c:v>
                </c:pt>
                <c:pt idx="8">
                  <c:v>87.362999999999701</c:v>
                </c:pt>
                <c:pt idx="9">
                  <c:v>92.521000000000086</c:v>
                </c:pt>
                <c:pt idx="10">
                  <c:v>88.60600000000008</c:v>
                </c:pt>
                <c:pt idx="11">
                  <c:v>89.189999999999927</c:v>
                </c:pt>
                <c:pt idx="12">
                  <c:v>89.351999999999919</c:v>
                </c:pt>
                <c:pt idx="13">
                  <c:v>89.308000000000234</c:v>
                </c:pt>
                <c:pt idx="14">
                  <c:v>89.421999999999883</c:v>
                </c:pt>
                <c:pt idx="15">
                  <c:v>89.600999999999985</c:v>
                </c:pt>
                <c:pt idx="16">
                  <c:v>89.718000000000117</c:v>
                </c:pt>
                <c:pt idx="17">
                  <c:v>89.823999999999941</c:v>
                </c:pt>
                <c:pt idx="18">
                  <c:v>89.925000000000139</c:v>
                </c:pt>
                <c:pt idx="19">
                  <c:v>90.027999999999977</c:v>
                </c:pt>
                <c:pt idx="20">
                  <c:v>90.151999999999802</c:v>
                </c:pt>
                <c:pt idx="21">
                  <c:v>90.289999999999978</c:v>
                </c:pt>
                <c:pt idx="22">
                  <c:v>90.431999999999988</c:v>
                </c:pt>
                <c:pt idx="23">
                  <c:v>90.60799999999999</c:v>
                </c:pt>
                <c:pt idx="24" formatCode="#,##0.00">
                  <c:v>90.782000000000025</c:v>
                </c:pt>
                <c:pt idx="25">
                  <c:v>90.956999999999937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24.928999999999942</c:v>
                </c:pt>
                <c:pt idx="1">
                  <c:v>22.976000000000024</c:v>
                </c:pt>
                <c:pt idx="2">
                  <c:v>26.828000000000078</c:v>
                </c:pt>
                <c:pt idx="3">
                  <c:v>26.321999999999978</c:v>
                </c:pt>
                <c:pt idx="4">
                  <c:v>26.997000000000011</c:v>
                </c:pt>
                <c:pt idx="5">
                  <c:v>26.680999999999987</c:v>
                </c:pt>
                <c:pt idx="6">
                  <c:v>31.957000000000015</c:v>
                </c:pt>
                <c:pt idx="7">
                  <c:v>29.023000000000035</c:v>
                </c:pt>
                <c:pt idx="8">
                  <c:v>28.952000000000034</c:v>
                </c:pt>
                <c:pt idx="9">
                  <c:v>30.934000000000029</c:v>
                </c:pt>
                <c:pt idx="10">
                  <c:v>30.98700000000002</c:v>
                </c:pt>
                <c:pt idx="11">
                  <c:v>32.376999999999967</c:v>
                </c:pt>
                <c:pt idx="12">
                  <c:v>32.444000000000003</c:v>
                </c:pt>
                <c:pt idx="13">
                  <c:v>32.581000000000046</c:v>
                </c:pt>
                <c:pt idx="14">
                  <c:v>32.779999999999959</c:v>
                </c:pt>
                <c:pt idx="15">
                  <c:v>32.901999999999944</c:v>
                </c:pt>
                <c:pt idx="16">
                  <c:v>32.986999999999966</c:v>
                </c:pt>
                <c:pt idx="17">
                  <c:v>33.066999999999979</c:v>
                </c:pt>
                <c:pt idx="18">
                  <c:v>33.143999999999963</c:v>
                </c:pt>
                <c:pt idx="19">
                  <c:v>33.220999999999904</c:v>
                </c:pt>
                <c:pt idx="20">
                  <c:v>33.30599999999999</c:v>
                </c:pt>
                <c:pt idx="21">
                  <c:v>33.382999999999882</c:v>
                </c:pt>
                <c:pt idx="22">
                  <c:v>33.457999999999913</c:v>
                </c:pt>
                <c:pt idx="23">
                  <c:v>33.531000000000027</c:v>
                </c:pt>
                <c:pt idx="24" formatCode="#,##0.00">
                  <c:v>33.60199999999989</c:v>
                </c:pt>
                <c:pt idx="25">
                  <c:v>33.673000000000052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29.786999999999988</c:v>
                </c:pt>
                <c:pt idx="1">
                  <c:v>32.223000000000077</c:v>
                </c:pt>
                <c:pt idx="2">
                  <c:v>33.653999999999968</c:v>
                </c:pt>
                <c:pt idx="3">
                  <c:v>34.907000000000068</c:v>
                </c:pt>
                <c:pt idx="4">
                  <c:v>36.892000000000046</c:v>
                </c:pt>
                <c:pt idx="5">
                  <c:v>39.251999999999967</c:v>
                </c:pt>
                <c:pt idx="6">
                  <c:v>40.745999999999981</c:v>
                </c:pt>
                <c:pt idx="7">
                  <c:v>37.508000000000017</c:v>
                </c:pt>
                <c:pt idx="8">
                  <c:v>36.309999999999988</c:v>
                </c:pt>
                <c:pt idx="9">
                  <c:v>37.318000000000076</c:v>
                </c:pt>
                <c:pt idx="10">
                  <c:v>36.621999999999986</c:v>
                </c:pt>
                <c:pt idx="11">
                  <c:v>34.747999999999998</c:v>
                </c:pt>
                <c:pt idx="12">
                  <c:v>35.685000000000038</c:v>
                </c:pt>
                <c:pt idx="13">
                  <c:v>37.223000000000013</c:v>
                </c:pt>
                <c:pt idx="14">
                  <c:v>38.634000000000071</c:v>
                </c:pt>
                <c:pt idx="15">
                  <c:v>39.729999999999968</c:v>
                </c:pt>
                <c:pt idx="16">
                  <c:v>40.704999999999984</c:v>
                </c:pt>
                <c:pt idx="17">
                  <c:v>41.603999999999999</c:v>
                </c:pt>
                <c:pt idx="18">
                  <c:v>42.455999999999925</c:v>
                </c:pt>
                <c:pt idx="19">
                  <c:v>43.276000000000082</c:v>
                </c:pt>
                <c:pt idx="20">
                  <c:v>44.085000000000015</c:v>
                </c:pt>
                <c:pt idx="21">
                  <c:v>44.872999999999948</c:v>
                </c:pt>
                <c:pt idx="22">
                  <c:v>45.637000000000029</c:v>
                </c:pt>
                <c:pt idx="23">
                  <c:v>46.374999999999972</c:v>
                </c:pt>
                <c:pt idx="24" formatCode="#,##0.00">
                  <c:v>47.083999999999918</c:v>
                </c:pt>
                <c:pt idx="25">
                  <c:v>47.767000000000053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3.2480000000000002</c:v>
                </c:pt>
                <c:pt idx="1">
                  <c:v>2.5520000000000032</c:v>
                </c:pt>
                <c:pt idx="2">
                  <c:v>2.7079999999999989</c:v>
                </c:pt>
                <c:pt idx="3">
                  <c:v>1.7819999999999934</c:v>
                </c:pt>
                <c:pt idx="4">
                  <c:v>2.5729999999999977</c:v>
                </c:pt>
                <c:pt idx="5">
                  <c:v>2.971000000000005</c:v>
                </c:pt>
                <c:pt idx="6">
                  <c:v>2.2200000000000042</c:v>
                </c:pt>
                <c:pt idx="7">
                  <c:v>2.0820000000000012</c:v>
                </c:pt>
                <c:pt idx="8">
                  <c:v>2.7640000000000038</c:v>
                </c:pt>
                <c:pt idx="9">
                  <c:v>3.4400000000000048</c:v>
                </c:pt>
                <c:pt idx="10">
                  <c:v>3.0160000000000005</c:v>
                </c:pt>
                <c:pt idx="11">
                  <c:v>2.9989999999999997</c:v>
                </c:pt>
                <c:pt idx="12">
                  <c:v>2.9960000000000031</c:v>
                </c:pt>
                <c:pt idx="13">
                  <c:v>2.9919999999999995</c:v>
                </c:pt>
                <c:pt idx="14">
                  <c:v>2.990999999999997</c:v>
                </c:pt>
                <c:pt idx="15">
                  <c:v>2.9999999999999973</c:v>
                </c:pt>
                <c:pt idx="16">
                  <c:v>3.0049999999999906</c:v>
                </c:pt>
                <c:pt idx="17">
                  <c:v>3.0110000000000028</c:v>
                </c:pt>
                <c:pt idx="18">
                  <c:v>3.0169999999999946</c:v>
                </c:pt>
                <c:pt idx="19">
                  <c:v>3.0230000000000024</c:v>
                </c:pt>
                <c:pt idx="20">
                  <c:v>3.0279999999999982</c:v>
                </c:pt>
                <c:pt idx="21">
                  <c:v>3.0330000000000044</c:v>
                </c:pt>
                <c:pt idx="22">
                  <c:v>3.0390000000000033</c:v>
                </c:pt>
                <c:pt idx="23">
                  <c:v>3.0439999999999965</c:v>
                </c:pt>
                <c:pt idx="24" formatCode="#,##0.00">
                  <c:v>3.049000000000003</c:v>
                </c:pt>
                <c:pt idx="25">
                  <c:v>3.0550000000000037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10.882999999999999</c:v>
                </c:pt>
                <c:pt idx="1">
                  <c:v>13.518999999999986</c:v>
                </c:pt>
                <c:pt idx="2">
                  <c:v>13.411999999999972</c:v>
                </c:pt>
                <c:pt idx="3">
                  <c:v>13.50500000000007</c:v>
                </c:pt>
                <c:pt idx="4">
                  <c:v>13.524000000000008</c:v>
                </c:pt>
                <c:pt idx="5">
                  <c:v>16.882000000000016</c:v>
                </c:pt>
                <c:pt idx="6">
                  <c:v>14.457000000000017</c:v>
                </c:pt>
                <c:pt idx="7">
                  <c:v>16.067999999999966</c:v>
                </c:pt>
                <c:pt idx="8">
                  <c:v>14.41200000000002</c:v>
                </c:pt>
                <c:pt idx="9">
                  <c:v>14.308999999999974</c:v>
                </c:pt>
                <c:pt idx="10">
                  <c:v>12.420999999999996</c:v>
                </c:pt>
                <c:pt idx="11">
                  <c:v>12.726000000000031</c:v>
                </c:pt>
                <c:pt idx="12">
                  <c:v>12.842999999999973</c:v>
                </c:pt>
                <c:pt idx="13">
                  <c:v>13.078999999999979</c:v>
                </c:pt>
                <c:pt idx="14">
                  <c:v>13.263999999999983</c:v>
                </c:pt>
                <c:pt idx="15">
                  <c:v>13.416999999999982</c:v>
                </c:pt>
                <c:pt idx="16">
                  <c:v>13.558999999999969</c:v>
                </c:pt>
                <c:pt idx="17">
                  <c:v>13.68300000000001</c:v>
                </c:pt>
                <c:pt idx="18">
                  <c:v>13.800999999999997</c:v>
                </c:pt>
                <c:pt idx="19">
                  <c:v>13.917999999999989</c:v>
                </c:pt>
                <c:pt idx="20">
                  <c:v>14.039999999999967</c:v>
                </c:pt>
                <c:pt idx="21">
                  <c:v>14.160999999999973</c:v>
                </c:pt>
                <c:pt idx="22">
                  <c:v>14.277999999999992</c:v>
                </c:pt>
                <c:pt idx="23">
                  <c:v>14.391000000000032</c:v>
                </c:pt>
                <c:pt idx="24" formatCode="#,##0.00">
                  <c:v>14.497999999999946</c:v>
                </c:pt>
                <c:pt idx="25">
                  <c:v>14.599999999999955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22.295999999999975</c:v>
                </c:pt>
                <c:pt idx="1">
                  <c:v>21.676000000000009</c:v>
                </c:pt>
                <c:pt idx="2">
                  <c:v>21.736999999999952</c:v>
                </c:pt>
                <c:pt idx="3">
                  <c:v>22.595000000000034</c:v>
                </c:pt>
                <c:pt idx="4">
                  <c:v>23.025000000000013</c:v>
                </c:pt>
                <c:pt idx="5">
                  <c:v>18.201000000000001</c:v>
                </c:pt>
                <c:pt idx="6">
                  <c:v>21.446999999999957</c:v>
                </c:pt>
                <c:pt idx="7">
                  <c:v>20.165999999999976</c:v>
                </c:pt>
                <c:pt idx="8">
                  <c:v>21.333999999999993</c:v>
                </c:pt>
                <c:pt idx="9">
                  <c:v>22.899999999999949</c:v>
                </c:pt>
                <c:pt idx="10">
                  <c:v>21.617999999999938</c:v>
                </c:pt>
                <c:pt idx="11">
                  <c:v>22.098999999999936</c:v>
                </c:pt>
                <c:pt idx="12">
                  <c:v>22.032999999999969</c:v>
                </c:pt>
                <c:pt idx="13">
                  <c:v>21.949000000000044</c:v>
                </c:pt>
                <c:pt idx="14">
                  <c:v>21.819999999999997</c:v>
                </c:pt>
                <c:pt idx="15">
                  <c:v>21.734999999999975</c:v>
                </c:pt>
                <c:pt idx="16">
                  <c:v>21.677000000000014</c:v>
                </c:pt>
                <c:pt idx="17">
                  <c:v>21.617000000000015</c:v>
                </c:pt>
                <c:pt idx="18">
                  <c:v>21.554000000000002</c:v>
                </c:pt>
                <c:pt idx="19">
                  <c:v>21.490000000000006</c:v>
                </c:pt>
                <c:pt idx="20">
                  <c:v>21.428999999999995</c:v>
                </c:pt>
                <c:pt idx="21">
                  <c:v>21.351999999999954</c:v>
                </c:pt>
                <c:pt idx="22">
                  <c:v>21.276000000000035</c:v>
                </c:pt>
                <c:pt idx="23">
                  <c:v>21.198999999999959</c:v>
                </c:pt>
                <c:pt idx="24" formatCode="#,##0.00">
                  <c:v>21.121999999999971</c:v>
                </c:pt>
                <c:pt idx="25">
                  <c:v>21.045999999999996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5.759000000000003</c:v>
                </c:pt>
                <c:pt idx="1">
                  <c:v>7.1649999999999974</c:v>
                </c:pt>
                <c:pt idx="2">
                  <c:v>6.3580000000000103</c:v>
                </c:pt>
                <c:pt idx="3">
                  <c:v>8.8850000000000104</c:v>
                </c:pt>
                <c:pt idx="4">
                  <c:v>8.5129999999999963</c:v>
                </c:pt>
                <c:pt idx="5">
                  <c:v>8.4449999999999932</c:v>
                </c:pt>
                <c:pt idx="6">
                  <c:v>8.4509999999999756</c:v>
                </c:pt>
                <c:pt idx="7">
                  <c:v>9.5729999999999844</c:v>
                </c:pt>
                <c:pt idx="8">
                  <c:v>6.7670000000000075</c:v>
                </c:pt>
                <c:pt idx="9">
                  <c:v>7.9910000000000005</c:v>
                </c:pt>
                <c:pt idx="10">
                  <c:v>7.9200000000000061</c:v>
                </c:pt>
                <c:pt idx="11">
                  <c:v>7.9349999999999907</c:v>
                </c:pt>
                <c:pt idx="12">
                  <c:v>7.9160000000000057</c:v>
                </c:pt>
                <c:pt idx="13">
                  <c:v>7.9499999999999922</c:v>
                </c:pt>
                <c:pt idx="14">
                  <c:v>8.0400000000000134</c:v>
                </c:pt>
                <c:pt idx="15">
                  <c:v>8.1269999999999865</c:v>
                </c:pt>
                <c:pt idx="16">
                  <c:v>8.2309999999999874</c:v>
                </c:pt>
                <c:pt idx="17">
                  <c:v>8.344999999999974</c:v>
                </c:pt>
                <c:pt idx="18">
                  <c:v>8.4629999999999921</c:v>
                </c:pt>
                <c:pt idx="19">
                  <c:v>8.5829999999999931</c:v>
                </c:pt>
                <c:pt idx="20">
                  <c:v>8.7039999999999988</c:v>
                </c:pt>
                <c:pt idx="21">
                  <c:v>8.8259999999999756</c:v>
                </c:pt>
                <c:pt idx="22">
                  <c:v>8.9489999999999981</c:v>
                </c:pt>
                <c:pt idx="23">
                  <c:v>9.0700000000000092</c:v>
                </c:pt>
                <c:pt idx="24" formatCode="#,##0.00">
                  <c:v>9.1899999999999959</c:v>
                </c:pt>
                <c:pt idx="25">
                  <c:v>9.3090000000000348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43.952000000000112</c:v>
                </c:pt>
                <c:pt idx="1">
                  <c:v>45.854999999999961</c:v>
                </c:pt>
                <c:pt idx="2">
                  <c:v>48.724999999999859</c:v>
                </c:pt>
                <c:pt idx="3">
                  <c:v>48.514999999999979</c:v>
                </c:pt>
                <c:pt idx="4">
                  <c:v>53.687999999999782</c:v>
                </c:pt>
                <c:pt idx="5">
                  <c:v>53.458999999999961</c:v>
                </c:pt>
                <c:pt idx="6">
                  <c:v>64.364999999999924</c:v>
                </c:pt>
                <c:pt idx="7">
                  <c:v>67.787000000000205</c:v>
                </c:pt>
                <c:pt idx="8">
                  <c:v>62.508999999999965</c:v>
                </c:pt>
                <c:pt idx="9">
                  <c:v>61.93100000000036</c:v>
                </c:pt>
                <c:pt idx="10">
                  <c:v>65.916999999999888</c:v>
                </c:pt>
                <c:pt idx="11">
                  <c:v>67.15699999999994</c:v>
                </c:pt>
                <c:pt idx="12">
                  <c:v>67.500999999999848</c:v>
                </c:pt>
                <c:pt idx="13">
                  <c:v>67.991000000000099</c:v>
                </c:pt>
                <c:pt idx="14">
                  <c:v>68.52499999999992</c:v>
                </c:pt>
                <c:pt idx="15">
                  <c:v>68.940999999999903</c:v>
                </c:pt>
                <c:pt idx="16">
                  <c:v>69.317999999999898</c:v>
                </c:pt>
                <c:pt idx="17">
                  <c:v>69.716000000000221</c:v>
                </c:pt>
                <c:pt idx="18">
                  <c:v>70.134999999999806</c:v>
                </c:pt>
                <c:pt idx="19">
                  <c:v>70.577999999999861</c:v>
                </c:pt>
                <c:pt idx="20">
                  <c:v>70.975000000000051</c:v>
                </c:pt>
                <c:pt idx="21">
                  <c:v>71.366000000000113</c:v>
                </c:pt>
                <c:pt idx="22">
                  <c:v>71.759999999999707</c:v>
                </c:pt>
                <c:pt idx="23">
                  <c:v>72.155000000000072</c:v>
                </c:pt>
                <c:pt idx="24" formatCode="#,##0.00">
                  <c:v>72.549999999999898</c:v>
                </c:pt>
                <c:pt idx="25">
                  <c:v>72.94600000000014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41.225999999999829</c:v>
                </c:pt>
                <c:pt idx="1">
                  <c:v>41.373999999999711</c:v>
                </c:pt>
                <c:pt idx="2">
                  <c:v>44.295999999999999</c:v>
                </c:pt>
                <c:pt idx="3">
                  <c:v>43.733999999999931</c:v>
                </c:pt>
                <c:pt idx="4">
                  <c:v>48.143000000000086</c:v>
                </c:pt>
                <c:pt idx="5">
                  <c:v>54.698000000000114</c:v>
                </c:pt>
                <c:pt idx="6">
                  <c:v>53.882000000000069</c:v>
                </c:pt>
                <c:pt idx="7">
                  <c:v>51.40300000000002</c:v>
                </c:pt>
                <c:pt idx="8">
                  <c:v>49.22999999999989</c:v>
                </c:pt>
                <c:pt idx="9">
                  <c:v>52.884999999999899</c:v>
                </c:pt>
                <c:pt idx="10">
                  <c:v>46.927000000000028</c:v>
                </c:pt>
                <c:pt idx="11">
                  <c:v>47.544999999999995</c:v>
                </c:pt>
                <c:pt idx="12">
                  <c:v>48.290999999999968</c:v>
                </c:pt>
                <c:pt idx="13">
                  <c:v>48.606999999999964</c:v>
                </c:pt>
                <c:pt idx="14">
                  <c:v>48.976000000000106</c:v>
                </c:pt>
                <c:pt idx="15">
                  <c:v>49.272000000000062</c:v>
                </c:pt>
                <c:pt idx="16">
                  <c:v>49.603999999999992</c:v>
                </c:pt>
                <c:pt idx="17">
                  <c:v>49.930000000000028</c:v>
                </c:pt>
                <c:pt idx="18">
                  <c:v>50.254000000000048</c:v>
                </c:pt>
                <c:pt idx="19">
                  <c:v>50.576999999999884</c:v>
                </c:pt>
                <c:pt idx="20">
                  <c:v>50.909999999999933</c:v>
                </c:pt>
                <c:pt idx="21">
                  <c:v>51.230999999999995</c:v>
                </c:pt>
                <c:pt idx="22">
                  <c:v>51.551999999999794</c:v>
                </c:pt>
                <c:pt idx="23">
                  <c:v>51.873000000000005</c:v>
                </c:pt>
                <c:pt idx="24" formatCode="#,##0.00">
                  <c:v>52.195000000000007</c:v>
                </c:pt>
                <c:pt idx="25">
                  <c:v>52.518000000000043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13.68200000000002</c:v>
                </c:pt>
                <c:pt idx="1">
                  <c:v>10.255999999999963</c:v>
                </c:pt>
                <c:pt idx="2">
                  <c:v>10.200999999999983</c:v>
                </c:pt>
                <c:pt idx="3">
                  <c:v>13.772999999999985</c:v>
                </c:pt>
                <c:pt idx="4">
                  <c:v>14.963999999999986</c:v>
                </c:pt>
                <c:pt idx="5">
                  <c:v>13.607000000000006</c:v>
                </c:pt>
                <c:pt idx="6">
                  <c:v>11.728999999999967</c:v>
                </c:pt>
                <c:pt idx="7">
                  <c:v>14.386999999999997</c:v>
                </c:pt>
                <c:pt idx="8">
                  <c:v>15.936999999999992</c:v>
                </c:pt>
                <c:pt idx="9">
                  <c:v>16.072000000000003</c:v>
                </c:pt>
                <c:pt idx="10">
                  <c:v>14.909999999999977</c:v>
                </c:pt>
                <c:pt idx="11">
                  <c:v>14.74000000000005</c:v>
                </c:pt>
                <c:pt idx="12">
                  <c:v>14.033000000000007</c:v>
                </c:pt>
                <c:pt idx="13">
                  <c:v>13.831999999999979</c:v>
                </c:pt>
                <c:pt idx="14">
                  <c:v>14.009000000000009</c:v>
                </c:pt>
                <c:pt idx="15">
                  <c:v>14.082999999999991</c:v>
                </c:pt>
                <c:pt idx="16">
                  <c:v>14.187999999999997</c:v>
                </c:pt>
                <c:pt idx="17">
                  <c:v>14.268999999999981</c:v>
                </c:pt>
                <c:pt idx="18">
                  <c:v>14.34900000000002</c:v>
                </c:pt>
                <c:pt idx="19">
                  <c:v>14.421000000000021</c:v>
                </c:pt>
                <c:pt idx="20">
                  <c:v>14.497999999999998</c:v>
                </c:pt>
                <c:pt idx="21">
                  <c:v>14.577999999999964</c:v>
                </c:pt>
                <c:pt idx="22">
                  <c:v>14.658999999999988</c:v>
                </c:pt>
                <c:pt idx="23">
                  <c:v>14.741000000000026</c:v>
                </c:pt>
                <c:pt idx="24" formatCode="#,##0.00">
                  <c:v>14.823000000000018</c:v>
                </c:pt>
                <c:pt idx="25">
                  <c:v>14.904000000000005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15.726000000000012</c:v>
                </c:pt>
                <c:pt idx="1">
                  <c:v>15.387999999999986</c:v>
                </c:pt>
                <c:pt idx="2">
                  <c:v>15.233999999999998</c:v>
                </c:pt>
                <c:pt idx="3">
                  <c:v>13.103000000000007</c:v>
                </c:pt>
                <c:pt idx="4">
                  <c:v>18.755999999999993</c:v>
                </c:pt>
                <c:pt idx="5">
                  <c:v>17.176999999999992</c:v>
                </c:pt>
                <c:pt idx="6">
                  <c:v>14.204999999999984</c:v>
                </c:pt>
                <c:pt idx="7">
                  <c:v>15.112999999999991</c:v>
                </c:pt>
                <c:pt idx="8">
                  <c:v>16.852999999999962</c:v>
                </c:pt>
                <c:pt idx="9">
                  <c:v>15.166000000000009</c:v>
                </c:pt>
                <c:pt idx="10">
                  <c:v>14.601999999999995</c:v>
                </c:pt>
                <c:pt idx="11">
                  <c:v>14.429000000000014</c:v>
                </c:pt>
                <c:pt idx="12">
                  <c:v>14.308999999999996</c:v>
                </c:pt>
                <c:pt idx="13">
                  <c:v>14.32399999999998</c:v>
                </c:pt>
                <c:pt idx="14">
                  <c:v>14.349999999999993</c:v>
                </c:pt>
                <c:pt idx="15">
                  <c:v>14.339</c:v>
                </c:pt>
                <c:pt idx="16">
                  <c:v>14.321999999999955</c:v>
                </c:pt>
                <c:pt idx="17">
                  <c:v>14.305999999999983</c:v>
                </c:pt>
                <c:pt idx="18">
                  <c:v>14.294999999999995</c:v>
                </c:pt>
                <c:pt idx="19">
                  <c:v>14.290000000000013</c:v>
                </c:pt>
                <c:pt idx="20">
                  <c:v>14.293000000000022</c:v>
                </c:pt>
                <c:pt idx="21">
                  <c:v>14.300999999999997</c:v>
                </c:pt>
                <c:pt idx="22">
                  <c:v>14.313000000000004</c:v>
                </c:pt>
                <c:pt idx="23">
                  <c:v>14.327999999999994</c:v>
                </c:pt>
                <c:pt idx="24" formatCode="#,##0.00">
                  <c:v>14.346000000000009</c:v>
                </c:pt>
                <c:pt idx="25">
                  <c:v>14.366999999999974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19.616999999999983</c:v>
                </c:pt>
                <c:pt idx="1">
                  <c:v>17.772999999999993</c:v>
                </c:pt>
                <c:pt idx="2">
                  <c:v>15.890999999999993</c:v>
                </c:pt>
                <c:pt idx="3">
                  <c:v>16.442000000000011</c:v>
                </c:pt>
                <c:pt idx="4">
                  <c:v>15.273999999999997</c:v>
                </c:pt>
                <c:pt idx="5">
                  <c:v>15.662000000000033</c:v>
                </c:pt>
                <c:pt idx="6">
                  <c:v>16.13699999999999</c:v>
                </c:pt>
                <c:pt idx="7">
                  <c:v>13.256999999999987</c:v>
                </c:pt>
                <c:pt idx="8">
                  <c:v>13.625000000000018</c:v>
                </c:pt>
                <c:pt idx="9">
                  <c:v>15.010000000000007</c:v>
                </c:pt>
                <c:pt idx="10">
                  <c:v>15.676000000000007</c:v>
                </c:pt>
                <c:pt idx="11">
                  <c:v>15.489999999999965</c:v>
                </c:pt>
                <c:pt idx="12">
                  <c:v>15.353999999999976</c:v>
                </c:pt>
                <c:pt idx="13">
                  <c:v>15.325999999999997</c:v>
                </c:pt>
                <c:pt idx="14">
                  <c:v>15.273000000000057</c:v>
                </c:pt>
                <c:pt idx="15">
                  <c:v>15.318999999999994</c:v>
                </c:pt>
                <c:pt idx="16">
                  <c:v>15.35700000000001</c:v>
                </c:pt>
                <c:pt idx="17">
                  <c:v>15.393999999999997</c:v>
                </c:pt>
                <c:pt idx="18">
                  <c:v>15.429999999999998</c:v>
                </c:pt>
                <c:pt idx="19">
                  <c:v>15.466000000000001</c:v>
                </c:pt>
                <c:pt idx="20">
                  <c:v>15.500999999999969</c:v>
                </c:pt>
                <c:pt idx="21">
                  <c:v>15.535000000000053</c:v>
                </c:pt>
                <c:pt idx="22">
                  <c:v>15.568000000000014</c:v>
                </c:pt>
                <c:pt idx="23">
                  <c:v>15.600999999999974</c:v>
                </c:pt>
                <c:pt idx="24" formatCode="#,##0.00">
                  <c:v>15.632999999999992</c:v>
                </c:pt>
                <c:pt idx="25">
                  <c:v>15.664999999999992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38.90100000000001</c:v>
                </c:pt>
                <c:pt idx="1">
                  <c:v>35.133999999999936</c:v>
                </c:pt>
                <c:pt idx="2">
                  <c:v>34.594999999999857</c:v>
                </c:pt>
                <c:pt idx="3">
                  <c:v>35.430000000000014</c:v>
                </c:pt>
                <c:pt idx="4">
                  <c:v>37.010999999999882</c:v>
                </c:pt>
                <c:pt idx="5">
                  <c:v>38.397000000000027</c:v>
                </c:pt>
                <c:pt idx="6">
                  <c:v>38.802999999999955</c:v>
                </c:pt>
                <c:pt idx="7">
                  <c:v>38.779999999999987</c:v>
                </c:pt>
                <c:pt idx="8">
                  <c:v>37.004999999999924</c:v>
                </c:pt>
                <c:pt idx="9">
                  <c:v>34.429000000000045</c:v>
                </c:pt>
                <c:pt idx="10">
                  <c:v>35.444999999999936</c:v>
                </c:pt>
                <c:pt idx="11">
                  <c:v>36.22999999999999</c:v>
                </c:pt>
                <c:pt idx="12">
                  <c:v>37.023999999999958</c:v>
                </c:pt>
                <c:pt idx="13">
                  <c:v>37.495999999999981</c:v>
                </c:pt>
                <c:pt idx="14">
                  <c:v>37.953000000000038</c:v>
                </c:pt>
                <c:pt idx="15">
                  <c:v>38.339000000000034</c:v>
                </c:pt>
                <c:pt idx="16">
                  <c:v>38.623999999999953</c:v>
                </c:pt>
                <c:pt idx="17">
                  <c:v>38.925000000000026</c:v>
                </c:pt>
                <c:pt idx="18">
                  <c:v>39.239000000000004</c:v>
                </c:pt>
                <c:pt idx="19">
                  <c:v>39.572000000000038</c:v>
                </c:pt>
                <c:pt idx="20">
                  <c:v>39.958000000000013</c:v>
                </c:pt>
                <c:pt idx="21">
                  <c:v>40.345999999999897</c:v>
                </c:pt>
                <c:pt idx="22">
                  <c:v>40.741999999999983</c:v>
                </c:pt>
                <c:pt idx="23">
                  <c:v>41.143999999999991</c:v>
                </c:pt>
                <c:pt idx="24" formatCode="#,##0.00">
                  <c:v>41.552000000000014</c:v>
                </c:pt>
                <c:pt idx="25">
                  <c:v>41.965000000000025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58.869</c:v>
                </c:pt>
                <c:pt idx="1">
                  <c:v>56.227000000000018</c:v>
                </c:pt>
                <c:pt idx="2">
                  <c:v>54.278000000000105</c:v>
                </c:pt>
                <c:pt idx="3">
                  <c:v>58.196999999999989</c:v>
                </c:pt>
                <c:pt idx="4">
                  <c:v>61.135000000000133</c:v>
                </c:pt>
                <c:pt idx="5">
                  <c:v>60.897999999999975</c:v>
                </c:pt>
                <c:pt idx="6">
                  <c:v>60.36400000000004</c:v>
                </c:pt>
                <c:pt idx="7">
                  <c:v>60.520999999999994</c:v>
                </c:pt>
                <c:pt idx="8">
                  <c:v>61.105000000000054</c:v>
                </c:pt>
                <c:pt idx="9">
                  <c:v>61.966000000000015</c:v>
                </c:pt>
                <c:pt idx="10">
                  <c:v>63.465999999999973</c:v>
                </c:pt>
                <c:pt idx="11">
                  <c:v>65.259000000000114</c:v>
                </c:pt>
                <c:pt idx="12">
                  <c:v>66.629000000000076</c:v>
                </c:pt>
                <c:pt idx="13">
                  <c:v>67.862999999999957</c:v>
                </c:pt>
                <c:pt idx="14">
                  <c:v>69.277999999999892</c:v>
                </c:pt>
                <c:pt idx="15">
                  <c:v>70.360000000000014</c:v>
                </c:pt>
                <c:pt idx="16">
                  <c:v>71.279000000000067</c:v>
                </c:pt>
                <c:pt idx="17">
                  <c:v>72.160000000000238</c:v>
                </c:pt>
                <c:pt idx="18">
                  <c:v>73.03199999999994</c:v>
                </c:pt>
                <c:pt idx="19">
                  <c:v>73.90699999999994</c:v>
                </c:pt>
                <c:pt idx="20">
                  <c:v>74.783999999999935</c:v>
                </c:pt>
                <c:pt idx="21">
                  <c:v>75.66099999999993</c:v>
                </c:pt>
                <c:pt idx="22">
                  <c:v>76.541999999999931</c:v>
                </c:pt>
                <c:pt idx="23">
                  <c:v>77.435999999999979</c:v>
                </c:pt>
                <c:pt idx="24" formatCode="#,##0.00">
                  <c:v>78.343999999999937</c:v>
                </c:pt>
                <c:pt idx="25">
                  <c:v>79.267000000000166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12.519000000000004</c:v>
                </c:pt>
                <c:pt idx="1">
                  <c:v>12.311999999999994</c:v>
                </c:pt>
                <c:pt idx="2">
                  <c:v>11.268000000000008</c:v>
                </c:pt>
                <c:pt idx="3">
                  <c:v>11.756999999999998</c:v>
                </c:pt>
                <c:pt idx="4">
                  <c:v>12.809999999999985</c:v>
                </c:pt>
                <c:pt idx="5">
                  <c:v>11.057000000000009</c:v>
                </c:pt>
                <c:pt idx="6">
                  <c:v>11.978999999999987</c:v>
                </c:pt>
                <c:pt idx="7">
                  <c:v>12.07500000000001</c:v>
                </c:pt>
                <c:pt idx="8">
                  <c:v>11.095000000000006</c:v>
                </c:pt>
                <c:pt idx="9">
                  <c:v>12.350999999999999</c:v>
                </c:pt>
                <c:pt idx="10">
                  <c:v>11.713000000000015</c:v>
                </c:pt>
                <c:pt idx="11">
                  <c:v>11.583000000000002</c:v>
                </c:pt>
                <c:pt idx="12">
                  <c:v>11.547000000000004</c:v>
                </c:pt>
                <c:pt idx="13">
                  <c:v>11.603999999999994</c:v>
                </c:pt>
                <c:pt idx="14">
                  <c:v>11.759999999999989</c:v>
                </c:pt>
                <c:pt idx="15">
                  <c:v>11.825999999999993</c:v>
                </c:pt>
                <c:pt idx="16">
                  <c:v>11.874000000000009</c:v>
                </c:pt>
                <c:pt idx="17">
                  <c:v>11.898999999999997</c:v>
                </c:pt>
                <c:pt idx="18">
                  <c:v>11.913</c:v>
                </c:pt>
                <c:pt idx="19">
                  <c:v>11.917999999999987</c:v>
                </c:pt>
                <c:pt idx="20">
                  <c:v>11.928999999999997</c:v>
                </c:pt>
                <c:pt idx="21">
                  <c:v>11.933999999999983</c:v>
                </c:pt>
                <c:pt idx="22">
                  <c:v>11.939</c:v>
                </c:pt>
                <c:pt idx="23">
                  <c:v>11.941000000000003</c:v>
                </c:pt>
                <c:pt idx="24">
                  <c:v>11.944999999999997</c:v>
                </c:pt>
                <c:pt idx="25">
                  <c:v>11.946999999999999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43.58100000000006</c:v>
                </c:pt>
                <c:pt idx="1">
                  <c:v>44.233999999999931</c:v>
                </c:pt>
                <c:pt idx="2">
                  <c:v>40.614000000000019</c:v>
                </c:pt>
                <c:pt idx="3">
                  <c:v>42.554999999999986</c:v>
                </c:pt>
                <c:pt idx="4">
                  <c:v>42.597000000000037</c:v>
                </c:pt>
                <c:pt idx="5">
                  <c:v>43.090000000000053</c:v>
                </c:pt>
                <c:pt idx="6">
                  <c:v>46.263000000000048</c:v>
                </c:pt>
                <c:pt idx="7">
                  <c:v>47.059999999999974</c:v>
                </c:pt>
                <c:pt idx="8">
                  <c:v>47.554000000000016</c:v>
                </c:pt>
                <c:pt idx="9">
                  <c:v>48.006999999999977</c:v>
                </c:pt>
                <c:pt idx="10">
                  <c:v>45.572999999999908</c:v>
                </c:pt>
                <c:pt idx="11">
                  <c:v>45.875999999999877</c:v>
                </c:pt>
                <c:pt idx="12">
                  <c:v>45.895999999999972</c:v>
                </c:pt>
                <c:pt idx="13">
                  <c:v>45.80599999999999</c:v>
                </c:pt>
                <c:pt idx="14">
                  <c:v>45.712000000000032</c:v>
                </c:pt>
                <c:pt idx="15">
                  <c:v>45.343000000000032</c:v>
                </c:pt>
                <c:pt idx="16">
                  <c:v>45.072999999999972</c:v>
                </c:pt>
                <c:pt idx="17">
                  <c:v>44.796999999999969</c:v>
                </c:pt>
                <c:pt idx="18">
                  <c:v>44.527000000000037</c:v>
                </c:pt>
                <c:pt idx="19">
                  <c:v>44.266000000000133</c:v>
                </c:pt>
                <c:pt idx="20">
                  <c:v>44.052999999999976</c:v>
                </c:pt>
                <c:pt idx="21">
                  <c:v>43.818999999999889</c:v>
                </c:pt>
                <c:pt idx="22">
                  <c:v>43.592999999999961</c:v>
                </c:pt>
                <c:pt idx="23">
                  <c:v>43.373000000000019</c:v>
                </c:pt>
                <c:pt idx="24">
                  <c:v>43.159999999999982</c:v>
                </c:pt>
                <c:pt idx="25">
                  <c:v>42.956999999999994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31.970999999999915</c:v>
                </c:pt>
                <c:pt idx="1">
                  <c:v>29.64500000000001</c:v>
                </c:pt>
                <c:pt idx="2">
                  <c:v>31.923000000000034</c:v>
                </c:pt>
                <c:pt idx="3">
                  <c:v>30.100000000000044</c:v>
                </c:pt>
                <c:pt idx="4">
                  <c:v>29.484999999999985</c:v>
                </c:pt>
                <c:pt idx="5">
                  <c:v>29.030999999999935</c:v>
                </c:pt>
                <c:pt idx="6">
                  <c:v>29.486000000000022</c:v>
                </c:pt>
                <c:pt idx="7">
                  <c:v>32.33400000000001</c:v>
                </c:pt>
                <c:pt idx="8">
                  <c:v>33.062000000000019</c:v>
                </c:pt>
                <c:pt idx="9">
                  <c:v>33.558999999999934</c:v>
                </c:pt>
                <c:pt idx="10">
                  <c:v>32.876999999999974</c:v>
                </c:pt>
                <c:pt idx="11">
                  <c:v>32.384999999999977</c:v>
                </c:pt>
                <c:pt idx="12">
                  <c:v>32.387</c:v>
                </c:pt>
                <c:pt idx="13">
                  <c:v>32.437000000000005</c:v>
                </c:pt>
                <c:pt idx="14">
                  <c:v>32.510999999999981</c:v>
                </c:pt>
                <c:pt idx="15">
                  <c:v>32.5700000000001</c:v>
                </c:pt>
                <c:pt idx="16">
                  <c:v>32.603999999999957</c:v>
                </c:pt>
                <c:pt idx="17">
                  <c:v>32.586000000000013</c:v>
                </c:pt>
                <c:pt idx="18">
                  <c:v>32.59200000000002</c:v>
                </c:pt>
                <c:pt idx="19">
                  <c:v>32.584000000000053</c:v>
                </c:pt>
                <c:pt idx="20">
                  <c:v>32.601000000000056</c:v>
                </c:pt>
                <c:pt idx="21">
                  <c:v>32.621000000000059</c:v>
                </c:pt>
                <c:pt idx="22">
                  <c:v>32.645999999999944</c:v>
                </c:pt>
                <c:pt idx="23">
                  <c:v>32.672000000000018</c:v>
                </c:pt>
                <c:pt idx="24" formatCode="#,##0.00">
                  <c:v>32.699999999999989</c:v>
                </c:pt>
                <c:pt idx="25">
                  <c:v>32.726999999999954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132.17799999999986</c:v>
                </c:pt>
                <c:pt idx="1">
                  <c:v>133.35300000000035</c:v>
                </c:pt>
                <c:pt idx="2">
                  <c:v>141.20899999999989</c:v>
                </c:pt>
                <c:pt idx="3">
                  <c:v>141.32900000000018</c:v>
                </c:pt>
                <c:pt idx="4">
                  <c:v>145.29700000000025</c:v>
                </c:pt>
                <c:pt idx="5">
                  <c:v>148.99500000000018</c:v>
                </c:pt>
                <c:pt idx="6">
                  <c:v>153.58399999999969</c:v>
                </c:pt>
                <c:pt idx="7">
                  <c:v>152.04999999999993</c:v>
                </c:pt>
                <c:pt idx="8">
                  <c:v>152.62499999999972</c:v>
                </c:pt>
                <c:pt idx="9">
                  <c:v>160.7730000000002</c:v>
                </c:pt>
                <c:pt idx="10">
                  <c:v>156.21500000000009</c:v>
                </c:pt>
                <c:pt idx="11">
                  <c:v>156.31499999999988</c:v>
                </c:pt>
                <c:pt idx="12">
                  <c:v>157.48099999999997</c:v>
                </c:pt>
                <c:pt idx="13">
                  <c:v>159.11200000000031</c:v>
                </c:pt>
                <c:pt idx="14">
                  <c:v>160.8359999999999</c:v>
                </c:pt>
                <c:pt idx="15">
                  <c:v>162.23299999999989</c:v>
                </c:pt>
                <c:pt idx="16">
                  <c:v>163.41000000000008</c:v>
                </c:pt>
                <c:pt idx="17">
                  <c:v>164.49499999999992</c:v>
                </c:pt>
                <c:pt idx="18">
                  <c:v>165.52500000000003</c:v>
                </c:pt>
                <c:pt idx="19">
                  <c:v>166.52499999999998</c:v>
                </c:pt>
                <c:pt idx="20">
                  <c:v>167.54299999999981</c:v>
                </c:pt>
                <c:pt idx="21">
                  <c:v>168.54599999999982</c:v>
                </c:pt>
                <c:pt idx="22">
                  <c:v>169.52699999999993</c:v>
                </c:pt>
                <c:pt idx="23">
                  <c:v>170.51399999999998</c:v>
                </c:pt>
                <c:pt idx="24">
                  <c:v>171.46799999999985</c:v>
                </c:pt>
                <c:pt idx="25">
                  <c:v>172.39700000000005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156.77199999999993</c:v>
                </c:pt>
                <c:pt idx="1">
                  <c:v>157.78499999999963</c:v>
                </c:pt>
                <c:pt idx="2">
                  <c:v>162.67099999999979</c:v>
                </c:pt>
                <c:pt idx="3">
                  <c:v>165.89200000000002</c:v>
                </c:pt>
                <c:pt idx="4">
                  <c:v>183.18599999999989</c:v>
                </c:pt>
                <c:pt idx="5">
                  <c:v>185.44000000000008</c:v>
                </c:pt>
                <c:pt idx="6">
                  <c:v>190.75599999999989</c:v>
                </c:pt>
                <c:pt idx="7">
                  <c:v>196.57900000000015</c:v>
                </c:pt>
                <c:pt idx="8">
                  <c:v>189.80599999999984</c:v>
                </c:pt>
                <c:pt idx="9">
                  <c:v>194.69400000000019</c:v>
                </c:pt>
                <c:pt idx="10">
                  <c:v>187.33099999999982</c:v>
                </c:pt>
                <c:pt idx="11">
                  <c:v>189.62999999999994</c:v>
                </c:pt>
                <c:pt idx="12">
                  <c:v>189.92199999999977</c:v>
                </c:pt>
                <c:pt idx="13">
                  <c:v>190.72400000000002</c:v>
                </c:pt>
                <c:pt idx="14">
                  <c:v>191.97500000000002</c:v>
                </c:pt>
                <c:pt idx="15">
                  <c:v>192.9139999999999</c:v>
                </c:pt>
                <c:pt idx="16">
                  <c:v>193.90399999999977</c:v>
                </c:pt>
                <c:pt idx="17">
                  <c:v>194.87700000000021</c:v>
                </c:pt>
                <c:pt idx="18">
                  <c:v>195.86799999999985</c:v>
                </c:pt>
                <c:pt idx="19">
                  <c:v>196.87999999999977</c:v>
                </c:pt>
                <c:pt idx="20">
                  <c:v>197.87699999999998</c:v>
                </c:pt>
                <c:pt idx="21">
                  <c:v>198.84799999999998</c:v>
                </c:pt>
                <c:pt idx="22">
                  <c:v>199.82599999999954</c:v>
                </c:pt>
                <c:pt idx="23">
                  <c:v>200.8010000000001</c:v>
                </c:pt>
                <c:pt idx="24">
                  <c:v>201.77299999999983</c:v>
                </c:pt>
                <c:pt idx="25">
                  <c:v>202.74500000000012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117.387</c:v>
                </c:pt>
                <c:pt idx="1">
                  <c:v>109.13399999999994</c:v>
                </c:pt>
                <c:pt idx="2">
                  <c:v>104.76399999999995</c:v>
                </c:pt>
                <c:pt idx="3">
                  <c:v>110.06900000000002</c:v>
                </c:pt>
                <c:pt idx="4">
                  <c:v>113.42000000000002</c:v>
                </c:pt>
                <c:pt idx="5">
                  <c:v>114.95700000000004</c:v>
                </c:pt>
                <c:pt idx="6">
                  <c:v>115.30399999999997</c:v>
                </c:pt>
                <c:pt idx="7">
                  <c:v>112.55799999999996</c:v>
                </c:pt>
                <c:pt idx="8">
                  <c:v>111.73499999999999</c:v>
                </c:pt>
                <c:pt idx="9">
                  <c:v>111.40500000000006</c:v>
                </c:pt>
                <c:pt idx="10">
                  <c:v>114.58699999999992</c:v>
                </c:pt>
                <c:pt idx="11">
                  <c:v>116.97900000000007</c:v>
                </c:pt>
                <c:pt idx="12">
                  <c:v>119.00700000000001</c:v>
                </c:pt>
                <c:pt idx="13">
                  <c:v>120.68499999999993</c:v>
                </c:pt>
                <c:pt idx="14">
                  <c:v>122.50399999999999</c:v>
                </c:pt>
                <c:pt idx="15">
                  <c:v>124.01800000000004</c:v>
                </c:pt>
                <c:pt idx="16">
                  <c:v>125.26000000000003</c:v>
                </c:pt>
                <c:pt idx="17">
                  <c:v>126.47900000000027</c:v>
                </c:pt>
                <c:pt idx="18">
                  <c:v>127.70099999999994</c:v>
                </c:pt>
                <c:pt idx="19">
                  <c:v>128.94499999999999</c:v>
                </c:pt>
                <c:pt idx="20">
                  <c:v>130.24299999999991</c:v>
                </c:pt>
                <c:pt idx="21">
                  <c:v>131.54199999999989</c:v>
                </c:pt>
                <c:pt idx="22">
                  <c:v>132.85199999999992</c:v>
                </c:pt>
                <c:pt idx="23">
                  <c:v>134.18099999999993</c:v>
                </c:pt>
                <c:pt idx="24">
                  <c:v>135.52899999999994</c:v>
                </c:pt>
                <c:pt idx="25">
                  <c:v>136.89700000000019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21.585331505717555</c:v>
                </c:pt>
                <c:pt idx="1">
                  <c:v>20.898748121452641</c:v>
                </c:pt>
                <c:pt idx="2">
                  <c:v>22.828722464021901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34.81983589011773</c:v>
                </c:pt>
                <c:pt idx="1">
                  <c:v>34.166034404774045</c:v>
                </c:pt>
                <c:pt idx="2">
                  <c:v>33.809428519018795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27.976604014495766</c:v>
                </c:pt>
                <c:pt idx="1">
                  <c:v>28.490997563359972</c:v>
                </c:pt>
                <c:pt idx="2">
                  <c:v>28.748645088131795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5.4511144074957132</c:v>
                </c:pt>
                <c:pt idx="1">
                  <c:v>5.9962137239739102</c:v>
                </c:pt>
                <c:pt idx="2">
                  <c:v>5.4575016258942313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8.0909551796008081</c:v>
                </c:pt>
                <c:pt idx="1">
                  <c:v>8.3117513168069674</c:v>
                </c:pt>
                <c:pt idx="2">
                  <c:v>7.1634398919405626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2.0761590025724326</c:v>
                </c:pt>
                <c:pt idx="1">
                  <c:v>2.1362548696324652</c:v>
                </c:pt>
                <c:pt idx="2">
                  <c:v>1.9922624109927116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-0.37000000000011823</c:v>
                </c:pt>
                <c:pt idx="1">
                  <c:v>1.8909999999997353</c:v>
                </c:pt>
                <c:pt idx="2">
                  <c:v>7.2199999999999136</c:v>
                </c:pt>
                <c:pt idx="3">
                  <c:v>3.8460000000000392</c:v>
                </c:pt>
                <c:pt idx="4">
                  <c:v>2.4829999999998549</c:v>
                </c:pt>
                <c:pt idx="5">
                  <c:v>0.65600000000000591</c:v>
                </c:pt>
                <c:pt idx="7">
                  <c:v>15.725999999999431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22.310000000000272</c:v>
                </c:pt>
                <c:pt idx="1">
                  <c:v>15.4140000000003</c:v>
                </c:pt>
                <c:pt idx="2">
                  <c:v>16.18199999999996</c:v>
                </c:pt>
                <c:pt idx="3">
                  <c:v>-0.1500000000000199</c:v>
                </c:pt>
                <c:pt idx="4">
                  <c:v>-2.6159999999999144</c:v>
                </c:pt>
                <c:pt idx="5">
                  <c:v>0.233999999999984</c:v>
                </c:pt>
                <c:pt idx="7">
                  <c:v>51.374000000000578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0.5988809428255637</c:v>
                </c:pt>
                <c:pt idx="2">
                  <c:v>-0.7417602815044777</c:v>
                </c:pt>
                <c:pt idx="3">
                  <c:v>5.0121840021784436</c:v>
                </c:pt>
                <c:pt idx="4">
                  <c:v>0.35369439896344446</c:v>
                </c:pt>
                <c:pt idx="6">
                  <c:v>0.12964640680559469</c:v>
                </c:pt>
                <c:pt idx="7">
                  <c:v>-0.47247147153079982</c:v>
                </c:pt>
                <c:pt idx="8">
                  <c:v>-6.1704055873845753E-2</c:v>
                </c:pt>
                <c:pt idx="10">
                  <c:v>1.6852945407672459</c:v>
                </c:pt>
                <c:pt idx="11">
                  <c:v>-0.18050819088069048</c:v>
                </c:pt>
                <c:pt idx="12">
                  <c:v>0.28020213101780378</c:v>
                </c:pt>
                <c:pt idx="14">
                  <c:v>-1.6277805400915168</c:v>
                </c:pt>
                <c:pt idx="15">
                  <c:v>-0.58836612122921128</c:v>
                </c:pt>
                <c:pt idx="16">
                  <c:v>1.4168896052334734</c:v>
                </c:pt>
                <c:pt idx="17">
                  <c:v>0.98394025514942918</c:v>
                </c:pt>
                <c:pt idx="19">
                  <c:v>0.62291011064350421</c:v>
                </c:pt>
                <c:pt idx="20">
                  <c:v>-0.81853578428449092</c:v>
                </c:pt>
                <c:pt idx="21">
                  <c:v>-0.81125525961074363</c:v>
                </c:pt>
                <c:pt idx="22">
                  <c:v>0.45313185580604376</c:v>
                </c:pt>
                <c:pt idx="23">
                  <c:v>-0.34536752179455954</c:v>
                </c:pt>
                <c:pt idx="25">
                  <c:v>-2.7141538816728872</c:v>
                </c:pt>
                <c:pt idx="26">
                  <c:v>0.47970203512242016</c:v>
                </c:pt>
                <c:pt idx="27">
                  <c:v>6.3993810445706067E-2</c:v>
                </c:pt>
                <c:pt idx="29">
                  <c:v>0.40519556046076932</c:v>
                </c:pt>
                <c:pt idx="30">
                  <c:v>-0.21348043804394479</c:v>
                </c:pt>
                <c:pt idx="31">
                  <c:v>-1.0222087886735287</c:v>
                </c:pt>
                <c:pt idx="32">
                  <c:v>4.8433060210105738</c:v>
                </c:pt>
                <c:pt idx="33">
                  <c:v>0.15549286521161498</c:v>
                </c:pt>
                <c:pt idx="34">
                  <c:v>1.077567177181149</c:v>
                </c:pt>
                <c:pt idx="36">
                  <c:v>1.0019366837451082</c:v>
                </c:pt>
                <c:pt idx="37">
                  <c:v>1.0912190991991144</c:v>
                </c:pt>
                <c:pt idx="38">
                  <c:v>0.87367768651962496</c:v>
                </c:pt>
                <c:pt idx="39">
                  <c:v>2.2577019030778578</c:v>
                </c:pt>
                <c:pt idx="40">
                  <c:v>1.3847522732916007</c:v>
                </c:pt>
                <c:pt idx="42">
                  <c:v>1.1728207643592947</c:v>
                </c:pt>
                <c:pt idx="43">
                  <c:v>-9.893802230477311E-2</c:v>
                </c:pt>
                <c:pt idx="44">
                  <c:v>0.34149165503403189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0.58371587574734818</c:v>
                </c:pt>
                <c:pt idx="2">
                  <c:v>-3.0118697149345453</c:v>
                </c:pt>
                <c:pt idx="3">
                  <c:v>-4.9765474875937628</c:v>
                </c:pt>
                <c:pt idx="4">
                  <c:v>-3.2909669610237779</c:v>
                </c:pt>
                <c:pt idx="6">
                  <c:v>0.3155888314613664</c:v>
                </c:pt>
                <c:pt idx="7">
                  <c:v>-3.1213924515434366</c:v>
                </c:pt>
                <c:pt idx="8">
                  <c:v>-0.8890561223600657</c:v>
                </c:pt>
                <c:pt idx="10">
                  <c:v>1.4216854558848135</c:v>
                </c:pt>
                <c:pt idx="11">
                  <c:v>-0.3504040747567716</c:v>
                </c:pt>
                <c:pt idx="12">
                  <c:v>2.9403051484955256E-2</c:v>
                </c:pt>
                <c:pt idx="14">
                  <c:v>0.62162063410293733</c:v>
                </c:pt>
                <c:pt idx="15">
                  <c:v>-3.1922718987269394</c:v>
                </c:pt>
                <c:pt idx="16">
                  <c:v>-0.72190367038538206</c:v>
                </c:pt>
                <c:pt idx="17">
                  <c:v>-1.2966597609747055</c:v>
                </c:pt>
                <c:pt idx="19">
                  <c:v>-3.3738389834813254</c:v>
                </c:pt>
                <c:pt idx="20">
                  <c:v>-1.7189704363632985</c:v>
                </c:pt>
                <c:pt idx="21">
                  <c:v>-1.6920139676743218</c:v>
                </c:pt>
                <c:pt idx="22">
                  <c:v>0.21319781114799152</c:v>
                </c:pt>
                <c:pt idx="23">
                  <c:v>-1.8250413902088036</c:v>
                </c:pt>
                <c:pt idx="25">
                  <c:v>-1.9070412002418435</c:v>
                </c:pt>
                <c:pt idx="26">
                  <c:v>1.2453901008292023</c:v>
                </c:pt>
                <c:pt idx="27">
                  <c:v>0.70924623244161822</c:v>
                </c:pt>
                <c:pt idx="29">
                  <c:v>2.5761125483654501</c:v>
                </c:pt>
                <c:pt idx="30">
                  <c:v>1.5761980107634743</c:v>
                </c:pt>
                <c:pt idx="31">
                  <c:v>0.86682276234659739</c:v>
                </c:pt>
                <c:pt idx="32">
                  <c:v>2.545995980510174</c:v>
                </c:pt>
                <c:pt idx="33">
                  <c:v>4.9776138491834709</c:v>
                </c:pt>
                <c:pt idx="34">
                  <c:v>2.7526435196080001</c:v>
                </c:pt>
                <c:pt idx="36">
                  <c:v>5.7360063058723654</c:v>
                </c:pt>
                <c:pt idx="37">
                  <c:v>0.63354575676286551</c:v>
                </c:pt>
                <c:pt idx="38">
                  <c:v>2.6705119061303906</c:v>
                </c:pt>
                <c:pt idx="39">
                  <c:v>3.1634155037184808</c:v>
                </c:pt>
                <c:pt idx="40">
                  <c:v>3.2461784051938114</c:v>
                </c:pt>
                <c:pt idx="42">
                  <c:v>1.2222682558745479</c:v>
                </c:pt>
                <c:pt idx="43">
                  <c:v>4.0851943649395484</c:v>
                </c:pt>
                <c:pt idx="44">
                  <c:v>3.0970119074044122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6.5247668208630394</c:v>
                </c:pt>
                <c:pt idx="1">
                  <c:v>1.0272482501306754</c:v>
                </c:pt>
                <c:pt idx="2">
                  <c:v>4.7721527112496887</c:v>
                </c:pt>
                <c:pt idx="3">
                  <c:v>2.644238673277659</c:v>
                </c:pt>
                <c:pt idx="4">
                  <c:v>0.74077797584915572</c:v>
                </c:pt>
                <c:pt idx="5">
                  <c:v>8.6636367457778647</c:v>
                </c:pt>
                <c:pt idx="6">
                  <c:v>2.6430004703587322</c:v>
                </c:pt>
                <c:pt idx="7">
                  <c:v>1.1552685680070738</c:v>
                </c:pt>
                <c:pt idx="8">
                  <c:v>0.19032314373221748</c:v>
                </c:pt>
                <c:pt idx="9">
                  <c:v>0.54422854712932889</c:v>
                </c:pt>
                <c:pt idx="10">
                  <c:v>3.8715427686424029</c:v>
                </c:pt>
                <c:pt idx="11">
                  <c:v>3.6837601900976509</c:v>
                </c:pt>
                <c:pt idx="12">
                  <c:v>-1.1554409702237969</c:v>
                </c:pt>
                <c:pt idx="13">
                  <c:v>6.2467812819996915E-2</c:v>
                </c:pt>
                <c:pt idx="14">
                  <c:v>-1.6067893330933103</c:v>
                </c:pt>
                <c:pt idx="15">
                  <c:v>-1.296956282913909</c:v>
                </c:pt>
                <c:pt idx="16">
                  <c:v>-1.7524950358121316</c:v>
                </c:pt>
                <c:pt idx="17">
                  <c:v>-1.3397298410622511</c:v>
                </c:pt>
                <c:pt idx="18">
                  <c:v>-1.8796954618098649</c:v>
                </c:pt>
                <c:pt idx="19">
                  <c:v>1.5809626617479533E-2</c:v>
                </c:pt>
                <c:pt idx="20">
                  <c:v>-0.76109443238197372</c:v>
                </c:pt>
                <c:pt idx="21">
                  <c:v>0.84238998107990071</c:v>
                </c:pt>
                <c:pt idx="22">
                  <c:v>-1.9745004838732036</c:v>
                </c:pt>
                <c:pt idx="23">
                  <c:v>0.36970958274888588</c:v>
                </c:pt>
                <c:pt idx="24">
                  <c:v>-2.2060956910077714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7.5520150709937113</c:v>
                </c:pt>
                <c:pt idx="1">
                  <c:v>16.820806106154379</c:v>
                </c:pt>
                <c:pt idx="2">
                  <c:v>8.4043634978697526</c:v>
                </c:pt>
                <c:pt idx="3">
                  <c:v>2.5283192198738647</c:v>
                </c:pt>
                <c:pt idx="4">
                  <c:v>-4.5937728389993566</c:v>
                </c:pt>
                <c:pt idx="5">
                  <c:v>-3.2036156762546426</c:v>
                </c:pt>
                <c:pt idx="6">
                  <c:v>8.1295548697930542E-2</c:v>
                </c:pt>
                <c:pt idx="7">
                  <c:v>-1.6047909011243178</c:v>
                </c:pt>
                <c:pt idx="8">
                  <c:v>-10.258620027211386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2.801345067624986</c:v>
                </c:pt>
                <c:pt idx="1">
                  <c:v>26.104865796661812</c:v>
                </c:pt>
                <c:pt idx="2">
                  <c:v>11.545913468573644</c:v>
                </c:pt>
                <c:pt idx="3">
                  <c:v>0.70214519138767173</c:v>
                </c:pt>
                <c:pt idx="4">
                  <c:v>-2.4081601024132553</c:v>
                </c:pt>
                <c:pt idx="5">
                  <c:v>7.5158940807389243</c:v>
                </c:pt>
                <c:pt idx="6">
                  <c:v>2.3724014704451264</c:v>
                </c:pt>
                <c:pt idx="7">
                  <c:v>-0.32387659778279243</c:v>
                </c:pt>
                <c:pt idx="8">
                  <c:v>3.0634716247643539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24.436216205456315</c:v>
                </c:pt>
                <c:pt idx="1">
                  <c:v>26.969366303260401</c:v>
                </c:pt>
                <c:pt idx="2">
                  <c:v>27.051873406133659</c:v>
                </c:pt>
                <c:pt idx="3">
                  <c:v>28.138654859856032</c:v>
                </c:pt>
                <c:pt idx="4">
                  <c:v>27.414481891072075</c:v>
                </c:pt>
                <c:pt idx="5">
                  <c:v>29.438003166043199</c:v>
                </c:pt>
                <c:pt idx="6">
                  <c:v>31.663798701314004</c:v>
                </c:pt>
                <c:pt idx="7">
                  <c:v>32.989451802696131</c:v>
                </c:pt>
                <c:pt idx="8">
                  <c:v>33.35877679888619</c:v>
                </c:pt>
                <c:pt idx="9">
                  <c:v>35.376519789380083</c:v>
                </c:pt>
                <c:pt idx="10">
                  <c:v>35.962769986906238</c:v>
                </c:pt>
                <c:pt idx="11">
                  <c:v>31.337603300009974</c:v>
                </c:pt>
                <c:pt idx="12">
                  <c:v>31.5697122849434</c:v>
                </c:pt>
                <c:pt idx="13">
                  <c:v>31.855813432010876</c:v>
                </c:pt>
                <c:pt idx="14">
                  <c:v>32.194073283187549</c:v>
                </c:pt>
                <c:pt idx="15">
                  <c:v>32.47303780745046</c:v>
                </c:pt>
                <c:pt idx="16">
                  <c:v>32.749983530229862</c:v>
                </c:pt>
                <c:pt idx="17">
                  <c:v>33.021818434622773</c:v>
                </c:pt>
                <c:pt idx="18">
                  <c:v>33.305166226014855</c:v>
                </c:pt>
                <c:pt idx="19">
                  <c:v>33.592302581222448</c:v>
                </c:pt>
                <c:pt idx="20">
                  <c:v>33.889595698896599</c:v>
                </c:pt>
                <c:pt idx="21">
                  <c:v>34.181563682263729</c:v>
                </c:pt>
                <c:pt idx="22">
                  <c:v>34.482242256114326</c:v>
                </c:pt>
                <c:pt idx="23">
                  <c:v>34.797641802109908</c:v>
                </c:pt>
                <c:pt idx="24">
                  <c:v>35.113356388973827</c:v>
                </c:pt>
                <c:pt idx="25">
                  <c:v>35.432737699943949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12.82036414668676</c:v>
                </c:pt>
                <c:pt idx="1">
                  <c:v>14.139066685215072</c:v>
                </c:pt>
                <c:pt idx="2">
                  <c:v>15.098902995020358</c:v>
                </c:pt>
                <c:pt idx="3">
                  <c:v>15.210091746200838</c:v>
                </c:pt>
                <c:pt idx="4">
                  <c:v>16.096446187978707</c:v>
                </c:pt>
                <c:pt idx="5">
                  <c:v>16.402975959570398</c:v>
                </c:pt>
                <c:pt idx="6">
                  <c:v>15.188103900723252</c:v>
                </c:pt>
                <c:pt idx="7">
                  <c:v>16.262698620297652</c:v>
                </c:pt>
                <c:pt idx="8">
                  <c:v>15.70730793958861</c:v>
                </c:pt>
                <c:pt idx="9">
                  <c:v>16.579291904445228</c:v>
                </c:pt>
                <c:pt idx="10">
                  <c:v>17.430224209701073</c:v>
                </c:pt>
                <c:pt idx="11">
                  <c:v>16.977550948825048</c:v>
                </c:pt>
                <c:pt idx="12">
                  <c:v>17.17911340239435</c:v>
                </c:pt>
                <c:pt idx="13">
                  <c:v>17.467721700088482</c:v>
                </c:pt>
                <c:pt idx="14">
                  <c:v>17.778112930533059</c:v>
                </c:pt>
                <c:pt idx="15">
                  <c:v>18.033395955989022</c:v>
                </c:pt>
                <c:pt idx="16">
                  <c:v>18.280699251168148</c:v>
                </c:pt>
                <c:pt idx="17">
                  <c:v>18.53269547944619</c:v>
                </c:pt>
                <c:pt idx="18">
                  <c:v>18.790991647245974</c:v>
                </c:pt>
                <c:pt idx="19">
                  <c:v>19.050532455814391</c:v>
                </c:pt>
                <c:pt idx="20">
                  <c:v>19.321114199545956</c:v>
                </c:pt>
                <c:pt idx="21">
                  <c:v>19.587836479566903</c:v>
                </c:pt>
                <c:pt idx="22">
                  <c:v>19.855340661000611</c:v>
                </c:pt>
                <c:pt idx="23">
                  <c:v>20.143964799843705</c:v>
                </c:pt>
                <c:pt idx="24">
                  <c:v>20.454975897494183</c:v>
                </c:pt>
                <c:pt idx="25">
                  <c:v>20.761601564288348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25.165133888229935</c:v>
                </c:pt>
                <c:pt idx="1">
                  <c:v>24.839956885244575</c:v>
                </c:pt>
                <c:pt idx="2">
                  <c:v>24.639209831809087</c:v>
                </c:pt>
                <c:pt idx="3">
                  <c:v>25.117409355519133</c:v>
                </c:pt>
                <c:pt idx="4">
                  <c:v>27.056666649642796</c:v>
                </c:pt>
                <c:pt idx="5">
                  <c:v>28.321451508349007</c:v>
                </c:pt>
                <c:pt idx="6">
                  <c:v>30.08003787731808</c:v>
                </c:pt>
                <c:pt idx="7">
                  <c:v>30.601275426909009</c:v>
                </c:pt>
                <c:pt idx="8">
                  <c:v>31.621540958322839</c:v>
                </c:pt>
                <c:pt idx="9">
                  <c:v>32.487983174624773</c:v>
                </c:pt>
                <c:pt idx="10">
                  <c:v>33.093604219598696</c:v>
                </c:pt>
                <c:pt idx="11">
                  <c:v>38.236010294348866</c:v>
                </c:pt>
                <c:pt idx="12">
                  <c:v>38.7917843297978</c:v>
                </c:pt>
                <c:pt idx="13">
                  <c:v>39.385368955571678</c:v>
                </c:pt>
                <c:pt idx="14">
                  <c:v>40.01910250936114</c:v>
                </c:pt>
                <c:pt idx="15">
                  <c:v>40.559468912139081</c:v>
                </c:pt>
                <c:pt idx="16">
                  <c:v>41.090837926417421</c:v>
                </c:pt>
                <c:pt idx="17">
                  <c:v>41.637504626965374</c:v>
                </c:pt>
                <c:pt idx="18">
                  <c:v>42.204027838438186</c:v>
                </c:pt>
                <c:pt idx="19">
                  <c:v>42.77799097303172</c:v>
                </c:pt>
                <c:pt idx="20">
                  <c:v>43.352893499081326</c:v>
                </c:pt>
                <c:pt idx="21">
                  <c:v>43.921164981613678</c:v>
                </c:pt>
                <c:pt idx="22">
                  <c:v>44.490036726482572</c:v>
                </c:pt>
                <c:pt idx="23">
                  <c:v>45.068988663364067</c:v>
                </c:pt>
                <c:pt idx="24">
                  <c:v>45.648472743011204</c:v>
                </c:pt>
                <c:pt idx="25">
                  <c:v>46.257748854377461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17.181448173172722</c:v>
                </c:pt>
                <c:pt idx="1">
                  <c:v>17.067935560321203</c:v>
                </c:pt>
                <c:pt idx="2">
                  <c:v>16.925964675685023</c:v>
                </c:pt>
                <c:pt idx="3">
                  <c:v>17.725841735237822</c:v>
                </c:pt>
                <c:pt idx="4">
                  <c:v>18.71078306951383</c:v>
                </c:pt>
                <c:pt idx="5">
                  <c:v>18.773405938319556</c:v>
                </c:pt>
                <c:pt idx="6">
                  <c:v>19.295791656132725</c:v>
                </c:pt>
                <c:pt idx="7">
                  <c:v>19.719327772875008</c:v>
                </c:pt>
                <c:pt idx="8">
                  <c:v>20.227997605524131</c:v>
                </c:pt>
                <c:pt idx="9">
                  <c:v>20.957521550549036</c:v>
                </c:pt>
                <c:pt idx="10">
                  <c:v>21.417644611597215</c:v>
                </c:pt>
                <c:pt idx="11">
                  <c:v>20.470117840206115</c:v>
                </c:pt>
                <c:pt idx="12">
                  <c:v>20.748070330569625</c:v>
                </c:pt>
                <c:pt idx="13">
                  <c:v>21.051452686663808</c:v>
                </c:pt>
                <c:pt idx="14">
                  <c:v>21.385141027265473</c:v>
                </c:pt>
                <c:pt idx="15">
                  <c:v>21.65383625916613</c:v>
                </c:pt>
                <c:pt idx="16">
                  <c:v>21.907366008397464</c:v>
                </c:pt>
                <c:pt idx="17">
                  <c:v>22.163056391780987</c:v>
                </c:pt>
                <c:pt idx="18">
                  <c:v>22.441841043892875</c:v>
                </c:pt>
                <c:pt idx="19">
                  <c:v>22.707719637668298</c:v>
                </c:pt>
                <c:pt idx="20">
                  <c:v>22.983188843833336</c:v>
                </c:pt>
                <c:pt idx="21">
                  <c:v>23.255369268441733</c:v>
                </c:pt>
                <c:pt idx="22">
                  <c:v>23.52878383046529</c:v>
                </c:pt>
                <c:pt idx="23">
                  <c:v>23.807608339593237</c:v>
                </c:pt>
                <c:pt idx="24">
                  <c:v>24.089517970853347</c:v>
                </c:pt>
                <c:pt idx="25">
                  <c:v>24.40279263648053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23.542853940456403</c:v>
                </c:pt>
                <c:pt idx="1">
                  <c:v>21.848423628359317</c:v>
                </c:pt>
                <c:pt idx="2">
                  <c:v>21.389268360742239</c:v>
                </c:pt>
                <c:pt idx="3">
                  <c:v>21.447332215613329</c:v>
                </c:pt>
                <c:pt idx="4">
                  <c:v>22.492539994287103</c:v>
                </c:pt>
                <c:pt idx="5">
                  <c:v>23.090705329307763</c:v>
                </c:pt>
                <c:pt idx="6">
                  <c:v>23.949508310682948</c:v>
                </c:pt>
                <c:pt idx="7">
                  <c:v>23.411437500503109</c:v>
                </c:pt>
                <c:pt idx="8">
                  <c:v>22.86616138414157</c:v>
                </c:pt>
                <c:pt idx="9">
                  <c:v>22.306216654748855</c:v>
                </c:pt>
                <c:pt idx="10">
                  <c:v>23.831483305156919</c:v>
                </c:pt>
                <c:pt idx="11">
                  <c:v>23.044890531580208</c:v>
                </c:pt>
                <c:pt idx="12">
                  <c:v>23.594142265346573</c:v>
                </c:pt>
                <c:pt idx="13">
                  <c:v>24.014793180809519</c:v>
                </c:pt>
                <c:pt idx="14">
                  <c:v>24.438008831436001</c:v>
                </c:pt>
                <c:pt idx="15">
                  <c:v>24.775730455994015</c:v>
                </c:pt>
                <c:pt idx="16">
                  <c:v>25.079441540918488</c:v>
                </c:pt>
                <c:pt idx="17">
                  <c:v>25.387904051948038</c:v>
                </c:pt>
                <c:pt idx="18">
                  <c:v>25.701634596764919</c:v>
                </c:pt>
                <c:pt idx="19">
                  <c:v>26.015554610867078</c:v>
                </c:pt>
                <c:pt idx="20">
                  <c:v>26.347564589128524</c:v>
                </c:pt>
                <c:pt idx="21">
                  <c:v>26.679936122152522</c:v>
                </c:pt>
                <c:pt idx="22">
                  <c:v>27.014620459740112</c:v>
                </c:pt>
                <c:pt idx="23">
                  <c:v>27.358079258594877</c:v>
                </c:pt>
                <c:pt idx="24">
                  <c:v>27.690622882191544</c:v>
                </c:pt>
                <c:pt idx="25">
                  <c:v>28.044815218296563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27.514875696780472</c:v>
                </c:pt>
                <c:pt idx="1">
                  <c:v>25.76638732196761</c:v>
                </c:pt>
                <c:pt idx="2">
                  <c:v>25.304406923203384</c:v>
                </c:pt>
                <c:pt idx="3">
                  <c:v>27.087574689094364</c:v>
                </c:pt>
                <c:pt idx="4">
                  <c:v>27.943580859921799</c:v>
                </c:pt>
                <c:pt idx="5">
                  <c:v>26.935477217394315</c:v>
                </c:pt>
                <c:pt idx="6">
                  <c:v>30.673843514948004</c:v>
                </c:pt>
                <c:pt idx="7">
                  <c:v>31.162271113162873</c:v>
                </c:pt>
                <c:pt idx="8">
                  <c:v>31.709114968974237</c:v>
                </c:pt>
                <c:pt idx="9">
                  <c:v>32.587588505478742</c:v>
                </c:pt>
                <c:pt idx="10">
                  <c:v>35.599113963172179</c:v>
                </c:pt>
                <c:pt idx="11">
                  <c:v>35.632377891122189</c:v>
                </c:pt>
                <c:pt idx="12">
                  <c:v>35.94187094992192</c:v>
                </c:pt>
                <c:pt idx="13">
                  <c:v>36.356562730348173</c:v>
                </c:pt>
                <c:pt idx="14">
                  <c:v>36.827279152027963</c:v>
                </c:pt>
                <c:pt idx="15">
                  <c:v>37.223893355318054</c:v>
                </c:pt>
                <c:pt idx="16">
                  <c:v>37.619002312930085</c:v>
                </c:pt>
                <c:pt idx="17">
                  <c:v>38.020406824588193</c:v>
                </c:pt>
                <c:pt idx="18">
                  <c:v>38.432154521770855</c:v>
                </c:pt>
                <c:pt idx="19">
                  <c:v>38.850720683501791</c:v>
                </c:pt>
                <c:pt idx="20">
                  <c:v>39.266468906881883</c:v>
                </c:pt>
                <c:pt idx="21">
                  <c:v>39.67837484842461</c:v>
                </c:pt>
                <c:pt idx="22">
                  <c:v>40.089854406944184</c:v>
                </c:pt>
                <c:pt idx="23">
                  <c:v>40.508151795624137</c:v>
                </c:pt>
                <c:pt idx="24">
                  <c:v>40.921836454494581</c:v>
                </c:pt>
                <c:pt idx="25">
                  <c:v>41.341355187032278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9.5139074469376474</c:v>
                </c:pt>
                <c:pt idx="1">
                  <c:v>9.6280389433857589</c:v>
                </c:pt>
                <c:pt idx="2">
                  <c:v>9.6418557136345253</c:v>
                </c:pt>
                <c:pt idx="3">
                  <c:v>10.024199884249374</c:v>
                </c:pt>
                <c:pt idx="4">
                  <c:v>9.5976749903399874</c:v>
                </c:pt>
                <c:pt idx="5">
                  <c:v>9.6136509646234813</c:v>
                </c:pt>
                <c:pt idx="6">
                  <c:v>10.549523186236986</c:v>
                </c:pt>
                <c:pt idx="7">
                  <c:v>12.074825649737294</c:v>
                </c:pt>
                <c:pt idx="8">
                  <c:v>11.99844532982994</c:v>
                </c:pt>
                <c:pt idx="9">
                  <c:v>11.533430424745834</c:v>
                </c:pt>
                <c:pt idx="10">
                  <c:v>12.256651434982214</c:v>
                </c:pt>
                <c:pt idx="11">
                  <c:v>11.109545553711138</c:v>
                </c:pt>
                <c:pt idx="12">
                  <c:v>11.219530425933195</c:v>
                </c:pt>
                <c:pt idx="13">
                  <c:v>11.329587860999981</c:v>
                </c:pt>
                <c:pt idx="14">
                  <c:v>11.446361017925001</c:v>
                </c:pt>
                <c:pt idx="15">
                  <c:v>11.541212940745082</c:v>
                </c:pt>
                <c:pt idx="16">
                  <c:v>11.631622942658021</c:v>
                </c:pt>
                <c:pt idx="17">
                  <c:v>11.714639636978976</c:v>
                </c:pt>
                <c:pt idx="18">
                  <c:v>11.805762119494947</c:v>
                </c:pt>
                <c:pt idx="19">
                  <c:v>11.913627110804187</c:v>
                </c:pt>
                <c:pt idx="20">
                  <c:v>12.02381053137127</c:v>
                </c:pt>
                <c:pt idx="21">
                  <c:v>12.129106841013261</c:v>
                </c:pt>
                <c:pt idx="22">
                  <c:v>12.23001504006038</c:v>
                </c:pt>
                <c:pt idx="23">
                  <c:v>12.33414151424258</c:v>
                </c:pt>
                <c:pt idx="24">
                  <c:v>12.43881123321804</c:v>
                </c:pt>
                <c:pt idx="25">
                  <c:v>12.545657364351875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6.667362340243689</c:v>
                </c:pt>
                <c:pt idx="1">
                  <c:v>8.0897881103628944</c:v>
                </c:pt>
                <c:pt idx="2">
                  <c:v>7.862282228371817</c:v>
                </c:pt>
                <c:pt idx="3">
                  <c:v>8.0500755039814091</c:v>
                </c:pt>
                <c:pt idx="4">
                  <c:v>8.434074349804952</c:v>
                </c:pt>
                <c:pt idx="5">
                  <c:v>8.6246871779352734</c:v>
                </c:pt>
                <c:pt idx="6">
                  <c:v>8.804366253202712</c:v>
                </c:pt>
                <c:pt idx="7">
                  <c:v>8.6232422309613028</c:v>
                </c:pt>
                <c:pt idx="8">
                  <c:v>9.4870570392290983</c:v>
                </c:pt>
                <c:pt idx="9">
                  <c:v>9.379191299721958</c:v>
                </c:pt>
                <c:pt idx="10">
                  <c:v>9.7799557459423472</c:v>
                </c:pt>
                <c:pt idx="11">
                  <c:v>14.432532138719491</c:v>
                </c:pt>
                <c:pt idx="12">
                  <c:v>14.812336610637455</c:v>
                </c:pt>
                <c:pt idx="13">
                  <c:v>15.204930304175763</c:v>
                </c:pt>
                <c:pt idx="14">
                  <c:v>15.623700194008093</c:v>
                </c:pt>
                <c:pt idx="15">
                  <c:v>16.003411929010987</c:v>
                </c:pt>
                <c:pt idx="16">
                  <c:v>16.371623109630207</c:v>
                </c:pt>
                <c:pt idx="17">
                  <c:v>16.744342284664182</c:v>
                </c:pt>
                <c:pt idx="18">
                  <c:v>17.109717407633688</c:v>
                </c:pt>
                <c:pt idx="19">
                  <c:v>17.49209348534395</c:v>
                </c:pt>
                <c:pt idx="20">
                  <c:v>17.881290279974301</c:v>
                </c:pt>
                <c:pt idx="21">
                  <c:v>18.294180987224138</c:v>
                </c:pt>
                <c:pt idx="22">
                  <c:v>18.699378225902521</c:v>
                </c:pt>
                <c:pt idx="23">
                  <c:v>19.094817371557465</c:v>
                </c:pt>
                <c:pt idx="24">
                  <c:v>19.491359445770289</c:v>
                </c:pt>
                <c:pt idx="25">
                  <c:v>19.881424391286558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4.281757386116845</c:v>
                </c:pt>
                <c:pt idx="1">
                  <c:v>4.8839137169988955</c:v>
                </c:pt>
                <c:pt idx="2">
                  <c:v>4.5841946608729618</c:v>
                </c:pt>
                <c:pt idx="3">
                  <c:v>4.2900173658167615</c:v>
                </c:pt>
                <c:pt idx="4">
                  <c:v>4.2277062852017471</c:v>
                </c:pt>
                <c:pt idx="5">
                  <c:v>4.3158094155212838</c:v>
                </c:pt>
                <c:pt idx="6">
                  <c:v>4.755540569386743</c:v>
                </c:pt>
                <c:pt idx="7">
                  <c:v>4.2374390433799087</c:v>
                </c:pt>
                <c:pt idx="8">
                  <c:v>4.172799988122045</c:v>
                </c:pt>
                <c:pt idx="9">
                  <c:v>4.4218947915474001</c:v>
                </c:pt>
                <c:pt idx="10">
                  <c:v>4.5061325592535013</c:v>
                </c:pt>
                <c:pt idx="11">
                  <c:v>3.6060808532031334</c:v>
                </c:pt>
                <c:pt idx="12">
                  <c:v>3.5906922945352626</c:v>
                </c:pt>
                <c:pt idx="13">
                  <c:v>3.6063794926503321</c:v>
                </c:pt>
                <c:pt idx="14">
                  <c:v>3.6256356493948649</c:v>
                </c:pt>
                <c:pt idx="15">
                  <c:v>3.6622593367358687</c:v>
                </c:pt>
                <c:pt idx="16">
                  <c:v>3.6843543480824028</c:v>
                </c:pt>
                <c:pt idx="17">
                  <c:v>3.7039628828971387</c:v>
                </c:pt>
                <c:pt idx="18">
                  <c:v>3.7089790173558779</c:v>
                </c:pt>
                <c:pt idx="19">
                  <c:v>3.7416310493447038</c:v>
                </c:pt>
                <c:pt idx="20">
                  <c:v>3.7590860182400694</c:v>
                </c:pt>
                <c:pt idx="21">
                  <c:v>3.7793115491732538</c:v>
                </c:pt>
                <c:pt idx="22">
                  <c:v>3.7890575436564711</c:v>
                </c:pt>
                <c:pt idx="23">
                  <c:v>3.8259380966047321</c:v>
                </c:pt>
                <c:pt idx="24">
                  <c:v>3.8272183394530153</c:v>
                </c:pt>
                <c:pt idx="25">
                  <c:v>3.8625163556648983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5.825592598726602</c:v>
                </c:pt>
                <c:pt idx="1">
                  <c:v>5.0427599408698196</c:v>
                </c:pt>
                <c:pt idx="2">
                  <c:v>5.6157494546570268</c:v>
                </c:pt>
                <c:pt idx="3">
                  <c:v>6.3305025460649995</c:v>
                </c:pt>
                <c:pt idx="4">
                  <c:v>7.0866716129424523</c:v>
                </c:pt>
                <c:pt idx="5">
                  <c:v>6.6912987240386403</c:v>
                </c:pt>
                <c:pt idx="6">
                  <c:v>7.1726798188620755</c:v>
                </c:pt>
                <c:pt idx="7">
                  <c:v>7.3977425627921729</c:v>
                </c:pt>
                <c:pt idx="8">
                  <c:v>7.9155155965746795</c:v>
                </c:pt>
                <c:pt idx="9">
                  <c:v>7.4369374040297194</c:v>
                </c:pt>
                <c:pt idx="10">
                  <c:v>7.2355272711679692</c:v>
                </c:pt>
                <c:pt idx="11">
                  <c:v>6.1904321503127022</c:v>
                </c:pt>
                <c:pt idx="12">
                  <c:v>6.1364421013348345</c:v>
                </c:pt>
                <c:pt idx="13">
                  <c:v>6.1604075257745361</c:v>
                </c:pt>
                <c:pt idx="14">
                  <c:v>6.2367853530702799</c:v>
                </c:pt>
                <c:pt idx="15">
                  <c:v>6.3036407061661022</c:v>
                </c:pt>
                <c:pt idx="16">
                  <c:v>6.3629269915793856</c:v>
                </c:pt>
                <c:pt idx="17">
                  <c:v>6.4199737522055944</c:v>
                </c:pt>
                <c:pt idx="18">
                  <c:v>6.4823583826151427</c:v>
                </c:pt>
                <c:pt idx="19">
                  <c:v>6.5462352166188076</c:v>
                </c:pt>
                <c:pt idx="20">
                  <c:v>6.610471669562056</c:v>
                </c:pt>
                <c:pt idx="21">
                  <c:v>6.6747305443764571</c:v>
                </c:pt>
                <c:pt idx="22">
                  <c:v>6.7398524224179521</c:v>
                </c:pt>
                <c:pt idx="23">
                  <c:v>6.8191318500232798</c:v>
                </c:pt>
                <c:pt idx="24">
                  <c:v>6.9074280122405938</c:v>
                </c:pt>
                <c:pt idx="25">
                  <c:v>7.0072613030886028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28.032175198367987</c:v>
                </c:pt>
                <c:pt idx="1">
                  <c:v>26.245604517157091</c:v>
                </c:pt>
                <c:pt idx="2">
                  <c:v>26.913458829712269</c:v>
                </c:pt>
                <c:pt idx="3">
                  <c:v>27.493222689820541</c:v>
                </c:pt>
                <c:pt idx="4">
                  <c:v>28.754165656217516</c:v>
                </c:pt>
                <c:pt idx="5">
                  <c:v>28.548009406505283</c:v>
                </c:pt>
                <c:pt idx="6">
                  <c:v>30.143399448480025</c:v>
                </c:pt>
                <c:pt idx="7">
                  <c:v>31.00798710328305</c:v>
                </c:pt>
                <c:pt idx="8">
                  <c:v>30.299577276884161</c:v>
                </c:pt>
                <c:pt idx="9">
                  <c:v>31.846140805803184</c:v>
                </c:pt>
                <c:pt idx="10">
                  <c:v>32.419552175147686</c:v>
                </c:pt>
                <c:pt idx="11">
                  <c:v>31.724809093319266</c:v>
                </c:pt>
                <c:pt idx="12">
                  <c:v>31.87379307778092</c:v>
                </c:pt>
                <c:pt idx="13">
                  <c:v>32.082124304163862</c:v>
                </c:pt>
                <c:pt idx="14">
                  <c:v>32.331913166447116</c:v>
                </c:pt>
                <c:pt idx="15">
                  <c:v>32.515248690903924</c:v>
                </c:pt>
                <c:pt idx="16">
                  <c:v>32.694090710200328</c:v>
                </c:pt>
                <c:pt idx="17">
                  <c:v>32.866690706027278</c:v>
                </c:pt>
                <c:pt idx="18">
                  <c:v>33.048890602250211</c:v>
                </c:pt>
                <c:pt idx="19">
                  <c:v>33.231769489966389</c:v>
                </c:pt>
                <c:pt idx="20">
                  <c:v>33.417967909576163</c:v>
                </c:pt>
                <c:pt idx="21">
                  <c:v>33.596151598334352</c:v>
                </c:pt>
                <c:pt idx="22">
                  <c:v>33.787366166227415</c:v>
                </c:pt>
                <c:pt idx="23">
                  <c:v>33.99715970816392</c:v>
                </c:pt>
                <c:pt idx="24">
                  <c:v>34.213906647791987</c:v>
                </c:pt>
                <c:pt idx="25">
                  <c:v>34.44687324067543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50.762946043217134</c:v>
                </c:pt>
                <c:pt idx="1">
                  <c:v>52.394473225762454</c:v>
                </c:pt>
                <c:pt idx="2">
                  <c:v>54.187176970268382</c:v>
                </c:pt>
                <c:pt idx="3">
                  <c:v>53.65833314308599</c:v>
                </c:pt>
                <c:pt idx="4">
                  <c:v>56.686059887583994</c:v>
                </c:pt>
                <c:pt idx="5">
                  <c:v>57.70306646350479</c:v>
                </c:pt>
                <c:pt idx="6">
                  <c:v>58.077290852944209</c:v>
                </c:pt>
                <c:pt idx="7">
                  <c:v>60.586787895598448</c:v>
                </c:pt>
                <c:pt idx="8">
                  <c:v>57.694563714160857</c:v>
                </c:pt>
                <c:pt idx="9">
                  <c:v>58.977359747610954</c:v>
                </c:pt>
                <c:pt idx="10">
                  <c:v>61.386826653602441</c:v>
                </c:pt>
                <c:pt idx="11">
                  <c:v>63.586918766524548</c:v>
                </c:pt>
                <c:pt idx="12">
                  <c:v>63.832139585800419</c:v>
                </c:pt>
                <c:pt idx="13">
                  <c:v>64.085666078405779</c:v>
                </c:pt>
                <c:pt idx="14">
                  <c:v>64.450171449157892</c:v>
                </c:pt>
                <c:pt idx="15">
                  <c:v>64.701695831558354</c:v>
                </c:pt>
                <c:pt idx="16">
                  <c:v>64.934760114711068</c:v>
                </c:pt>
                <c:pt idx="17">
                  <c:v>65.118687152884149</c:v>
                </c:pt>
                <c:pt idx="18">
                  <c:v>65.285951948100404</c:v>
                </c:pt>
                <c:pt idx="19">
                  <c:v>65.403323313796179</c:v>
                </c:pt>
                <c:pt idx="20">
                  <c:v>65.51763122268575</c:v>
                </c:pt>
                <c:pt idx="21">
                  <c:v>65.614540640185794</c:v>
                </c:pt>
                <c:pt idx="22">
                  <c:v>65.69732612640297</c:v>
                </c:pt>
                <c:pt idx="23">
                  <c:v>65.754225350043399</c:v>
                </c:pt>
                <c:pt idx="24">
                  <c:v>65.852151269027033</c:v>
                </c:pt>
                <c:pt idx="25">
                  <c:v>65.95538523813228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13.827388596629694</c:v>
                </c:pt>
                <c:pt idx="1">
                  <c:v>12.610816515917502</c:v>
                </c:pt>
                <c:pt idx="2">
                  <c:v>12.622133492621121</c:v>
                </c:pt>
                <c:pt idx="3">
                  <c:v>13.100494445781866</c:v>
                </c:pt>
                <c:pt idx="4">
                  <c:v>13.69206908215315</c:v>
                </c:pt>
                <c:pt idx="5">
                  <c:v>12.588703845563272</c:v>
                </c:pt>
                <c:pt idx="6">
                  <c:v>12.32126295860583</c:v>
                </c:pt>
                <c:pt idx="7">
                  <c:v>13.265600670334775</c:v>
                </c:pt>
                <c:pt idx="8">
                  <c:v>12.763031404655264</c:v>
                </c:pt>
                <c:pt idx="9">
                  <c:v>11.858970624501499</c:v>
                </c:pt>
                <c:pt idx="10">
                  <c:v>11.433262875339475</c:v>
                </c:pt>
                <c:pt idx="11">
                  <c:v>11.289899718590519</c:v>
                </c:pt>
                <c:pt idx="12">
                  <c:v>11.151176186800503</c:v>
                </c:pt>
                <c:pt idx="13">
                  <c:v>11.022939676857888</c:v>
                </c:pt>
                <c:pt idx="14">
                  <c:v>10.902979339312411</c:v>
                </c:pt>
                <c:pt idx="15">
                  <c:v>10.727460347657416</c:v>
                </c:pt>
                <c:pt idx="16">
                  <c:v>10.475715764694908</c:v>
                </c:pt>
                <c:pt idx="17">
                  <c:v>10.15211512459571</c:v>
                </c:pt>
                <c:pt idx="18">
                  <c:v>9.8542781329819213</c:v>
                </c:pt>
                <c:pt idx="19">
                  <c:v>9.5453539144535213</c:v>
                </c:pt>
                <c:pt idx="20">
                  <c:v>9.2525943962164536</c:v>
                </c:pt>
                <c:pt idx="21">
                  <c:v>8.9784565503834273</c:v>
                </c:pt>
                <c:pt idx="22">
                  <c:v>8.733924311047776</c:v>
                </c:pt>
                <c:pt idx="23">
                  <c:v>8.4319970052358144</c:v>
                </c:pt>
                <c:pt idx="24">
                  <c:v>8.058020674753676</c:v>
                </c:pt>
                <c:pt idx="25">
                  <c:v>7.5668494821973118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6.2619977331845078</c:v>
                </c:pt>
                <c:pt idx="1">
                  <c:v>4.9108556032085335</c:v>
                </c:pt>
                <c:pt idx="2">
                  <c:v>5.4889734184083627</c:v>
                </c:pt>
                <c:pt idx="3">
                  <c:v>5.943469008127626</c:v>
                </c:pt>
                <c:pt idx="4">
                  <c:v>6.496875248138414</c:v>
                </c:pt>
                <c:pt idx="5">
                  <c:v>5.8351462178697586</c:v>
                </c:pt>
                <c:pt idx="6">
                  <c:v>6.0085491927212304</c:v>
                </c:pt>
                <c:pt idx="7">
                  <c:v>5.720373574503598</c:v>
                </c:pt>
                <c:pt idx="8">
                  <c:v>5.0962124500778634</c:v>
                </c:pt>
                <c:pt idx="9">
                  <c:v>6.1777681624696852</c:v>
                </c:pt>
                <c:pt idx="10">
                  <c:v>5.8976140306897555</c:v>
                </c:pt>
                <c:pt idx="11">
                  <c:v>5.5838747019782531</c:v>
                </c:pt>
                <c:pt idx="12">
                  <c:v>5.6151536132790119</c:v>
                </c:pt>
                <c:pt idx="13">
                  <c:v>5.6933145016232078</c:v>
                </c:pt>
                <c:pt idx="14">
                  <c:v>5.7744885294547794</c:v>
                </c:pt>
                <c:pt idx="15">
                  <c:v>5.8303778032801938</c:v>
                </c:pt>
                <c:pt idx="16">
                  <c:v>5.8837038742233965</c:v>
                </c:pt>
                <c:pt idx="17">
                  <c:v>5.933210839293797</c:v>
                </c:pt>
                <c:pt idx="18">
                  <c:v>5.9805579105479572</c:v>
                </c:pt>
                <c:pt idx="19">
                  <c:v>6.0265366344020341</c:v>
                </c:pt>
                <c:pt idx="20">
                  <c:v>6.0750437249455409</c:v>
                </c:pt>
                <c:pt idx="21">
                  <c:v>6.1167047945037636</c:v>
                </c:pt>
                <c:pt idx="22">
                  <c:v>6.1619874372269132</c:v>
                </c:pt>
                <c:pt idx="23">
                  <c:v>6.2099927231513306</c:v>
                </c:pt>
                <c:pt idx="24">
                  <c:v>6.261387905623657</c:v>
                </c:pt>
                <c:pt idx="25">
                  <c:v>6.3114415997805269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19.694846746683641</c:v>
                </c:pt>
                <c:pt idx="1">
                  <c:v>19.275182161221498</c:v>
                </c:pt>
                <c:pt idx="2">
                  <c:v>18.241081030190529</c:v>
                </c:pt>
                <c:pt idx="3">
                  <c:v>18.59631216741694</c:v>
                </c:pt>
                <c:pt idx="4">
                  <c:v>19.985348272356138</c:v>
                </c:pt>
                <c:pt idx="5">
                  <c:v>19.646307170972374</c:v>
                </c:pt>
                <c:pt idx="6">
                  <c:v>19.37694692220385</c:v>
                </c:pt>
                <c:pt idx="7">
                  <c:v>20.300579346374157</c:v>
                </c:pt>
                <c:pt idx="8">
                  <c:v>19.803623399972142</c:v>
                </c:pt>
                <c:pt idx="9">
                  <c:v>21.558305682509754</c:v>
                </c:pt>
                <c:pt idx="10">
                  <c:v>18.039517837879064</c:v>
                </c:pt>
                <c:pt idx="11">
                  <c:v>18.016221323741036</c:v>
                </c:pt>
                <c:pt idx="12">
                  <c:v>17.88315044055123</c:v>
                </c:pt>
                <c:pt idx="13">
                  <c:v>17.747590655416879</c:v>
                </c:pt>
                <c:pt idx="14">
                  <c:v>17.636881384642955</c:v>
                </c:pt>
                <c:pt idx="15">
                  <c:v>17.49326157695776</c:v>
                </c:pt>
                <c:pt idx="16">
                  <c:v>17.345667303823944</c:v>
                </c:pt>
                <c:pt idx="17">
                  <c:v>17.190268138690708</c:v>
                </c:pt>
                <c:pt idx="18">
                  <c:v>17.036935555225671</c:v>
                </c:pt>
                <c:pt idx="19">
                  <c:v>16.885420697508259</c:v>
                </c:pt>
                <c:pt idx="20">
                  <c:v>16.738606861759269</c:v>
                </c:pt>
                <c:pt idx="21">
                  <c:v>16.58761509084421</c:v>
                </c:pt>
                <c:pt idx="22">
                  <c:v>16.434268245366596</c:v>
                </c:pt>
                <c:pt idx="23">
                  <c:v>16.278331971423142</c:v>
                </c:pt>
                <c:pt idx="24">
                  <c:v>16.120011849781733</c:v>
                </c:pt>
                <c:pt idx="25">
                  <c:v>15.964702806783095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17.831703958104569</c:v>
                </c:pt>
                <c:pt idx="1">
                  <c:v>15.598052532983532</c:v>
                </c:pt>
                <c:pt idx="2">
                  <c:v>16.232629465049573</c:v>
                </c:pt>
                <c:pt idx="3">
                  <c:v>15.629126449790034</c:v>
                </c:pt>
                <c:pt idx="4">
                  <c:v>15.91118726861135</c:v>
                </c:pt>
                <c:pt idx="5">
                  <c:v>15.617696183461172</c:v>
                </c:pt>
                <c:pt idx="6">
                  <c:v>15.340840556592404</c:v>
                </c:pt>
                <c:pt idx="7">
                  <c:v>16.087047198553233</c:v>
                </c:pt>
                <c:pt idx="8">
                  <c:v>15.795052551398125</c:v>
                </c:pt>
                <c:pt idx="9">
                  <c:v>16.792834009091877</c:v>
                </c:pt>
                <c:pt idx="10">
                  <c:v>14.320739900547263</c:v>
                </c:pt>
                <c:pt idx="11">
                  <c:v>14.620385600593425</c:v>
                </c:pt>
                <c:pt idx="12">
                  <c:v>14.490325585527753</c:v>
                </c:pt>
                <c:pt idx="13">
                  <c:v>14.297123517801708</c:v>
                </c:pt>
                <c:pt idx="14">
                  <c:v>14.153371698335864</c:v>
                </c:pt>
                <c:pt idx="15">
                  <c:v>14.029850028536757</c:v>
                </c:pt>
                <c:pt idx="16">
                  <c:v>13.900848303994632</c:v>
                </c:pt>
                <c:pt idx="17">
                  <c:v>13.773302279199244</c:v>
                </c:pt>
                <c:pt idx="18">
                  <c:v>13.63668398976705</c:v>
                </c:pt>
                <c:pt idx="19">
                  <c:v>13.493329859741861</c:v>
                </c:pt>
                <c:pt idx="20">
                  <c:v>13.350603075642024</c:v>
                </c:pt>
                <c:pt idx="21">
                  <c:v>13.209448748686404</c:v>
                </c:pt>
                <c:pt idx="22">
                  <c:v>13.074919462750369</c:v>
                </c:pt>
                <c:pt idx="23">
                  <c:v>12.946249730371841</c:v>
                </c:pt>
                <c:pt idx="24">
                  <c:v>12.804301413968899</c:v>
                </c:pt>
                <c:pt idx="25">
                  <c:v>12.659693444418995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10.265210006067649</c:v>
                </c:pt>
                <c:pt idx="1">
                  <c:v>9.9571074443568719</c:v>
                </c:pt>
                <c:pt idx="2">
                  <c:v>10.507942739755666</c:v>
                </c:pt>
                <c:pt idx="3">
                  <c:v>10.678886566949439</c:v>
                </c:pt>
                <c:pt idx="4">
                  <c:v>10.632228810116617</c:v>
                </c:pt>
                <c:pt idx="5">
                  <c:v>11.113774001247538</c:v>
                </c:pt>
                <c:pt idx="6">
                  <c:v>11.227681490686985</c:v>
                </c:pt>
                <c:pt idx="7">
                  <c:v>10.985567721201663</c:v>
                </c:pt>
                <c:pt idx="8">
                  <c:v>10.165376497684333</c:v>
                </c:pt>
                <c:pt idx="9">
                  <c:v>9.6258160529191397</c:v>
                </c:pt>
                <c:pt idx="10">
                  <c:v>9.3612789654354067</c:v>
                </c:pt>
                <c:pt idx="11">
                  <c:v>9.7911557181970643</c:v>
                </c:pt>
                <c:pt idx="12">
                  <c:v>9.8109727106982021</c:v>
                </c:pt>
                <c:pt idx="13">
                  <c:v>9.8689989923663486</c:v>
                </c:pt>
                <c:pt idx="14">
                  <c:v>9.9291470455043704</c:v>
                </c:pt>
                <c:pt idx="15">
                  <c:v>9.9620791101552992</c:v>
                </c:pt>
                <c:pt idx="16">
                  <c:v>10.005880590731664</c:v>
                </c:pt>
                <c:pt idx="17">
                  <c:v>10.031950210474404</c:v>
                </c:pt>
                <c:pt idx="18">
                  <c:v>10.050979944624395</c:v>
                </c:pt>
                <c:pt idx="19">
                  <c:v>10.063763753786297</c:v>
                </c:pt>
                <c:pt idx="20">
                  <c:v>10.087234644179343</c:v>
                </c:pt>
                <c:pt idx="21">
                  <c:v>10.114144623585684</c:v>
                </c:pt>
                <c:pt idx="22">
                  <c:v>10.135506809780694</c:v>
                </c:pt>
                <c:pt idx="23">
                  <c:v>10.168487815843489</c:v>
                </c:pt>
                <c:pt idx="24">
                  <c:v>10.229141227206181</c:v>
                </c:pt>
                <c:pt idx="25">
                  <c:v>10.275152781155613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36.764562229085932</c:v>
                </c:pt>
                <c:pt idx="1">
                  <c:v>32.239191428676385</c:v>
                </c:pt>
                <c:pt idx="2">
                  <c:v>32.080566396708669</c:v>
                </c:pt>
                <c:pt idx="3">
                  <c:v>34.214774266533759</c:v>
                </c:pt>
                <c:pt idx="4">
                  <c:v>36.734168438853459</c:v>
                </c:pt>
                <c:pt idx="5">
                  <c:v>37.656356563064236</c:v>
                </c:pt>
                <c:pt idx="6">
                  <c:v>38.323902367677881</c:v>
                </c:pt>
                <c:pt idx="7">
                  <c:v>37.655991907718111</c:v>
                </c:pt>
                <c:pt idx="8">
                  <c:v>36.416462196540195</c:v>
                </c:pt>
                <c:pt idx="9">
                  <c:v>36.584658391396793</c:v>
                </c:pt>
                <c:pt idx="10">
                  <c:v>36.316626722001985</c:v>
                </c:pt>
                <c:pt idx="11">
                  <c:v>36.899001690066129</c:v>
                </c:pt>
                <c:pt idx="12">
                  <c:v>37.577887861631801</c:v>
                </c:pt>
                <c:pt idx="13">
                  <c:v>38.227558416570304</c:v>
                </c:pt>
                <c:pt idx="14">
                  <c:v>38.928369443406346</c:v>
                </c:pt>
                <c:pt idx="15">
                  <c:v>39.505855301501676</c:v>
                </c:pt>
                <c:pt idx="16">
                  <c:v>40.052008674948496</c:v>
                </c:pt>
                <c:pt idx="17">
                  <c:v>40.585863131389104</c:v>
                </c:pt>
                <c:pt idx="18">
                  <c:v>41.077918213863299</c:v>
                </c:pt>
                <c:pt idx="19">
                  <c:v>41.600213175686022</c:v>
                </c:pt>
                <c:pt idx="20">
                  <c:v>42.139420191173286</c:v>
                </c:pt>
                <c:pt idx="21">
                  <c:v>42.695306562830027</c:v>
                </c:pt>
                <c:pt idx="22">
                  <c:v>43.258810521250489</c:v>
                </c:pt>
                <c:pt idx="23">
                  <c:v>43.804205353139864</c:v>
                </c:pt>
                <c:pt idx="24">
                  <c:v>44.331645877011184</c:v>
                </c:pt>
                <c:pt idx="25">
                  <c:v>44.849727138435981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10.814153998708282</c:v>
                </c:pt>
                <c:pt idx="1">
                  <c:v>10.807071520510219</c:v>
                </c:pt>
                <c:pt idx="2">
                  <c:v>10.995899116438004</c:v>
                </c:pt>
                <c:pt idx="3">
                  <c:v>10.94907228702132</c:v>
                </c:pt>
                <c:pt idx="4">
                  <c:v>12.439640552634238</c:v>
                </c:pt>
                <c:pt idx="5">
                  <c:v>12.552797866175666</c:v>
                </c:pt>
                <c:pt idx="6">
                  <c:v>11.408150359306607</c:v>
                </c:pt>
                <c:pt idx="7">
                  <c:v>11.696753601455718</c:v>
                </c:pt>
                <c:pt idx="8">
                  <c:v>12.236312704655989</c:v>
                </c:pt>
                <c:pt idx="9">
                  <c:v>12.210909829404534</c:v>
                </c:pt>
                <c:pt idx="10">
                  <c:v>10.673102404365801</c:v>
                </c:pt>
                <c:pt idx="11">
                  <c:v>9.7491150004636076</c:v>
                </c:pt>
                <c:pt idx="12">
                  <c:v>9.754614495181869</c:v>
                </c:pt>
                <c:pt idx="13">
                  <c:v>9.7788090059993031</c:v>
                </c:pt>
                <c:pt idx="14">
                  <c:v>9.8257776371464018</c:v>
                </c:pt>
                <c:pt idx="15">
                  <c:v>9.8322603802042323</c:v>
                </c:pt>
                <c:pt idx="16">
                  <c:v>9.8264806966179528</c:v>
                </c:pt>
                <c:pt idx="17">
                  <c:v>9.8120855297606244</c:v>
                </c:pt>
                <c:pt idx="18">
                  <c:v>9.7964820972775009</c:v>
                </c:pt>
                <c:pt idx="19">
                  <c:v>9.7871424725731444</c:v>
                </c:pt>
                <c:pt idx="20">
                  <c:v>9.7846000837359703</c:v>
                </c:pt>
                <c:pt idx="21">
                  <c:v>9.7787902337917565</c:v>
                </c:pt>
                <c:pt idx="22">
                  <c:v>9.7678108783148456</c:v>
                </c:pt>
                <c:pt idx="23">
                  <c:v>9.7664266774641515</c:v>
                </c:pt>
                <c:pt idx="24">
                  <c:v>9.7695767574094212</c:v>
                </c:pt>
                <c:pt idx="25">
                  <c:v>9.7689717072696904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0.72685860534222535</c:v>
                </c:pt>
                <c:pt idx="1">
                  <c:v>0.50269144546362921</c:v>
                </c:pt>
                <c:pt idx="2">
                  <c:v>0.48454482038439384</c:v>
                </c:pt>
                <c:pt idx="3">
                  <c:v>0.44404992410098126</c:v>
                </c:pt>
                <c:pt idx="4">
                  <c:v>0.50569675635297517</c:v>
                </c:pt>
                <c:pt idx="5">
                  <c:v>0.50237369748867755</c:v>
                </c:pt>
                <c:pt idx="6">
                  <c:v>0.4250998132266241</c:v>
                </c:pt>
                <c:pt idx="7">
                  <c:v>0.43413215379826037</c:v>
                </c:pt>
                <c:pt idx="8">
                  <c:v>0.44278735506306777</c:v>
                </c:pt>
                <c:pt idx="9">
                  <c:v>0.41658032999106764</c:v>
                </c:pt>
                <c:pt idx="10">
                  <c:v>0.51818332410615708</c:v>
                </c:pt>
                <c:pt idx="11">
                  <c:v>0.33713375463721545</c:v>
                </c:pt>
                <c:pt idx="12">
                  <c:v>0.33954798097996619</c:v>
                </c:pt>
                <c:pt idx="13">
                  <c:v>0.34421235880160039</c:v>
                </c:pt>
                <c:pt idx="14">
                  <c:v>0.3495015147574253</c:v>
                </c:pt>
                <c:pt idx="15">
                  <c:v>0.35593125425544575</c:v>
                </c:pt>
                <c:pt idx="16">
                  <c:v>0.36076181101205718</c:v>
                </c:pt>
                <c:pt idx="17">
                  <c:v>0.36558456024879454</c:v>
                </c:pt>
                <c:pt idx="18">
                  <c:v>0.36922184630963151</c:v>
                </c:pt>
                <c:pt idx="19">
                  <c:v>0.375472361438833</c:v>
                </c:pt>
                <c:pt idx="20">
                  <c:v>0.38038566393991463</c:v>
                </c:pt>
                <c:pt idx="21">
                  <c:v>0.38538116134937445</c:v>
                </c:pt>
                <c:pt idx="22">
                  <c:v>0.38924362890771153</c:v>
                </c:pt>
                <c:pt idx="23">
                  <c:v>0.39540454432903743</c:v>
                </c:pt>
                <c:pt idx="24">
                  <c:v>0.39898685170867448</c:v>
                </c:pt>
                <c:pt idx="25">
                  <c:v>0.40510768550718995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37.075450822685703</c:v>
                </c:pt>
                <c:pt idx="1">
                  <c:v>40.452112531313681</c:v>
                </c:pt>
                <c:pt idx="2">
                  <c:v>43.542690179384891</c:v>
                </c:pt>
                <c:pt idx="3">
                  <c:v>41.976929895605373</c:v>
                </c:pt>
                <c:pt idx="4">
                  <c:v>44.327480411808892</c:v>
                </c:pt>
                <c:pt idx="5">
                  <c:v>43.74646426913467</c:v>
                </c:pt>
                <c:pt idx="6">
                  <c:v>44.448130728708719</c:v>
                </c:pt>
                <c:pt idx="7">
                  <c:v>44.940063638735531</c:v>
                </c:pt>
                <c:pt idx="8">
                  <c:v>43.207284805261018</c:v>
                </c:pt>
                <c:pt idx="9">
                  <c:v>45.212732736132736</c:v>
                </c:pt>
                <c:pt idx="10">
                  <c:v>42.985369836752696</c:v>
                </c:pt>
                <c:pt idx="11">
                  <c:v>42.508013992819933</c:v>
                </c:pt>
                <c:pt idx="12">
                  <c:v>42.60935418884538</c:v>
                </c:pt>
                <c:pt idx="13">
                  <c:v>42.664264307534637</c:v>
                </c:pt>
                <c:pt idx="14">
                  <c:v>42.774069883847567</c:v>
                </c:pt>
                <c:pt idx="15">
                  <c:v>42.779419036330324</c:v>
                </c:pt>
                <c:pt idx="16">
                  <c:v>42.757832584320646</c:v>
                </c:pt>
                <c:pt idx="17">
                  <c:v>42.730215754593203</c:v>
                </c:pt>
                <c:pt idx="18">
                  <c:v>42.664412555945866</c:v>
                </c:pt>
                <c:pt idx="19">
                  <c:v>42.596368755658332</c:v>
                </c:pt>
                <c:pt idx="20">
                  <c:v>42.508300780583419</c:v>
                </c:pt>
                <c:pt idx="21">
                  <c:v>42.363162912985658</c:v>
                </c:pt>
                <c:pt idx="22">
                  <c:v>42.2203504339112</c:v>
                </c:pt>
                <c:pt idx="23">
                  <c:v>42.10173140241892</c:v>
                </c:pt>
                <c:pt idx="24">
                  <c:v>41.965276572913169</c:v>
                </c:pt>
                <c:pt idx="25">
                  <c:v>41.836080035212312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9.5461588098805663</c:v>
                </c:pt>
                <c:pt idx="1">
                  <c:v>9.9656164217402186</c:v>
                </c:pt>
                <c:pt idx="2">
                  <c:v>10.111336272742786</c:v>
                </c:pt>
                <c:pt idx="3">
                  <c:v>10.277717483556398</c:v>
                </c:pt>
                <c:pt idx="4">
                  <c:v>10.189457661188071</c:v>
                </c:pt>
                <c:pt idx="5">
                  <c:v>11.518382000300521</c:v>
                </c:pt>
                <c:pt idx="6">
                  <c:v>11.17817105267445</c:v>
                </c:pt>
                <c:pt idx="7">
                  <c:v>12.17633562393547</c:v>
                </c:pt>
                <c:pt idx="8">
                  <c:v>12.14437360135325</c:v>
                </c:pt>
                <c:pt idx="9">
                  <c:v>12.467234076766786</c:v>
                </c:pt>
                <c:pt idx="10">
                  <c:v>12.360771981380422</c:v>
                </c:pt>
                <c:pt idx="11">
                  <c:v>13.168330541822483</c:v>
                </c:pt>
                <c:pt idx="12">
                  <c:v>13.362927130484863</c:v>
                </c:pt>
                <c:pt idx="13">
                  <c:v>13.550763671841842</c:v>
                </c:pt>
                <c:pt idx="14">
                  <c:v>13.766246117351049</c:v>
                </c:pt>
                <c:pt idx="15">
                  <c:v>13.942701805629843</c:v>
                </c:pt>
                <c:pt idx="16">
                  <c:v>14.123908758610069</c:v>
                </c:pt>
                <c:pt idx="17">
                  <c:v>14.307519737309342</c:v>
                </c:pt>
                <c:pt idx="18">
                  <c:v>14.50942215038863</c:v>
                </c:pt>
                <c:pt idx="19">
                  <c:v>14.685502154803558</c:v>
                </c:pt>
                <c:pt idx="20">
                  <c:v>14.87733978481141</c:v>
                </c:pt>
                <c:pt idx="21">
                  <c:v>15.07222327655907</c:v>
                </c:pt>
                <c:pt idx="22">
                  <c:v>15.287093842416207</c:v>
                </c:pt>
                <c:pt idx="23">
                  <c:v>15.476111472317736</c:v>
                </c:pt>
                <c:pt idx="24">
                  <c:v>15.690696660749255</c:v>
                </c:pt>
                <c:pt idx="25">
                  <c:v>15.882463253365936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13.710235147530167</c:v>
                </c:pt>
                <c:pt idx="1">
                  <c:v>12.982536323589335</c:v>
                </c:pt>
                <c:pt idx="2">
                  <c:v>12.640303183856089</c:v>
                </c:pt>
                <c:pt idx="3">
                  <c:v>13.573964495089244</c:v>
                </c:pt>
                <c:pt idx="4">
                  <c:v>13.265215622280168</c:v>
                </c:pt>
                <c:pt idx="5">
                  <c:v>13.466243081519977</c:v>
                </c:pt>
                <c:pt idx="6">
                  <c:v>13.69063808062047</c:v>
                </c:pt>
                <c:pt idx="7">
                  <c:v>14.034562664824985</c:v>
                </c:pt>
                <c:pt idx="8">
                  <c:v>14.138129627521927</c:v>
                </c:pt>
                <c:pt idx="9">
                  <c:v>13.456714433548262</c:v>
                </c:pt>
                <c:pt idx="10">
                  <c:v>11.491742597646773</c:v>
                </c:pt>
                <c:pt idx="11">
                  <c:v>12.243696963211669</c:v>
                </c:pt>
                <c:pt idx="12">
                  <c:v>12.136849935115242</c:v>
                </c:pt>
                <c:pt idx="13">
                  <c:v>12.049710538538303</c:v>
                </c:pt>
                <c:pt idx="14">
                  <c:v>11.970354794513415</c:v>
                </c:pt>
                <c:pt idx="15">
                  <c:v>11.879698709680552</c:v>
                </c:pt>
                <c:pt idx="16">
                  <c:v>11.767395510383674</c:v>
                </c:pt>
                <c:pt idx="17">
                  <c:v>11.637645507217316</c:v>
                </c:pt>
                <c:pt idx="18">
                  <c:v>11.517533422736966</c:v>
                </c:pt>
                <c:pt idx="19">
                  <c:v>11.395789048610839</c:v>
                </c:pt>
                <c:pt idx="20">
                  <c:v>11.281548890169843</c:v>
                </c:pt>
                <c:pt idx="21">
                  <c:v>11.164753402231906</c:v>
                </c:pt>
                <c:pt idx="22">
                  <c:v>11.034809751531141</c:v>
                </c:pt>
                <c:pt idx="23">
                  <c:v>10.899752654757179</c:v>
                </c:pt>
                <c:pt idx="24">
                  <c:v>10.797507525787744</c:v>
                </c:pt>
                <c:pt idx="25">
                  <c:v>10.703706362953314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23.045486061280393</c:v>
                </c:pt>
                <c:pt idx="1">
                  <c:v>22.779473367468224</c:v>
                </c:pt>
                <c:pt idx="2">
                  <c:v>22.898952289247838</c:v>
                </c:pt>
                <c:pt idx="3">
                  <c:v>21.772126941484551</c:v>
                </c:pt>
                <c:pt idx="4">
                  <c:v>24.0387155916636</c:v>
                </c:pt>
                <c:pt idx="5">
                  <c:v>23.282408915297488</c:v>
                </c:pt>
                <c:pt idx="6">
                  <c:v>26.435600769635542</c:v>
                </c:pt>
                <c:pt idx="7">
                  <c:v>25.277172734013877</c:v>
                </c:pt>
                <c:pt idx="8">
                  <c:v>25.602130539361191</c:v>
                </c:pt>
                <c:pt idx="9">
                  <c:v>26.261760562996741</c:v>
                </c:pt>
                <c:pt idx="10">
                  <c:v>23.652118498046374</c:v>
                </c:pt>
                <c:pt idx="11">
                  <c:v>24.099336690443625</c:v>
                </c:pt>
                <c:pt idx="12">
                  <c:v>24.018356940958885</c:v>
                </c:pt>
                <c:pt idx="13">
                  <c:v>24.023349240600144</c:v>
                </c:pt>
                <c:pt idx="14">
                  <c:v>24.080986856318372</c:v>
                </c:pt>
                <c:pt idx="15">
                  <c:v>24.1073941268894</c:v>
                </c:pt>
                <c:pt idx="16">
                  <c:v>24.108791513273548</c:v>
                </c:pt>
                <c:pt idx="17">
                  <c:v>24.097542268484553</c:v>
                </c:pt>
                <c:pt idx="18">
                  <c:v>24.090557465696651</c:v>
                </c:pt>
                <c:pt idx="19">
                  <c:v>24.085605154324981</c:v>
                </c:pt>
                <c:pt idx="20">
                  <c:v>24.100859343958117</c:v>
                </c:pt>
                <c:pt idx="21">
                  <c:v>24.119832888804602</c:v>
                </c:pt>
                <c:pt idx="22">
                  <c:v>24.132414953418706</c:v>
                </c:pt>
                <c:pt idx="23">
                  <c:v>24.13210167247837</c:v>
                </c:pt>
                <c:pt idx="24">
                  <c:v>24.123511095219232</c:v>
                </c:pt>
                <c:pt idx="25">
                  <c:v>24.116278134957039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8.5070131379322689</c:v>
                </c:pt>
                <c:pt idx="1">
                  <c:v>8.3544904597480834</c:v>
                </c:pt>
                <c:pt idx="2">
                  <c:v>8.5093276323100042</c:v>
                </c:pt>
                <c:pt idx="3">
                  <c:v>8.8923450794944436</c:v>
                </c:pt>
                <c:pt idx="4">
                  <c:v>9.2556987243742235</c:v>
                </c:pt>
                <c:pt idx="5">
                  <c:v>9.7934014508591023</c:v>
                </c:pt>
                <c:pt idx="6">
                  <c:v>10.222842964726787</c:v>
                </c:pt>
                <c:pt idx="7">
                  <c:v>8.8786882991727918</c:v>
                </c:pt>
                <c:pt idx="8">
                  <c:v>9.0442026491608001</c:v>
                </c:pt>
                <c:pt idx="9">
                  <c:v>9.10934398619254</c:v>
                </c:pt>
                <c:pt idx="10">
                  <c:v>7.5873057598513309</c:v>
                </c:pt>
                <c:pt idx="11">
                  <c:v>13.031852486273301</c:v>
                </c:pt>
                <c:pt idx="12">
                  <c:v>13.214872350872181</c:v>
                </c:pt>
                <c:pt idx="13">
                  <c:v>13.39636405060493</c:v>
                </c:pt>
                <c:pt idx="14">
                  <c:v>13.608181696130783</c:v>
                </c:pt>
                <c:pt idx="15">
                  <c:v>13.799255498797839</c:v>
                </c:pt>
                <c:pt idx="16">
                  <c:v>13.985001928777125</c:v>
                </c:pt>
                <c:pt idx="17">
                  <c:v>14.149054760064434</c:v>
                </c:pt>
                <c:pt idx="18">
                  <c:v>14.334113155784314</c:v>
                </c:pt>
                <c:pt idx="19">
                  <c:v>14.521269606293895</c:v>
                </c:pt>
                <c:pt idx="20">
                  <c:v>14.728676338196545</c:v>
                </c:pt>
                <c:pt idx="21">
                  <c:v>14.939289317838512</c:v>
                </c:pt>
                <c:pt idx="22">
                  <c:v>15.151922124128028</c:v>
                </c:pt>
                <c:pt idx="23">
                  <c:v>15.366778510519621</c:v>
                </c:pt>
                <c:pt idx="24">
                  <c:v>15.57616867534351</c:v>
                </c:pt>
                <c:pt idx="25">
                  <c:v>15.800940907083682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50.592301082491616</c:v>
                </c:pt>
                <c:pt idx="1">
                  <c:v>49.112087404896975</c:v>
                </c:pt>
                <c:pt idx="2">
                  <c:v>48.878275912791182</c:v>
                </c:pt>
                <c:pt idx="3">
                  <c:v>51.07947525450745</c:v>
                </c:pt>
                <c:pt idx="4">
                  <c:v>54.820366124961929</c:v>
                </c:pt>
                <c:pt idx="5">
                  <c:v>56.79140346593266</c:v>
                </c:pt>
                <c:pt idx="6">
                  <c:v>56.610298652380813</c:v>
                </c:pt>
                <c:pt idx="7">
                  <c:v>53.128644143181759</c:v>
                </c:pt>
                <c:pt idx="8">
                  <c:v>51.963161617055881</c:v>
                </c:pt>
                <c:pt idx="9">
                  <c:v>55.165295069393089</c:v>
                </c:pt>
                <c:pt idx="10">
                  <c:v>48.73887912972905</c:v>
                </c:pt>
                <c:pt idx="11">
                  <c:v>45.081112455279083</c:v>
                </c:pt>
                <c:pt idx="12">
                  <c:v>44.98518292007703</c:v>
                </c:pt>
                <c:pt idx="13">
                  <c:v>45.102192813780228</c:v>
                </c:pt>
                <c:pt idx="14">
                  <c:v>45.24135949546357</c:v>
                </c:pt>
                <c:pt idx="15">
                  <c:v>45.211622838946241</c:v>
                </c:pt>
                <c:pt idx="16">
                  <c:v>45.124293897664707</c:v>
                </c:pt>
                <c:pt idx="17">
                  <c:v>45.034959933670308</c:v>
                </c:pt>
                <c:pt idx="18">
                  <c:v>44.889428207272225</c:v>
                </c:pt>
                <c:pt idx="19">
                  <c:v>44.732731802738066</c:v>
                </c:pt>
                <c:pt idx="20">
                  <c:v>44.569702851911906</c:v>
                </c:pt>
                <c:pt idx="21">
                  <c:v>44.392622892834666</c:v>
                </c:pt>
                <c:pt idx="22">
                  <c:v>44.196063734534142</c:v>
                </c:pt>
                <c:pt idx="23">
                  <c:v>43.994579916784254</c:v>
                </c:pt>
                <c:pt idx="24">
                  <c:v>43.79910962800377</c:v>
                </c:pt>
                <c:pt idx="25">
                  <c:v>43.588715607261058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37.256580352143075</c:v>
                </c:pt>
                <c:pt idx="1">
                  <c:v>41.108432988475471</c:v>
                </c:pt>
                <c:pt idx="2">
                  <c:v>42.150776401154019</c:v>
                </c:pt>
                <c:pt idx="3">
                  <c:v>43.348746606056871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49.252150422993779</c:v>
                </c:pt>
                <c:pt idx="8">
                  <c:v>49.0660847384748</c:v>
                </c:pt>
                <c:pt idx="9">
                  <c:v>51.955811693825311</c:v>
                </c:pt>
                <c:pt idx="10">
                  <c:v>53.392994196607312</c:v>
                </c:pt>
                <c:pt idx="11">
                  <c:v>48.315154248835022</c:v>
                </c:pt>
                <c:pt idx="12">
                  <c:v>48.748825687337749</c:v>
                </c:pt>
                <c:pt idx="13">
                  <c:v>49.323535132099359</c:v>
                </c:pt>
                <c:pt idx="14">
                  <c:v>49.972186213720605</c:v>
                </c:pt>
                <c:pt idx="15">
                  <c:v>50.506433763439482</c:v>
                </c:pt>
                <c:pt idx="16">
                  <c:v>51.030682781398014</c:v>
                </c:pt>
                <c:pt idx="17">
                  <c:v>51.554513914068963</c:v>
                </c:pt>
                <c:pt idx="18">
                  <c:v>52.096157873260829</c:v>
                </c:pt>
                <c:pt idx="19">
                  <c:v>52.642835037036839</c:v>
                </c:pt>
                <c:pt idx="20">
                  <c:v>53.210709898442559</c:v>
                </c:pt>
                <c:pt idx="21">
                  <c:v>53.769400161830632</c:v>
                </c:pt>
                <c:pt idx="22">
                  <c:v>54.337582917114936</c:v>
                </c:pt>
                <c:pt idx="23">
                  <c:v>54.941606601953609</c:v>
                </c:pt>
                <c:pt idx="24">
                  <c:v>55.568332286468006</c:v>
                </c:pt>
                <c:pt idx="25">
                  <c:v>56.194339264232298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89.522703395892705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97.12103999337063</c:v>
                </c:pt>
                <c:pt idx="6">
                  <c:v>103.99918135908176</c:v>
                </c:pt>
                <c:pt idx="7">
                  <c:v>104.89431181345</c:v>
                </c:pt>
                <c:pt idx="8">
                  <c:v>106.42481491696277</c:v>
                </c:pt>
                <c:pt idx="9">
                  <c:v>108.33930988540141</c:v>
                </c:pt>
                <c:pt idx="10">
                  <c:v>113.94184609952501</c:v>
                </c:pt>
                <c:pt idx="11">
                  <c:v>117.38339655725738</c:v>
                </c:pt>
                <c:pt idx="12">
                  <c:v>119.07586787563592</c:v>
                </c:pt>
                <c:pt idx="13">
                  <c:v>120.80817755339318</c:v>
                </c:pt>
                <c:pt idx="14">
                  <c:v>122.66953152009057</c:v>
                </c:pt>
                <c:pt idx="15">
                  <c:v>124.21292898261727</c:v>
                </c:pt>
                <c:pt idx="16">
                  <c:v>125.69664778866346</c:v>
                </c:pt>
                <c:pt idx="17">
                  <c:v>127.2088718952826</c:v>
                </c:pt>
                <c:pt idx="18">
                  <c:v>128.77965800086685</c:v>
                </c:pt>
                <c:pt idx="19">
                  <c:v>130.35198590506889</c:v>
                </c:pt>
                <c:pt idx="20">
                  <c:v>131.95011583892506</c:v>
                </c:pt>
                <c:pt idx="21">
                  <c:v>133.53484522063255</c:v>
                </c:pt>
                <c:pt idx="22">
                  <c:v>135.12329542363216</c:v>
                </c:pt>
                <c:pt idx="23">
                  <c:v>136.74282805717633</c:v>
                </c:pt>
                <c:pt idx="24">
                  <c:v>138.35045005055068</c:v>
                </c:pt>
                <c:pt idx="25">
                  <c:v>140.04671189618682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54.320794970392768</c:v>
                </c:pt>
                <c:pt idx="1">
                  <c:v>53.890105228774459</c:v>
                </c:pt>
                <c:pt idx="2">
                  <c:v>54.617540887248602</c:v>
                </c:pt>
                <c:pt idx="3">
                  <c:v>56.188017989933087</c:v>
                </c:pt>
                <c:pt idx="4">
                  <c:v>58.100292894506659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63.341236590153727</c:v>
                </c:pt>
                <c:pt idx="8">
                  <c:v>63.873395230639929</c:v>
                </c:pt>
                <c:pt idx="9">
                  <c:v>64.617594725848093</c:v>
                </c:pt>
                <c:pt idx="10">
                  <c:v>66.197819186493717</c:v>
                </c:pt>
                <c:pt idx="11">
                  <c:v>67.063399789265731</c:v>
                </c:pt>
                <c:pt idx="12">
                  <c:v>67.632794510221672</c:v>
                </c:pt>
                <c:pt idx="13">
                  <c:v>68.383429487764474</c:v>
                </c:pt>
                <c:pt idx="14">
                  <c:v>69.264395380845357</c:v>
                </c:pt>
                <c:pt idx="15">
                  <c:v>70.025773603561959</c:v>
                </c:pt>
                <c:pt idx="16">
                  <c:v>70.744618102150341</c:v>
                </c:pt>
                <c:pt idx="17">
                  <c:v>71.449609262773166</c:v>
                </c:pt>
                <c:pt idx="18">
                  <c:v>72.155707529349868</c:v>
                </c:pt>
                <c:pt idx="19">
                  <c:v>72.92535635207804</c:v>
                </c:pt>
                <c:pt idx="20">
                  <c:v>73.692626408723854</c:v>
                </c:pt>
                <c:pt idx="21">
                  <c:v>74.473481520121453</c:v>
                </c:pt>
                <c:pt idx="22">
                  <c:v>75.245669398264738</c:v>
                </c:pt>
                <c:pt idx="23">
                  <c:v>76.071188540591976</c:v>
                </c:pt>
                <c:pt idx="24">
                  <c:v>76.878723678473932</c:v>
                </c:pt>
                <c:pt idx="25">
                  <c:v>77.743732655067362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66.75882758886786</c:v>
                </c:pt>
                <c:pt idx="4">
                  <c:v>70.378128969737148</c:v>
                </c:pt>
                <c:pt idx="5">
                  <c:v>70.291770309068056</c:v>
                </c:pt>
                <c:pt idx="6">
                  <c:v>70.398553811550045</c:v>
                </c:pt>
                <c:pt idx="7">
                  <c:v>73.852388565933225</c:v>
                </c:pt>
                <c:pt idx="8">
                  <c:v>70.457595118816116</c:v>
                </c:pt>
                <c:pt idx="9">
                  <c:v>70.836330372112457</c:v>
                </c:pt>
                <c:pt idx="10">
                  <c:v>72.820089528941921</c:v>
                </c:pt>
                <c:pt idx="11">
                  <c:v>74.876818485115066</c:v>
                </c:pt>
                <c:pt idx="12">
                  <c:v>74.983315772600918</c:v>
                </c:pt>
                <c:pt idx="13">
                  <c:v>75.108605755263667</c:v>
                </c:pt>
                <c:pt idx="14">
                  <c:v>75.353150788470302</c:v>
                </c:pt>
                <c:pt idx="15">
                  <c:v>75.429156179215767</c:v>
                </c:pt>
                <c:pt idx="16">
                  <c:v>75.410475879405979</c:v>
                </c:pt>
                <c:pt idx="17">
                  <c:v>75.270802277479859</c:v>
                </c:pt>
                <c:pt idx="18">
                  <c:v>75.140230081082322</c:v>
                </c:pt>
                <c:pt idx="19">
                  <c:v>74.948677228249693</c:v>
                </c:pt>
                <c:pt idx="20">
                  <c:v>74.770225618902202</c:v>
                </c:pt>
                <c:pt idx="21">
                  <c:v>74.592997190569221</c:v>
                </c:pt>
                <c:pt idx="22">
                  <c:v>74.431250437450743</c:v>
                </c:pt>
                <c:pt idx="23">
                  <c:v>74.186222355279213</c:v>
                </c:pt>
                <c:pt idx="24">
                  <c:v>73.910171943780711</c:v>
                </c:pt>
                <c:pt idx="25">
                  <c:v>73.522234720329593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49.741197741770435</c:v>
                </c:pt>
                <c:pt idx="2">
                  <c:v>50.470626653404125</c:v>
                </c:pt>
                <c:pt idx="3">
                  <c:v>50.847794192284034</c:v>
                </c:pt>
                <c:pt idx="4">
                  <c:v>53.025639599222515</c:v>
                </c:pt>
                <c:pt idx="5">
                  <c:v>52.212923573550839</c:v>
                </c:pt>
                <c:pt idx="6">
                  <c:v>51.95401816220447</c:v>
                </c:pt>
                <c:pt idx="7">
                  <c:v>53.093567840632645</c:v>
                </c:pt>
                <c:pt idx="8">
                  <c:v>50.860264899132467</c:v>
                </c:pt>
                <c:pt idx="9">
                  <c:v>54.154723906990462</c:v>
                </c:pt>
                <c:pt idx="10">
                  <c:v>47.619150734551482</c:v>
                </c:pt>
                <c:pt idx="11">
                  <c:v>48.011637344509779</c:v>
                </c:pt>
                <c:pt idx="12">
                  <c:v>47.799602350056198</c:v>
                </c:pt>
                <c:pt idx="13">
                  <c:v>47.607027667208143</c:v>
                </c:pt>
                <c:pt idx="14">
                  <c:v>47.493888657937966</c:v>
                </c:pt>
                <c:pt idx="15">
                  <c:v>47.315568518930007</c:v>
                </c:pt>
                <c:pt idx="16">
                  <c:v>47.136100072773637</c:v>
                </c:pt>
                <c:pt idx="17">
                  <c:v>46.928731467658153</c:v>
                </c:pt>
                <c:pt idx="18">
                  <c:v>46.705157400165071</c:v>
                </c:pt>
                <c:pt idx="19">
                  <c:v>46.469050945438454</c:v>
                </c:pt>
                <c:pt idx="20">
                  <c:v>46.251488306526184</c:v>
                </c:pt>
                <c:pt idx="21">
                  <c:v>46.027913257620057</c:v>
                </c:pt>
                <c:pt idx="22">
                  <c:v>45.806681955124574</c:v>
                </c:pt>
                <c:pt idx="23">
                  <c:v>45.603062240789804</c:v>
                </c:pt>
                <c:pt idx="24">
                  <c:v>45.414842396580468</c:v>
                </c:pt>
                <c:pt idx="25">
                  <c:v>45.210990632138227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</c:v>
                </c:pt>
                <c:pt idx="1">
                  <c:v>43.548954394650238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49.679505747840672</c:v>
                </c:pt>
                <c:pt idx="5">
                  <c:v>50.711528126728581</c:v>
                </c:pt>
                <c:pt idx="6">
                  <c:v>50.157152540211115</c:v>
                </c:pt>
                <c:pt idx="7">
                  <c:v>49.786877662972088</c:v>
                </c:pt>
                <c:pt idx="8">
                  <c:v>49.09556225625925</c:v>
                </c:pt>
                <c:pt idx="9">
                  <c:v>49.212148550792399</c:v>
                </c:pt>
                <c:pt idx="10">
                  <c:v>47.507912450473938</c:v>
                </c:pt>
                <c:pt idx="11">
                  <c:v>46.985250445166947</c:v>
                </c:pt>
                <c:pt idx="12">
                  <c:v>47.672050337793635</c:v>
                </c:pt>
                <c:pt idx="13">
                  <c:v>48.350579781371209</c:v>
                </c:pt>
                <c:pt idx="14">
                  <c:v>49.103648595310176</c:v>
                </c:pt>
                <c:pt idx="15">
                  <c:v>49.694046935961353</c:v>
                </c:pt>
                <c:pt idx="16">
                  <c:v>50.239251182578499</c:v>
                </c:pt>
                <c:pt idx="17">
                  <c:v>50.763533221398518</c:v>
                </c:pt>
                <c:pt idx="18">
                  <c:v>51.243622157450432</c:v>
                </c:pt>
                <c:pt idx="19">
                  <c:v>51.762828009697998</c:v>
                </c:pt>
                <c:pt idx="20">
                  <c:v>52.304405938849165</c:v>
                </c:pt>
                <c:pt idx="21">
                  <c:v>52.859477957971151</c:v>
                </c:pt>
                <c:pt idx="22">
                  <c:v>53.41586502847305</c:v>
                </c:pt>
                <c:pt idx="23">
                  <c:v>53.966036574933057</c:v>
                </c:pt>
                <c:pt idx="24">
                  <c:v>54.500209486129286</c:v>
                </c:pt>
                <c:pt idx="25">
                  <c:v>55.023806531212863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52.254647379161767</c:v>
                </c:pt>
                <c:pt idx="4">
                  <c:v>54.516938072996965</c:v>
                </c:pt>
                <c:pt idx="5">
                  <c:v>55.264846269435189</c:v>
                </c:pt>
                <c:pt idx="6">
                  <c:v>55.626301781383169</c:v>
                </c:pt>
                <c:pt idx="7">
                  <c:v>57.116399262671003</c:v>
                </c:pt>
                <c:pt idx="8">
                  <c:v>55.35165840661427</c:v>
                </c:pt>
                <c:pt idx="9">
                  <c:v>57.679966812899522</c:v>
                </c:pt>
                <c:pt idx="10">
                  <c:v>55.34614181813312</c:v>
                </c:pt>
                <c:pt idx="11">
                  <c:v>55.676344534642418</c:v>
                </c:pt>
                <c:pt idx="12">
                  <c:v>55.972281319330243</c:v>
                </c:pt>
                <c:pt idx="13">
                  <c:v>56.21502797937648</c:v>
                </c:pt>
                <c:pt idx="14">
                  <c:v>56.540316001198619</c:v>
                </c:pt>
                <c:pt idx="15">
                  <c:v>56.722120841960169</c:v>
                </c:pt>
                <c:pt idx="16">
                  <c:v>56.881741342930717</c:v>
                </c:pt>
                <c:pt idx="17">
                  <c:v>57.037735491902545</c:v>
                </c:pt>
                <c:pt idx="18">
                  <c:v>57.173834706334496</c:v>
                </c:pt>
                <c:pt idx="19">
                  <c:v>57.28187091046189</c:v>
                </c:pt>
                <c:pt idx="20">
                  <c:v>57.38564056539483</c:v>
                </c:pt>
                <c:pt idx="21">
                  <c:v>57.43538618954473</c:v>
                </c:pt>
                <c:pt idx="22">
                  <c:v>57.507444276327405</c:v>
                </c:pt>
                <c:pt idx="23">
                  <c:v>57.57784287473666</c:v>
                </c:pt>
                <c:pt idx="24">
                  <c:v>57.655973233662422</c:v>
                </c:pt>
                <c:pt idx="25">
                  <c:v>57.718543288578246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36.755721208810556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35.346091436573793</c:v>
                </c:pt>
                <c:pt idx="4">
                  <c:v>37.30393121394377</c:v>
                </c:pt>
                <c:pt idx="5">
                  <c:v>36.748651996817465</c:v>
                </c:pt>
                <c:pt idx="6">
                  <c:v>40.126238850256016</c:v>
                </c:pt>
                <c:pt idx="7">
                  <c:v>39.311735398838863</c:v>
                </c:pt>
                <c:pt idx="8">
                  <c:v>39.740260166883118</c:v>
                </c:pt>
                <c:pt idx="9">
                  <c:v>39.718474996545005</c:v>
                </c:pt>
                <c:pt idx="10">
                  <c:v>35.143861095693147</c:v>
                </c:pt>
                <c:pt idx="11">
                  <c:v>36.343033653655297</c:v>
                </c:pt>
                <c:pt idx="12">
                  <c:v>36.155206876074125</c:v>
                </c:pt>
                <c:pt idx="13">
                  <c:v>36.073059779138447</c:v>
                </c:pt>
                <c:pt idx="14">
                  <c:v>36.051341650831787</c:v>
                </c:pt>
                <c:pt idx="15">
                  <c:v>35.98709283656995</c:v>
                </c:pt>
                <c:pt idx="16">
                  <c:v>35.876187023657224</c:v>
                </c:pt>
                <c:pt idx="17">
                  <c:v>35.735187775701867</c:v>
                </c:pt>
                <c:pt idx="18">
                  <c:v>35.608090888433615</c:v>
                </c:pt>
                <c:pt idx="19">
                  <c:v>35.481394202935817</c:v>
                </c:pt>
                <c:pt idx="20">
                  <c:v>35.382408234127958</c:v>
                </c:pt>
                <c:pt idx="21">
                  <c:v>35.284586291036504</c:v>
                </c:pt>
                <c:pt idx="22">
                  <c:v>35.167224704949845</c:v>
                </c:pt>
                <c:pt idx="23">
                  <c:v>35.03185432723555</c:v>
                </c:pt>
                <c:pt idx="24">
                  <c:v>34.921018621006979</c:v>
                </c:pt>
                <c:pt idx="25">
                  <c:v>34.819984497910355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59.099314220423885</c:v>
                </c:pt>
                <c:pt idx="1">
                  <c:v>57.46657786464506</c:v>
                </c:pt>
                <c:pt idx="2">
                  <c:v>57.387603545101186</c:v>
                </c:pt>
                <c:pt idx="3">
                  <c:v>59.97182033400189</c:v>
                </c:pt>
                <c:pt idx="4">
                  <c:v>64.076064849336149</c:v>
                </c:pt>
                <c:pt idx="5">
                  <c:v>66.584804916791768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56.326184889580382</c:v>
                </c:pt>
                <c:pt idx="11">
                  <c:v>58.112964941552384</c:v>
                </c:pt>
                <c:pt idx="12">
                  <c:v>58.200055270949207</c:v>
                </c:pt>
                <c:pt idx="13">
                  <c:v>58.498556864385158</c:v>
                </c:pt>
                <c:pt idx="14">
                  <c:v>58.849541191594355</c:v>
                </c:pt>
                <c:pt idx="15">
                  <c:v>59.010878337744082</c:v>
                </c:pt>
                <c:pt idx="16">
                  <c:v>59.10929582644183</c:v>
                </c:pt>
                <c:pt idx="17">
                  <c:v>59.184014693734738</c:v>
                </c:pt>
                <c:pt idx="18">
                  <c:v>59.22354136305654</c:v>
                </c:pt>
                <c:pt idx="19">
                  <c:v>59.254001409031957</c:v>
                </c:pt>
                <c:pt idx="20">
                  <c:v>59.298379190108449</c:v>
                </c:pt>
                <c:pt idx="21">
                  <c:v>59.331912210673181</c:v>
                </c:pt>
                <c:pt idx="22">
                  <c:v>59.34798585866217</c:v>
                </c:pt>
                <c:pt idx="23">
                  <c:v>59.361358427303877</c:v>
                </c:pt>
                <c:pt idx="24">
                  <c:v>59.37527830334728</c:v>
                </c:pt>
                <c:pt idx="25">
                  <c:v>59.389656514344736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37.256580352143075</c:v>
                </c:pt>
                <c:pt idx="1">
                  <c:v>41.108432988475471</c:v>
                </c:pt>
                <c:pt idx="2">
                  <c:v>42.150776401154019</c:v>
                </c:pt>
                <c:pt idx="3">
                  <c:v>43.348746606056871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49.252150422993779</c:v>
                </c:pt>
                <c:pt idx="8">
                  <c:v>49.0660847384748</c:v>
                </c:pt>
                <c:pt idx="9">
                  <c:v>51.955811693825311</c:v>
                </c:pt>
                <c:pt idx="10">
                  <c:v>53.392994196607312</c:v>
                </c:pt>
                <c:pt idx="11">
                  <c:v>48.315154248835022</c:v>
                </c:pt>
                <c:pt idx="12">
                  <c:v>48.748825687337749</c:v>
                </c:pt>
                <c:pt idx="13">
                  <c:v>49.323535132099359</c:v>
                </c:pt>
                <c:pt idx="14">
                  <c:v>49.972186213720605</c:v>
                </c:pt>
                <c:pt idx="15">
                  <c:v>50.506433763439482</c:v>
                </c:pt>
                <c:pt idx="16">
                  <c:v>51.030682781398014</c:v>
                </c:pt>
                <c:pt idx="17">
                  <c:v>51.554513914068963</c:v>
                </c:pt>
                <c:pt idx="18">
                  <c:v>52.096157873260829</c:v>
                </c:pt>
                <c:pt idx="19">
                  <c:v>52.642835037036839</c:v>
                </c:pt>
                <c:pt idx="20">
                  <c:v>53.210709898442559</c:v>
                </c:pt>
                <c:pt idx="21">
                  <c:v>53.769400161830632</c:v>
                </c:pt>
                <c:pt idx="22">
                  <c:v>54.337582917114936</c:v>
                </c:pt>
                <c:pt idx="23">
                  <c:v>54.941606601953609</c:v>
                </c:pt>
                <c:pt idx="24">
                  <c:v>55.568332286468006</c:v>
                </c:pt>
                <c:pt idx="25">
                  <c:v>56.194339264232298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89.522703395892705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97.12103999337063</c:v>
                </c:pt>
                <c:pt idx="6">
                  <c:v>103.99918135908176</c:v>
                </c:pt>
                <c:pt idx="7">
                  <c:v>104.89431181345</c:v>
                </c:pt>
                <c:pt idx="8">
                  <c:v>106.42481491696277</c:v>
                </c:pt>
                <c:pt idx="9">
                  <c:v>108.33930988540141</c:v>
                </c:pt>
                <c:pt idx="10">
                  <c:v>113.94184609952501</c:v>
                </c:pt>
                <c:pt idx="11">
                  <c:v>117.38339655725738</c:v>
                </c:pt>
                <c:pt idx="12">
                  <c:v>119.07586787563592</c:v>
                </c:pt>
                <c:pt idx="13">
                  <c:v>120.80817755339318</c:v>
                </c:pt>
                <c:pt idx="14">
                  <c:v>122.66953152009057</c:v>
                </c:pt>
                <c:pt idx="15">
                  <c:v>124.21292898261727</c:v>
                </c:pt>
                <c:pt idx="16">
                  <c:v>125.69664778866346</c:v>
                </c:pt>
                <c:pt idx="17">
                  <c:v>127.2088718952826</c:v>
                </c:pt>
                <c:pt idx="18">
                  <c:v>128.77965800086685</c:v>
                </c:pt>
                <c:pt idx="19">
                  <c:v>130.35198590506889</c:v>
                </c:pt>
                <c:pt idx="20">
                  <c:v>131.95011583892506</c:v>
                </c:pt>
                <c:pt idx="21">
                  <c:v>133.53484522063255</c:v>
                </c:pt>
                <c:pt idx="22">
                  <c:v>135.12329542363216</c:v>
                </c:pt>
                <c:pt idx="23">
                  <c:v>136.74282805717633</c:v>
                </c:pt>
                <c:pt idx="24">
                  <c:v>138.35045005055068</c:v>
                </c:pt>
                <c:pt idx="25">
                  <c:v>140.04671189618682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54.320794970392768</c:v>
                </c:pt>
                <c:pt idx="1">
                  <c:v>53.890105228774459</c:v>
                </c:pt>
                <c:pt idx="2">
                  <c:v>54.617540887248602</c:v>
                </c:pt>
                <c:pt idx="3">
                  <c:v>56.188017989933087</c:v>
                </c:pt>
                <c:pt idx="4">
                  <c:v>58.100292894506659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63.341236590153727</c:v>
                </c:pt>
                <c:pt idx="8">
                  <c:v>63.873395230639929</c:v>
                </c:pt>
                <c:pt idx="9">
                  <c:v>64.617594725848093</c:v>
                </c:pt>
                <c:pt idx="10">
                  <c:v>66.197819186493717</c:v>
                </c:pt>
                <c:pt idx="11">
                  <c:v>67.063399789265731</c:v>
                </c:pt>
                <c:pt idx="12">
                  <c:v>67.632794510221672</c:v>
                </c:pt>
                <c:pt idx="13">
                  <c:v>68.383429487764474</c:v>
                </c:pt>
                <c:pt idx="14">
                  <c:v>69.264395380845357</c:v>
                </c:pt>
                <c:pt idx="15">
                  <c:v>70.025773603561959</c:v>
                </c:pt>
                <c:pt idx="16">
                  <c:v>70.744618102150341</c:v>
                </c:pt>
                <c:pt idx="17">
                  <c:v>71.449609262773166</c:v>
                </c:pt>
                <c:pt idx="18">
                  <c:v>72.155707529349868</c:v>
                </c:pt>
                <c:pt idx="19">
                  <c:v>72.92535635207804</c:v>
                </c:pt>
                <c:pt idx="20">
                  <c:v>73.692626408723854</c:v>
                </c:pt>
                <c:pt idx="21">
                  <c:v>74.473481520121453</c:v>
                </c:pt>
                <c:pt idx="22">
                  <c:v>75.245669398264738</c:v>
                </c:pt>
                <c:pt idx="23">
                  <c:v>76.071188540591976</c:v>
                </c:pt>
                <c:pt idx="24">
                  <c:v>76.878723678473932</c:v>
                </c:pt>
                <c:pt idx="25">
                  <c:v>77.743732655067362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66.75882758886786</c:v>
                </c:pt>
                <c:pt idx="4">
                  <c:v>70.378128969737148</c:v>
                </c:pt>
                <c:pt idx="5">
                  <c:v>70.291770309068056</c:v>
                </c:pt>
                <c:pt idx="6">
                  <c:v>70.398553811550045</c:v>
                </c:pt>
                <c:pt idx="7">
                  <c:v>73.852388565933225</c:v>
                </c:pt>
                <c:pt idx="8">
                  <c:v>70.457595118816116</c:v>
                </c:pt>
                <c:pt idx="9">
                  <c:v>70.836330372112457</c:v>
                </c:pt>
                <c:pt idx="10">
                  <c:v>72.820089528941921</c:v>
                </c:pt>
                <c:pt idx="11">
                  <c:v>74.876818485115066</c:v>
                </c:pt>
                <c:pt idx="12">
                  <c:v>74.983315772600918</c:v>
                </c:pt>
                <c:pt idx="13">
                  <c:v>75.108605755263667</c:v>
                </c:pt>
                <c:pt idx="14">
                  <c:v>75.353150788470302</c:v>
                </c:pt>
                <c:pt idx="15">
                  <c:v>75.429156179215767</c:v>
                </c:pt>
                <c:pt idx="16">
                  <c:v>75.410475879405979</c:v>
                </c:pt>
                <c:pt idx="17">
                  <c:v>75.270802277479859</c:v>
                </c:pt>
                <c:pt idx="18">
                  <c:v>75.140230081082322</c:v>
                </c:pt>
                <c:pt idx="19">
                  <c:v>74.948677228249693</c:v>
                </c:pt>
                <c:pt idx="20">
                  <c:v>74.770225618902202</c:v>
                </c:pt>
                <c:pt idx="21">
                  <c:v>74.592997190569221</c:v>
                </c:pt>
                <c:pt idx="22">
                  <c:v>74.431250437450743</c:v>
                </c:pt>
                <c:pt idx="23">
                  <c:v>74.186222355279213</c:v>
                </c:pt>
                <c:pt idx="24">
                  <c:v>73.910171943780711</c:v>
                </c:pt>
                <c:pt idx="25">
                  <c:v>73.522234720329593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49.741197741770435</c:v>
                </c:pt>
                <c:pt idx="2">
                  <c:v>50.470626653404125</c:v>
                </c:pt>
                <c:pt idx="3">
                  <c:v>50.847794192284034</c:v>
                </c:pt>
                <c:pt idx="4">
                  <c:v>53.025639599222515</c:v>
                </c:pt>
                <c:pt idx="5">
                  <c:v>52.212923573550839</c:v>
                </c:pt>
                <c:pt idx="6">
                  <c:v>51.95401816220447</c:v>
                </c:pt>
                <c:pt idx="7">
                  <c:v>53.093567840632645</c:v>
                </c:pt>
                <c:pt idx="8">
                  <c:v>50.860264899132467</c:v>
                </c:pt>
                <c:pt idx="9">
                  <c:v>54.154723906990462</c:v>
                </c:pt>
                <c:pt idx="10">
                  <c:v>47.619150734551482</c:v>
                </c:pt>
                <c:pt idx="11">
                  <c:v>48.011637344509779</c:v>
                </c:pt>
                <c:pt idx="12">
                  <c:v>47.799602350056198</c:v>
                </c:pt>
                <c:pt idx="13">
                  <c:v>47.607027667208143</c:v>
                </c:pt>
                <c:pt idx="14">
                  <c:v>47.493888657937966</c:v>
                </c:pt>
                <c:pt idx="15">
                  <c:v>47.315568518930007</c:v>
                </c:pt>
                <c:pt idx="16">
                  <c:v>47.136100072773637</c:v>
                </c:pt>
                <c:pt idx="17">
                  <c:v>46.928731467658153</c:v>
                </c:pt>
                <c:pt idx="18">
                  <c:v>46.705157400165071</c:v>
                </c:pt>
                <c:pt idx="19">
                  <c:v>46.469050945438454</c:v>
                </c:pt>
                <c:pt idx="20">
                  <c:v>46.251488306526184</c:v>
                </c:pt>
                <c:pt idx="21">
                  <c:v>46.027913257620057</c:v>
                </c:pt>
                <c:pt idx="22">
                  <c:v>45.806681955124574</c:v>
                </c:pt>
                <c:pt idx="23">
                  <c:v>45.603062240789804</c:v>
                </c:pt>
                <c:pt idx="24">
                  <c:v>45.414842396580468</c:v>
                </c:pt>
                <c:pt idx="25">
                  <c:v>45.210990632138227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</c:v>
                </c:pt>
                <c:pt idx="1">
                  <c:v>43.548954394650238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49.679505747840672</c:v>
                </c:pt>
                <c:pt idx="5">
                  <c:v>50.711528126728581</c:v>
                </c:pt>
                <c:pt idx="6">
                  <c:v>50.157152540211115</c:v>
                </c:pt>
                <c:pt idx="7">
                  <c:v>49.786877662972088</c:v>
                </c:pt>
                <c:pt idx="8">
                  <c:v>49.09556225625925</c:v>
                </c:pt>
                <c:pt idx="9">
                  <c:v>49.212148550792399</c:v>
                </c:pt>
                <c:pt idx="10">
                  <c:v>47.507912450473938</c:v>
                </c:pt>
                <c:pt idx="11">
                  <c:v>46.985250445166947</c:v>
                </c:pt>
                <c:pt idx="12">
                  <c:v>47.672050337793635</c:v>
                </c:pt>
                <c:pt idx="13">
                  <c:v>48.350579781371209</c:v>
                </c:pt>
                <c:pt idx="14">
                  <c:v>49.103648595310176</c:v>
                </c:pt>
                <c:pt idx="15">
                  <c:v>49.694046935961353</c:v>
                </c:pt>
                <c:pt idx="16">
                  <c:v>50.239251182578499</c:v>
                </c:pt>
                <c:pt idx="17">
                  <c:v>50.763533221398518</c:v>
                </c:pt>
                <c:pt idx="18">
                  <c:v>51.243622157450432</c:v>
                </c:pt>
                <c:pt idx="19">
                  <c:v>51.762828009697998</c:v>
                </c:pt>
                <c:pt idx="20">
                  <c:v>52.304405938849165</c:v>
                </c:pt>
                <c:pt idx="21">
                  <c:v>52.859477957971151</c:v>
                </c:pt>
                <c:pt idx="22">
                  <c:v>53.41586502847305</c:v>
                </c:pt>
                <c:pt idx="23">
                  <c:v>53.966036574933057</c:v>
                </c:pt>
                <c:pt idx="24">
                  <c:v>54.500209486129286</c:v>
                </c:pt>
                <c:pt idx="25">
                  <c:v>55.023806531212863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52.254647379161767</c:v>
                </c:pt>
                <c:pt idx="4">
                  <c:v>54.516938072996965</c:v>
                </c:pt>
                <c:pt idx="5">
                  <c:v>55.264846269435189</c:v>
                </c:pt>
                <c:pt idx="6">
                  <c:v>55.626301781383169</c:v>
                </c:pt>
                <c:pt idx="7">
                  <c:v>57.116399262671003</c:v>
                </c:pt>
                <c:pt idx="8">
                  <c:v>55.35165840661427</c:v>
                </c:pt>
                <c:pt idx="9">
                  <c:v>57.679966812899522</c:v>
                </c:pt>
                <c:pt idx="10">
                  <c:v>55.34614181813312</c:v>
                </c:pt>
                <c:pt idx="11">
                  <c:v>55.676344534642418</c:v>
                </c:pt>
                <c:pt idx="12">
                  <c:v>55.972281319330243</c:v>
                </c:pt>
                <c:pt idx="13">
                  <c:v>56.21502797937648</c:v>
                </c:pt>
                <c:pt idx="14">
                  <c:v>56.540316001198619</c:v>
                </c:pt>
                <c:pt idx="15">
                  <c:v>56.722120841960169</c:v>
                </c:pt>
                <c:pt idx="16">
                  <c:v>56.881741342930717</c:v>
                </c:pt>
                <c:pt idx="17">
                  <c:v>57.037735491902545</c:v>
                </c:pt>
                <c:pt idx="18">
                  <c:v>57.173834706334496</c:v>
                </c:pt>
                <c:pt idx="19">
                  <c:v>57.28187091046189</c:v>
                </c:pt>
                <c:pt idx="20">
                  <c:v>57.38564056539483</c:v>
                </c:pt>
                <c:pt idx="21">
                  <c:v>57.43538618954473</c:v>
                </c:pt>
                <c:pt idx="22">
                  <c:v>57.507444276327405</c:v>
                </c:pt>
                <c:pt idx="23">
                  <c:v>57.57784287473666</c:v>
                </c:pt>
                <c:pt idx="24">
                  <c:v>57.655973233662422</c:v>
                </c:pt>
                <c:pt idx="25">
                  <c:v>57.718543288578246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36.755721208810556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35.346091436573793</c:v>
                </c:pt>
                <c:pt idx="4">
                  <c:v>37.30393121394377</c:v>
                </c:pt>
                <c:pt idx="5">
                  <c:v>36.748651996817465</c:v>
                </c:pt>
                <c:pt idx="6">
                  <c:v>40.126238850256016</c:v>
                </c:pt>
                <c:pt idx="7">
                  <c:v>39.311735398838863</c:v>
                </c:pt>
                <c:pt idx="8">
                  <c:v>39.740260166883118</c:v>
                </c:pt>
                <c:pt idx="9">
                  <c:v>39.718474996545005</c:v>
                </c:pt>
                <c:pt idx="10">
                  <c:v>35.143861095693147</c:v>
                </c:pt>
                <c:pt idx="11">
                  <c:v>36.343033653655297</c:v>
                </c:pt>
                <c:pt idx="12">
                  <c:v>36.155206876074125</c:v>
                </c:pt>
                <c:pt idx="13">
                  <c:v>36.073059779138447</c:v>
                </c:pt>
                <c:pt idx="14">
                  <c:v>36.051341650831787</c:v>
                </c:pt>
                <c:pt idx="15">
                  <c:v>35.98709283656995</c:v>
                </c:pt>
                <c:pt idx="16">
                  <c:v>35.876187023657224</c:v>
                </c:pt>
                <c:pt idx="17">
                  <c:v>35.735187775701867</c:v>
                </c:pt>
                <c:pt idx="18">
                  <c:v>35.608090888433615</c:v>
                </c:pt>
                <c:pt idx="19">
                  <c:v>35.481394202935817</c:v>
                </c:pt>
                <c:pt idx="20">
                  <c:v>35.382408234127958</c:v>
                </c:pt>
                <c:pt idx="21">
                  <c:v>35.284586291036504</c:v>
                </c:pt>
                <c:pt idx="22">
                  <c:v>35.167224704949845</c:v>
                </c:pt>
                <c:pt idx="23">
                  <c:v>35.03185432723555</c:v>
                </c:pt>
                <c:pt idx="24">
                  <c:v>34.921018621006979</c:v>
                </c:pt>
                <c:pt idx="25">
                  <c:v>34.819984497910355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59.099314220423885</c:v>
                </c:pt>
                <c:pt idx="1">
                  <c:v>57.46657786464506</c:v>
                </c:pt>
                <c:pt idx="2">
                  <c:v>57.387603545101186</c:v>
                </c:pt>
                <c:pt idx="3">
                  <c:v>59.97182033400189</c:v>
                </c:pt>
                <c:pt idx="4">
                  <c:v>64.076064849336149</c:v>
                </c:pt>
                <c:pt idx="5">
                  <c:v>66.584804916791768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56.326184889580382</c:v>
                </c:pt>
                <c:pt idx="11">
                  <c:v>58.112964941552384</c:v>
                </c:pt>
                <c:pt idx="12">
                  <c:v>58.200055270949207</c:v>
                </c:pt>
                <c:pt idx="13">
                  <c:v>58.498556864385158</c:v>
                </c:pt>
                <c:pt idx="14">
                  <c:v>58.849541191594355</c:v>
                </c:pt>
                <c:pt idx="15">
                  <c:v>59.010878337744082</c:v>
                </c:pt>
                <c:pt idx="16">
                  <c:v>59.10929582644183</c:v>
                </c:pt>
                <c:pt idx="17">
                  <c:v>59.184014693734738</c:v>
                </c:pt>
                <c:pt idx="18">
                  <c:v>59.22354136305654</c:v>
                </c:pt>
                <c:pt idx="19">
                  <c:v>59.254001409031957</c:v>
                </c:pt>
                <c:pt idx="20">
                  <c:v>59.298379190108449</c:v>
                </c:pt>
                <c:pt idx="21">
                  <c:v>59.331912210673181</c:v>
                </c:pt>
                <c:pt idx="22">
                  <c:v>59.34798585866217</c:v>
                </c:pt>
                <c:pt idx="23">
                  <c:v>59.361358427303877</c:v>
                </c:pt>
                <c:pt idx="24">
                  <c:v>59.37527830334728</c:v>
                </c:pt>
                <c:pt idx="25">
                  <c:v>59.389656514344736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56.194339264232298</c:v>
                </c:pt>
                <c:pt idx="1">
                  <c:v>140.04671189618682</c:v>
                </c:pt>
                <c:pt idx="2">
                  <c:v>77.743732655067362</c:v>
                </c:pt>
                <c:pt idx="3">
                  <c:v>73.522234720329593</c:v>
                </c:pt>
                <c:pt idx="4">
                  <c:v>45.210990632138227</c:v>
                </c:pt>
                <c:pt idx="5">
                  <c:v>55.023806531212863</c:v>
                </c:pt>
                <c:pt idx="6">
                  <c:v>57.718543288578246</c:v>
                </c:pt>
                <c:pt idx="7">
                  <c:v>34.819984497910355</c:v>
                </c:pt>
                <c:pt idx="8">
                  <c:v>59.389656514344736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53.392994196607312</c:v>
                </c:pt>
                <c:pt idx="1">
                  <c:v>113.94184609952501</c:v>
                </c:pt>
                <c:pt idx="2">
                  <c:v>66.197819186493717</c:v>
                </c:pt>
                <c:pt idx="3">
                  <c:v>72.820089528941921</c:v>
                </c:pt>
                <c:pt idx="4">
                  <c:v>47.619150734551482</c:v>
                </c:pt>
                <c:pt idx="5">
                  <c:v>47.507912450473938</c:v>
                </c:pt>
                <c:pt idx="6">
                  <c:v>55.34614181813312</c:v>
                </c:pt>
                <c:pt idx="7">
                  <c:v>35.143861095693147</c:v>
                </c:pt>
                <c:pt idx="8">
                  <c:v>56.326184889580382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9.3708771931616148</c:v>
                </c:pt>
                <c:pt idx="1">
                  <c:v>23.353963329195508</c:v>
                </c:pt>
                <c:pt idx="2">
                  <c:v>12.964419206408074</c:v>
                </c:pt>
                <c:pt idx="3">
                  <c:v>12.260449033690117</c:v>
                </c:pt>
                <c:pt idx="4">
                  <c:v>7.5393117268061083</c:v>
                </c:pt>
                <c:pt idx="5">
                  <c:v>9.1756810464443461</c:v>
                </c:pt>
                <c:pt idx="6">
                  <c:v>9.6250509928090775</c:v>
                </c:pt>
                <c:pt idx="7">
                  <c:v>5.806524338037641</c:v>
                </c:pt>
                <c:pt idx="8">
                  <c:v>9.9037231334475102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9.7379871814872452</c:v>
                </c:pt>
                <c:pt idx="1">
                  <c:v>20.781082863913834</c:v>
                </c:pt>
                <c:pt idx="2">
                  <c:v>12.073372628378415</c:v>
                </c:pt>
                <c:pt idx="3">
                  <c:v>13.281163738006827</c:v>
                </c:pt>
                <c:pt idx="4">
                  <c:v>8.6849349137238789</c:v>
                </c:pt>
                <c:pt idx="5">
                  <c:v>8.6646469152563448</c:v>
                </c:pt>
                <c:pt idx="6">
                  <c:v>10.094208569483111</c:v>
                </c:pt>
                <c:pt idx="7">
                  <c:v>6.4096511912713465</c:v>
                </c:pt>
                <c:pt idx="8">
                  <c:v>10.272951998478993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8.6075030748283972</c:v>
                </c:pt>
                <c:pt idx="1">
                  <c:v>18.236295696973283</c:v>
                </c:pt>
                <c:pt idx="2">
                  <c:v>10.851804586932039</c:v>
                </c:pt>
                <c:pt idx="3">
                  <c:v>13.19859742551553</c:v>
                </c:pt>
                <c:pt idx="4">
                  <c:v>9.8039550807501055</c:v>
                </c:pt>
                <c:pt idx="5">
                  <c:v>9.5220399434306433</c:v>
                </c:pt>
                <c:pt idx="6">
                  <c:v>10.377010772186789</c:v>
                </c:pt>
                <c:pt idx="7">
                  <c:v>6.9002482296820062</c:v>
                </c:pt>
                <c:pt idx="8">
                  <c:v>12.502545189701214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7.5355941554633224E-2</c:v>
                </c:pt>
                <c:pt idx="1">
                  <c:v>8.450474751106557E-2</c:v>
                </c:pt>
                <c:pt idx="2">
                  <c:v>8.559419635567142E-2</c:v>
                </c:pt>
                <c:pt idx="3">
                  <c:v>8.6403376119801936E-2</c:v>
                </c:pt>
                <c:pt idx="4">
                  <c:v>8.2595560092732029E-2</c:v>
                </c:pt>
                <c:pt idx="5">
                  <c:v>8.6075030748283973E-2</c:v>
                </c:pt>
                <c:pt idx="6">
                  <c:v>8.5594262406621546E-2</c:v>
                </c:pt>
                <c:pt idx="7">
                  <c:v>8.9119000649579089E-2</c:v>
                </c:pt>
                <c:pt idx="8">
                  <c:v>8.9884872853179115E-2</c:v>
                </c:pt>
                <c:pt idx="9">
                  <c:v>9.2647701174283531E-2</c:v>
                </c:pt>
                <c:pt idx="10">
                  <c:v>9.7379871814872454E-2</c:v>
                </c:pt>
                <c:pt idx="11">
                  <c:v>8.7405845216863162E-2</c:v>
                </c:pt>
                <c:pt idx="12">
                  <c:v>8.7639913863328381E-2</c:v>
                </c:pt>
                <c:pt idx="13">
                  <c:v>8.8019899658972944E-2</c:v>
                </c:pt>
                <c:pt idx="14">
                  <c:v>8.8399722294649236E-2</c:v>
                </c:pt>
                <c:pt idx="15">
                  <c:v>8.8778482421356636E-2</c:v>
                </c:pt>
                <c:pt idx="16">
                  <c:v>8.9194988475242376E-2</c:v>
                </c:pt>
                <c:pt idx="17">
                  <c:v>8.9639290240812006E-2</c:v>
                </c:pt>
                <c:pt idx="18">
                  <c:v>9.011211720846464E-2</c:v>
                </c:pt>
                <c:pt idx="19">
                  <c:v>9.0588890788165011E-2</c:v>
                </c:pt>
                <c:pt idx="20">
                  <c:v>9.1075865129487454E-2</c:v>
                </c:pt>
                <c:pt idx="21">
                  <c:v>9.1551991557832627E-2</c:v>
                </c:pt>
                <c:pt idx="22">
                  <c:v>9.2037851559267414E-2</c:v>
                </c:pt>
                <c:pt idx="23">
                  <c:v>9.257501761123943E-2</c:v>
                </c:pt>
                <c:pt idx="24">
                  <c:v>9.314559323885184E-2</c:v>
                </c:pt>
                <c:pt idx="25">
                  <c:v>9.3708771931616142E-2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0.18892152169592644</c:v>
                </c:pt>
                <c:pt idx="1">
                  <c:v>0.18402777476579463</c:v>
                </c:pt>
                <c:pt idx="2">
                  <c:v>0.17922434565089942</c:v>
                </c:pt>
                <c:pt idx="3">
                  <c:v>0.18213632394422316</c:v>
                </c:pt>
                <c:pt idx="4">
                  <c:v>0.18262050811675412</c:v>
                </c:pt>
                <c:pt idx="5">
                  <c:v>0.18236295696973284</c:v>
                </c:pt>
                <c:pt idx="6">
                  <c:v>0.18999726211622397</c:v>
                </c:pt>
                <c:pt idx="7">
                  <c:v>0.18980036734143846</c:v>
                </c:pt>
                <c:pt idx="8">
                  <c:v>0.19496116326015364</c:v>
                </c:pt>
                <c:pt idx="9">
                  <c:v>0.19319086124264451</c:v>
                </c:pt>
                <c:pt idx="10">
                  <c:v>0.20781082863913836</c:v>
                </c:pt>
                <c:pt idx="11">
                  <c:v>0.21235562940918681</c:v>
                </c:pt>
                <c:pt idx="12">
                  <c:v>0.21407282445641448</c:v>
                </c:pt>
                <c:pt idx="13">
                  <c:v>0.21558721688853247</c:v>
                </c:pt>
                <c:pt idx="14">
                  <c:v>0.21699976210793356</c:v>
                </c:pt>
                <c:pt idx="15">
                  <c:v>0.21833723964432883</c:v>
                </c:pt>
                <c:pt idx="16">
                  <c:v>0.21970137258232647</c:v>
                </c:pt>
                <c:pt idx="17">
                  <c:v>0.22118166040773615</c:v>
                </c:pt>
                <c:pt idx="18">
                  <c:v>0.22275361772497146</c:v>
                </c:pt>
                <c:pt idx="19">
                  <c:v>0.22431242175439237</c:v>
                </c:pt>
                <c:pt idx="20">
                  <c:v>0.22584684506000038</c:v>
                </c:pt>
                <c:pt idx="21">
                  <c:v>0.22736688498515717</c:v>
                </c:pt>
                <c:pt idx="22">
                  <c:v>0.22887396050298239</c:v>
                </c:pt>
                <c:pt idx="23">
                  <c:v>0.23040770917597553</c:v>
                </c:pt>
                <c:pt idx="24">
                  <c:v>0.23190789096182499</c:v>
                </c:pt>
                <c:pt idx="25">
                  <c:v>0.23353963329195507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0.10987038027376743</c:v>
                </c:pt>
                <c:pt idx="1">
                  <c:v>0.11077945337831344</c:v>
                </c:pt>
                <c:pt idx="2">
                  <c:v>0.11091004527828999</c:v>
                </c:pt>
                <c:pt idx="3">
                  <c:v>0.11199480566139479</c:v>
                </c:pt>
                <c:pt idx="4">
                  <c:v>0.11029013732952408</c:v>
                </c:pt>
                <c:pt idx="5">
                  <c:v>0.10851804586932039</c:v>
                </c:pt>
                <c:pt idx="6">
                  <c:v>0.11221894666911814</c:v>
                </c:pt>
                <c:pt idx="7">
                  <c:v>0.11461241095754635</c:v>
                </c:pt>
                <c:pt idx="8">
                  <c:v>0.11701059987989969</c:v>
                </c:pt>
                <c:pt idx="9">
                  <c:v>0.11522621650183593</c:v>
                </c:pt>
                <c:pt idx="10">
                  <c:v>0.12073372628378415</c:v>
                </c:pt>
                <c:pt idx="11">
                  <c:v>0.12132286924942422</c:v>
                </c:pt>
                <c:pt idx="12">
                  <c:v>0.12158923218434796</c:v>
                </c:pt>
                <c:pt idx="13">
                  <c:v>0.12203307377966706</c:v>
                </c:pt>
                <c:pt idx="14">
                  <c:v>0.12252722525260197</c:v>
                </c:pt>
                <c:pt idx="15">
                  <c:v>0.12308891061332307</c:v>
                </c:pt>
                <c:pt idx="16">
                  <c:v>0.12365238034022352</c:v>
                </c:pt>
                <c:pt idx="17">
                  <c:v>0.12423145474659447</c:v>
                </c:pt>
                <c:pt idx="18">
                  <c:v>0.12480965659622621</c:v>
                </c:pt>
                <c:pt idx="19">
                  <c:v>0.12549147737994365</c:v>
                </c:pt>
                <c:pt idx="20">
                  <c:v>0.12613287281166463</c:v>
                </c:pt>
                <c:pt idx="21">
                  <c:v>0.12680438187689894</c:v>
                </c:pt>
                <c:pt idx="22">
                  <c:v>0.12745229689585369</c:v>
                </c:pt>
                <c:pt idx="23">
                  <c:v>0.12817775187889771</c:v>
                </c:pt>
                <c:pt idx="24">
                  <c:v>0.12886682090009466</c:v>
                </c:pt>
                <c:pt idx="25">
                  <c:v>0.12964419206408073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0.13064176679958026</c:v>
                </c:pt>
                <c:pt idx="1">
                  <c:v>0.13362843575293495</c:v>
                </c:pt>
                <c:pt idx="2">
                  <c:v>0.13566747107393767</c:v>
                </c:pt>
                <c:pt idx="3">
                  <c:v>0.13306470292896552</c:v>
                </c:pt>
                <c:pt idx="4">
                  <c:v>0.13359680515141018</c:v>
                </c:pt>
                <c:pt idx="5">
                  <c:v>0.13198597425515529</c:v>
                </c:pt>
                <c:pt idx="6">
                  <c:v>0.12861190161635969</c:v>
                </c:pt>
                <c:pt idx="7">
                  <c:v>0.13363175024958243</c:v>
                </c:pt>
                <c:pt idx="8">
                  <c:v>0.12907229122827341</c:v>
                </c:pt>
                <c:pt idx="9">
                  <c:v>0.12631547760764286</c:v>
                </c:pt>
                <c:pt idx="10">
                  <c:v>0.13281163738006826</c:v>
                </c:pt>
                <c:pt idx="11">
                  <c:v>0.1354579470684176</c:v>
                </c:pt>
                <c:pt idx="12">
                  <c:v>0.13480388999820395</c:v>
                </c:pt>
                <c:pt idx="13">
                  <c:v>0.13403443050863659</c:v>
                </c:pt>
                <c:pt idx="14">
                  <c:v>0.13329810257328051</c:v>
                </c:pt>
                <c:pt idx="15">
                  <c:v>0.13258679175962157</c:v>
                </c:pt>
                <c:pt idx="16">
                  <c:v>0.13180769216413551</c:v>
                </c:pt>
                <c:pt idx="17">
                  <c:v>0.13087547102579719</c:v>
                </c:pt>
                <c:pt idx="18">
                  <c:v>0.12997206505343528</c:v>
                </c:pt>
                <c:pt idx="19">
                  <c:v>0.12897325023188017</c:v>
                </c:pt>
                <c:pt idx="20">
                  <c:v>0.12797730000530969</c:v>
                </c:pt>
                <c:pt idx="21">
                  <c:v>0.12700787861703239</c:v>
                </c:pt>
                <c:pt idx="22">
                  <c:v>0.12607282126594227</c:v>
                </c:pt>
                <c:pt idx="23">
                  <c:v>0.12500163839051429</c:v>
                </c:pt>
                <c:pt idx="24">
                  <c:v>0.12389083006123412</c:v>
                </c:pt>
                <c:pt idx="25">
                  <c:v>0.12260449033690117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0.10933026658961911</c:v>
                </c:pt>
                <c:pt idx="1">
                  <c:v>0.102250731796191</c:v>
                </c:pt>
                <c:pt idx="2">
                  <c:v>0.1024890428316519</c:v>
                </c:pt>
                <c:pt idx="3">
                  <c:v>0.10135059097289632</c:v>
                </c:pt>
                <c:pt idx="4">
                  <c:v>0.10065706697903833</c:v>
                </c:pt>
                <c:pt idx="5">
                  <c:v>9.8039550807501055E-2</c:v>
                </c:pt>
                <c:pt idx="6">
                  <c:v>9.4915374118888909E-2</c:v>
                </c:pt>
                <c:pt idx="7">
                  <c:v>9.6069829768667403E-2</c:v>
                </c:pt>
                <c:pt idx="8">
                  <c:v>9.3171657532983662E-2</c:v>
                </c:pt>
                <c:pt idx="9">
                  <c:v>9.6568805570348998E-2</c:v>
                </c:pt>
                <c:pt idx="10">
                  <c:v>8.6849349137238782E-2</c:v>
                </c:pt>
                <c:pt idx="11">
                  <c:v>8.6856759697576155E-2</c:v>
                </c:pt>
                <c:pt idx="12">
                  <c:v>8.5933414263728289E-2</c:v>
                </c:pt>
                <c:pt idx="13">
                  <c:v>8.4956720703552202E-2</c:v>
                </c:pt>
                <c:pt idx="14">
                  <c:v>8.4015667237347352E-2</c:v>
                </c:pt>
                <c:pt idx="15">
                  <c:v>8.31696885923284E-2</c:v>
                </c:pt>
                <c:pt idx="16">
                  <c:v>8.2387765038712979E-2</c:v>
                </c:pt>
                <c:pt idx="17">
                  <c:v>8.1596311579509653E-2</c:v>
                </c:pt>
                <c:pt idx="18">
                  <c:v>8.0787159546820364E-2</c:v>
                </c:pt>
                <c:pt idx="19">
                  <c:v>7.99649140887711E-2</c:v>
                </c:pt>
                <c:pt idx="20">
                  <c:v>7.9164407298511513E-2</c:v>
                </c:pt>
                <c:pt idx="21">
                  <c:v>7.8370729695765598E-2</c:v>
                </c:pt>
                <c:pt idx="22">
                  <c:v>7.758807749397359E-2</c:v>
                </c:pt>
                <c:pt idx="23">
                  <c:v>7.6839840535668807E-2</c:v>
                </c:pt>
                <c:pt idx="24">
                  <c:v>7.6125956328341765E-2</c:v>
                </c:pt>
                <c:pt idx="25">
                  <c:v>7.5393117268061083E-2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9.7703869745506697E-2</c:v>
                </c:pt>
                <c:pt idx="1">
                  <c:v>8.9521617049293081E-2</c:v>
                </c:pt>
                <c:pt idx="2">
                  <c:v>8.8457912054915502E-2</c:v>
                </c:pt>
                <c:pt idx="3">
                  <c:v>9.0906347747579344E-2</c:v>
                </c:pt>
                <c:pt idx="4">
                  <c:v>9.4305196039902908E-2</c:v>
                </c:pt>
                <c:pt idx="5">
                  <c:v>9.5220399434306435E-2</c:v>
                </c:pt>
                <c:pt idx="6">
                  <c:v>9.1632660311837491E-2</c:v>
                </c:pt>
                <c:pt idx="7">
                  <c:v>9.0086559565031574E-2</c:v>
                </c:pt>
                <c:pt idx="8">
                  <c:v>8.9938873145890566E-2</c:v>
                </c:pt>
                <c:pt idx="9">
                  <c:v>8.7755195895055677E-2</c:v>
                </c:pt>
                <c:pt idx="10">
                  <c:v>8.6646469152563452E-2</c:v>
                </c:pt>
                <c:pt idx="11">
                  <c:v>8.4999946533024603E-2</c:v>
                </c:pt>
                <c:pt idx="12">
                  <c:v>8.5704103152944161E-2</c:v>
                </c:pt>
                <c:pt idx="13">
                  <c:v>8.6283620373346095E-2</c:v>
                </c:pt>
                <c:pt idx="14">
                  <c:v>8.6863297933674269E-2</c:v>
                </c:pt>
                <c:pt idx="15">
                  <c:v>8.7350496632052757E-2</c:v>
                </c:pt>
                <c:pt idx="16">
                  <c:v>8.7811669097799486E-2</c:v>
                </c:pt>
                <c:pt idx="17">
                  <c:v>8.8263989757844677E-2</c:v>
                </c:pt>
                <c:pt idx="18">
                  <c:v>8.8637463385923543E-2</c:v>
                </c:pt>
                <c:pt idx="19">
                  <c:v>8.9074556303019414E-2</c:v>
                </c:pt>
                <c:pt idx="20">
                  <c:v>8.9524628219703917E-2</c:v>
                </c:pt>
                <c:pt idx="21">
                  <c:v>9.0002686754816361E-2</c:v>
                </c:pt>
                <c:pt idx="22">
                  <c:v>9.0476631319792555E-2</c:v>
                </c:pt>
                <c:pt idx="23">
                  <c:v>9.093121033988065E-2</c:v>
                </c:pt>
                <c:pt idx="24">
                  <c:v>9.1355168228855241E-2</c:v>
                </c:pt>
                <c:pt idx="25">
                  <c:v>9.1756810464443464E-2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9.4297846379035738E-2</c:v>
                </c:pt>
                <c:pt idx="1">
                  <c:v>0.10364144642666333</c:v>
                </c:pt>
                <c:pt idx="2">
                  <c:v>0.10895346818072066</c:v>
                </c:pt>
                <c:pt idx="3">
                  <c:v>0.10415475198257484</c:v>
                </c:pt>
                <c:pt idx="4">
                  <c:v>0.10348795655425155</c:v>
                </c:pt>
                <c:pt idx="5">
                  <c:v>0.1037701077218679</c:v>
                </c:pt>
                <c:pt idx="6">
                  <c:v>0.10162430994165424</c:v>
                </c:pt>
                <c:pt idx="7">
                  <c:v>0.10334891734220022</c:v>
                </c:pt>
                <c:pt idx="8">
                  <c:v>0.10139950649434641</c:v>
                </c:pt>
                <c:pt idx="9">
                  <c:v>0.10285502535338514</c:v>
                </c:pt>
                <c:pt idx="10">
                  <c:v>0.10094208569483111</c:v>
                </c:pt>
                <c:pt idx="11">
                  <c:v>0.10072280691834985</c:v>
                </c:pt>
                <c:pt idx="12">
                  <c:v>0.10062613497650344</c:v>
                </c:pt>
                <c:pt idx="13">
                  <c:v>0.10031805524115665</c:v>
                </c:pt>
                <c:pt idx="14">
                  <c:v>0.10001860257987583</c:v>
                </c:pt>
                <c:pt idx="15">
                  <c:v>9.9704204649572081E-2</c:v>
                </c:pt>
                <c:pt idx="16">
                  <c:v>9.9421876937611106E-2</c:v>
                </c:pt>
                <c:pt idx="17">
                  <c:v>9.917312255061439E-2</c:v>
                </c:pt>
                <c:pt idx="18">
                  <c:v>9.88951105923873E-2</c:v>
                </c:pt>
                <c:pt idx="19">
                  <c:v>9.8571840676871011E-2</c:v>
                </c:pt>
                <c:pt idx="20">
                  <c:v>9.8221708946907293E-2</c:v>
                </c:pt>
                <c:pt idx="21">
                  <c:v>9.7793986462932317E-2</c:v>
                </c:pt>
                <c:pt idx="22">
                  <c:v>9.7407012526321807E-2</c:v>
                </c:pt>
                <c:pt idx="23">
                  <c:v>9.7016999462050502E-2</c:v>
                </c:pt>
                <c:pt idx="24">
                  <c:v>9.6644970428969454E-2</c:v>
                </c:pt>
                <c:pt idx="25">
                  <c:v>9.6250509928090769E-2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7.4342893336698801E-2</c:v>
                </c:pt>
                <c:pt idx="1">
                  <c:v>7.3514346807583675E-2</c:v>
                </c:pt>
                <c:pt idx="2">
                  <c:v>7.2168398094226899E-2</c:v>
                </c:pt>
                <c:pt idx="3">
                  <c:v>7.0452363029395532E-2</c:v>
                </c:pt>
                <c:pt idx="4">
                  <c:v>7.0812994075387492E-2</c:v>
                </c:pt>
                <c:pt idx="5">
                  <c:v>6.9002482296820059E-2</c:v>
                </c:pt>
                <c:pt idx="6">
                  <c:v>7.3307072430186443E-2</c:v>
                </c:pt>
                <c:pt idx="7">
                  <c:v>7.113237782425029E-2</c:v>
                </c:pt>
                <c:pt idx="8">
                  <c:v>7.2800759451090935E-2</c:v>
                </c:pt>
                <c:pt idx="9">
                  <c:v>7.0826059349496845E-2</c:v>
                </c:pt>
                <c:pt idx="10">
                  <c:v>6.4096511912713469E-2</c:v>
                </c:pt>
                <c:pt idx="11">
                  <c:v>6.5747354502531427E-2</c:v>
                </c:pt>
                <c:pt idx="12">
                  <c:v>6.4999293247652357E-2</c:v>
                </c:pt>
                <c:pt idx="13">
                  <c:v>6.4373875344663586E-2</c:v>
                </c:pt>
                <c:pt idx="14">
                  <c:v>6.3774047760352601E-2</c:v>
                </c:pt>
                <c:pt idx="15">
                  <c:v>6.325688136587182E-2</c:v>
                </c:pt>
                <c:pt idx="16">
                  <c:v>6.2706903253060511E-2</c:v>
                </c:pt>
                <c:pt idx="17">
                  <c:v>6.2133780839739403E-2</c:v>
                </c:pt>
                <c:pt idx="18">
                  <c:v>6.1592266890666769E-2</c:v>
                </c:pt>
                <c:pt idx="19">
                  <c:v>6.1057124719825995E-2</c:v>
                </c:pt>
                <c:pt idx="20">
                  <c:v>6.0560805267178448E-2</c:v>
                </c:pt>
                <c:pt idx="21">
                  <c:v>6.0078299860442587E-2</c:v>
                </c:pt>
                <c:pt idx="22">
                  <c:v>5.9566797663465697E-2</c:v>
                </c:pt>
                <c:pt idx="23">
                  <c:v>5.9027661036451899E-2</c:v>
                </c:pt>
                <c:pt idx="24">
                  <c:v>5.8535839787129861E-2</c:v>
                </c:pt>
                <c:pt idx="25">
                  <c:v>5.8065243380376413E-2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0.11953551362523245</c:v>
                </c:pt>
                <c:pt idx="1">
                  <c:v>0.11813144651216041</c:v>
                </c:pt>
                <c:pt idx="2">
                  <c:v>0.11653512047968664</c:v>
                </c:pt>
                <c:pt idx="3">
                  <c:v>0.11953673761316856</c:v>
                </c:pt>
                <c:pt idx="4">
                  <c:v>0.1216337756609993</c:v>
                </c:pt>
                <c:pt idx="5">
                  <c:v>0.12502545189701214</c:v>
                </c:pt>
                <c:pt idx="6">
                  <c:v>0.1220982103891094</c:v>
                </c:pt>
                <c:pt idx="7">
                  <c:v>0.11219878630170406</c:v>
                </c:pt>
                <c:pt idx="8">
                  <c:v>0.11176027615418263</c:v>
                </c:pt>
                <c:pt idx="9">
                  <c:v>0.11461465730530664</c:v>
                </c:pt>
                <c:pt idx="10">
                  <c:v>0.10272951998478992</c:v>
                </c:pt>
                <c:pt idx="11">
                  <c:v>0.10513084140462614</c:v>
                </c:pt>
                <c:pt idx="12">
                  <c:v>0.10463119385687697</c:v>
                </c:pt>
                <c:pt idx="13">
                  <c:v>0.10439310750147252</c:v>
                </c:pt>
                <c:pt idx="14">
                  <c:v>0.10410357226028463</c:v>
                </c:pt>
                <c:pt idx="15">
                  <c:v>0.10372730432154471</c:v>
                </c:pt>
                <c:pt idx="16">
                  <c:v>0.10331535211088812</c:v>
                </c:pt>
                <c:pt idx="17">
                  <c:v>0.10290491885135213</c:v>
                </c:pt>
                <c:pt idx="18">
                  <c:v>0.1024405430011045</c:v>
                </c:pt>
                <c:pt idx="19">
                  <c:v>0.10196552405713125</c:v>
                </c:pt>
                <c:pt idx="20">
                  <c:v>0.10149556726123656</c:v>
                </c:pt>
                <c:pt idx="21">
                  <c:v>0.10102316018912198</c:v>
                </c:pt>
                <c:pt idx="22">
                  <c:v>0.10052455077240065</c:v>
                </c:pt>
                <c:pt idx="23">
                  <c:v>0.10002217156932117</c:v>
                </c:pt>
                <c:pt idx="24">
                  <c:v>9.9526930064698163E-2</c:v>
                </c:pt>
                <c:pt idx="25">
                  <c:v>9.9037231334475104E-2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6.1148325682117104</c:v>
                </c:pt>
                <c:pt idx="1">
                  <c:v>11.218269892030776</c:v>
                </c:pt>
                <c:pt idx="2">
                  <c:v>6.8241390372241284</c:v>
                </c:pt>
                <c:pt idx="3">
                  <c:v>0.54456006304440052</c:v>
                </c:pt>
                <c:pt idx="4">
                  <c:v>1.9418003334396232</c:v>
                </c:pt>
                <c:pt idx="5">
                  <c:v>-1.4993795759361817</c:v>
                </c:pt>
                <c:pt idx="6">
                  <c:v>2.415120543464333</c:v>
                </c:pt>
                <c:pt idx="7">
                  <c:v>2.9698229997275405</c:v>
                </c:pt>
                <c:pt idx="8">
                  <c:v>-2.3101658612061442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1.4371825027820009</c:v>
                </c:pt>
                <c:pt idx="1">
                  <c:v>5.602536214123603</c:v>
                </c:pt>
                <c:pt idx="2">
                  <c:v>1.5802244606456242</c:v>
                </c:pt>
                <c:pt idx="3">
                  <c:v>1.9837591568294641</c:v>
                </c:pt>
                <c:pt idx="4">
                  <c:v>-6.5355731724389798</c:v>
                </c:pt>
                <c:pt idx="5">
                  <c:v>-1.704236100318461</c:v>
                </c:pt>
                <c:pt idx="6">
                  <c:v>-2.3338249947664025</c:v>
                </c:pt>
                <c:pt idx="7">
                  <c:v>-4.5746139008518583</c:v>
                </c:pt>
                <c:pt idx="8">
                  <c:v>-7.9484541660052415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-2.8865604331678298</c:v>
                </c:pt>
                <c:pt idx="1">
                  <c:v>10.271082883092262</c:v>
                </c:pt>
                <c:pt idx="2">
                  <c:v>3.8279544170682414</c:v>
                </c:pt>
                <c:pt idx="3">
                  <c:v>2.6090666502738458</c:v>
                </c:pt>
                <c:pt idx="4">
                  <c:v>-0.30358221562147492</c:v>
                </c:pt>
                <c:pt idx="5">
                  <c:v>2.1861344854874147</c:v>
                </c:pt>
                <c:pt idx="6">
                  <c:v>1.3759790238270497</c:v>
                </c:pt>
                <c:pt idx="7">
                  <c:v>0.84323174087680286</c:v>
                </c:pt>
                <c:pt idx="8">
                  <c:v>2.6846934481636993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5.6879055007928159</c:v>
                </c:pt>
                <c:pt idx="1">
                  <c:v>15.83378291356955</c:v>
                </c:pt>
                <c:pt idx="2">
                  <c:v>7.7179590515054031</c:v>
                </c:pt>
                <c:pt idx="3">
                  <c:v>-1.906921458886174</c:v>
                </c:pt>
                <c:pt idx="4">
                  <c:v>-2.1045778867917804</c:v>
                </c:pt>
                <c:pt idx="5">
                  <c:v>5.3297595952515096</c:v>
                </c:pt>
                <c:pt idx="6">
                  <c:v>0.99642244661807666</c:v>
                </c:pt>
                <c:pt idx="7">
                  <c:v>-1.1671083386595953</c:v>
                </c:pt>
                <c:pt idx="8">
                  <c:v>0.3787781766006546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2.801345067624986</c:v>
                </c:pt>
                <c:pt idx="1">
                  <c:v>26.104865796661812</c:v>
                </c:pt>
                <c:pt idx="2">
                  <c:v>11.545913468573644</c:v>
                </c:pt>
                <c:pt idx="3">
                  <c:v>0.70214519138767173</c:v>
                </c:pt>
                <c:pt idx="4">
                  <c:v>-2.4081601024132553</c:v>
                </c:pt>
                <c:pt idx="5">
                  <c:v>7.5158940807389243</c:v>
                </c:pt>
                <c:pt idx="6">
                  <c:v>2.3724014704451264</c:v>
                </c:pt>
                <c:pt idx="7">
                  <c:v>-0.32387659778279243</c:v>
                </c:pt>
                <c:pt idx="8">
                  <c:v>3.0634716247643539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2.5963502564608198</c:v>
                </c:pt>
                <c:pt idx="1">
                  <c:v>13.479458370392891</c:v>
                </c:pt>
                <c:pt idx="2">
                  <c:v>12.373484357686277</c:v>
                </c:pt>
                <c:pt idx="3">
                  <c:v>-5.4030010748068236</c:v>
                </c:pt>
                <c:pt idx="4">
                  <c:v>1.2197997241919367</c:v>
                </c:pt>
                <c:pt idx="5">
                  <c:v>5.1571609708282864</c:v>
                </c:pt>
                <c:pt idx="6">
                  <c:v>4.1171476849470423E-2</c:v>
                </c:pt>
                <c:pt idx="7">
                  <c:v>0.60242040229782212</c:v>
                </c:pt>
                <c:pt idx="8">
                  <c:v>1.3502954580748288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0.20499481116416973</c:v>
                </c:pt>
                <c:pt idx="1">
                  <c:v>12.625407426268751</c:v>
                </c:pt>
                <c:pt idx="2">
                  <c:v>-0.8275708891125646</c:v>
                </c:pt>
                <c:pt idx="3">
                  <c:v>6.1051462661945735</c:v>
                </c:pt>
                <c:pt idx="4">
                  <c:v>-3.6279598266052204</c:v>
                </c:pt>
                <c:pt idx="5">
                  <c:v>2.3587331099106397</c:v>
                </c:pt>
                <c:pt idx="6">
                  <c:v>2.3312299935957057</c:v>
                </c:pt>
                <c:pt idx="7">
                  <c:v>-0.92629700008056304</c:v>
                </c:pt>
                <c:pt idx="8">
                  <c:v>1.7131761666895713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1.4432366792235953</c:v>
                </c:pt>
                <c:pt idx="1">
                  <c:v>0.47205600899804168</c:v>
                </c:pt>
                <c:pt idx="2">
                  <c:v>0.93086379747162962</c:v>
                </c:pt>
                <c:pt idx="3">
                  <c:v>-0.16251383125026297</c:v>
                </c:pt>
                <c:pt idx="4">
                  <c:v>0.61666014429834703</c:v>
                </c:pt>
                <c:pt idx="5">
                  <c:v>0.86257899903680713</c:v>
                </c:pt>
                <c:pt idx="6">
                  <c:v>-0.53620226326114162</c:v>
                </c:pt>
                <c:pt idx="7">
                  <c:v>1.2497817867955838</c:v>
                </c:pt>
                <c:pt idx="8">
                  <c:v>1.3454334425287886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1.4367849262656494</c:v>
                </c:pt>
                <c:pt idx="1">
                  <c:v>5.0272984792320834</c:v>
                </c:pt>
                <c:pt idx="2">
                  <c:v>3.9100797495810493</c:v>
                </c:pt>
                <c:pt idx="3">
                  <c:v>-1.6526214064290521</c:v>
                </c:pt>
                <c:pt idx="4">
                  <c:v>1.5349227081160937</c:v>
                </c:pt>
                <c:pt idx="5">
                  <c:v>1.6761402186238392</c:v>
                </c:pt>
                <c:pt idx="6">
                  <c:v>2.4701938504240815</c:v>
                </c:pt>
                <c:pt idx="7">
                  <c:v>1.3769494471335726</c:v>
                </c:pt>
                <c:pt idx="8">
                  <c:v>-1.4700257360554403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-7.8676537864254215E-2</c:v>
                </c:pt>
                <c:pt idx="1">
                  <c:v>20.605511308431531</c:v>
                </c:pt>
                <c:pt idx="2">
                  <c:v>6.7049699215209699</c:v>
                </c:pt>
                <c:pt idx="3">
                  <c:v>2.5172804290670143</c:v>
                </c:pt>
                <c:pt idx="4">
                  <c:v>-4.559742954827712</c:v>
                </c:pt>
                <c:pt idx="5">
                  <c:v>4.9771748630782646</c:v>
                </c:pt>
                <c:pt idx="6">
                  <c:v>0.43840988328223318</c:v>
                </c:pt>
                <c:pt idx="7">
                  <c:v>-2.9506078317118991</c:v>
                </c:pt>
                <c:pt idx="8">
                  <c:v>3.1880639182910819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0.4919961364230212</c:v>
                </c:pt>
                <c:pt idx="1">
                  <c:v>1.3168305566096006</c:v>
                </c:pt>
                <c:pt idx="2">
                  <c:v>0.81067036486680211</c:v>
                </c:pt>
                <c:pt idx="3">
                  <c:v>-0.39627489262926407</c:v>
                </c:pt>
                <c:pt idx="4">
                  <c:v>0.24215604312373862</c:v>
                </c:pt>
                <c:pt idx="5">
                  <c:v>0.47653950116421395</c:v>
                </c:pt>
                <c:pt idx="6">
                  <c:v>-0.31872817378374829</c:v>
                </c:pt>
                <c:pt idx="7">
                  <c:v>0.10091686533046346</c:v>
                </c:pt>
                <c:pt idx="8">
                  <c:v>0.56785030152252536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1.1454426470507926</c:v>
                </c:pt>
                <c:pt idx="1">
                  <c:v>3.1223568386724576</c:v>
                </c:pt>
                <c:pt idx="2">
                  <c:v>3.6727062750646819</c:v>
                </c:pt>
                <c:pt idx="3">
                  <c:v>-2.274373033125471</c:v>
                </c:pt>
                <c:pt idx="4">
                  <c:v>0.73347764637069401</c:v>
                </c:pt>
                <c:pt idx="5">
                  <c:v>0.64338918297244518</c:v>
                </c:pt>
                <c:pt idx="6">
                  <c:v>0.93341317600966534</c:v>
                </c:pt>
                <c:pt idx="7">
                  <c:v>0.46366328406683355</c:v>
                </c:pt>
                <c:pt idx="8">
                  <c:v>-0.72691037566067251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0.95891147298699764</c:v>
                </c:pt>
                <c:pt idx="1">
                  <c:v>9.0402709751108645</c:v>
                </c:pt>
                <c:pt idx="2">
                  <c:v>7.890107717754784</c:v>
                </c:pt>
                <c:pt idx="3">
                  <c:v>-2.7323531490521482</c:v>
                </c:pt>
                <c:pt idx="4">
                  <c:v>0.24416603469750608</c:v>
                </c:pt>
                <c:pt idx="5">
                  <c:v>4.0372322866916193</c:v>
                </c:pt>
                <c:pt idx="6">
                  <c:v>-0.57351352537645717</c:v>
                </c:pt>
                <c:pt idx="7">
                  <c:v>3.7840252900524618E-2</c:v>
                </c:pt>
                <c:pt idx="8">
                  <c:v>1.5093555322129495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0.95124054280058257</c:v>
                </c:pt>
                <c:pt idx="1">
                  <c:v>-0.8447745476115589</c:v>
                </c:pt>
                <c:pt idx="2">
                  <c:v>0.12019343260483062</c:v>
                </c:pt>
                <c:pt idx="3">
                  <c:v>0.23376106137900021</c:v>
                </c:pt>
                <c:pt idx="4">
                  <c:v>0.37450410117459931</c:v>
                </c:pt>
                <c:pt idx="5">
                  <c:v>0.3860394978725934</c:v>
                </c:pt>
                <c:pt idx="6">
                  <c:v>-0.21747408947739388</c:v>
                </c:pt>
                <c:pt idx="7">
                  <c:v>1.1488649214651181</c:v>
                </c:pt>
                <c:pt idx="8">
                  <c:v>0.77758314100626569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0.29134227921485989</c:v>
                </c:pt>
                <c:pt idx="1">
                  <c:v>1.9049416405596205</c:v>
                </c:pt>
                <c:pt idx="2">
                  <c:v>0.23737347451636648</c:v>
                </c:pt>
                <c:pt idx="3">
                  <c:v>0.62175162669640827</c:v>
                </c:pt>
                <c:pt idx="4">
                  <c:v>0.80144506174540053</c:v>
                </c:pt>
                <c:pt idx="5">
                  <c:v>1.0327510356514038</c:v>
                </c:pt>
                <c:pt idx="6">
                  <c:v>1.5367806744144197</c:v>
                </c:pt>
                <c:pt idx="7">
                  <c:v>0.91328616306673194</c:v>
                </c:pt>
                <c:pt idx="8">
                  <c:v>-0.74311536039479442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-1.0375880108512803</c:v>
                </c:pt>
                <c:pt idx="1">
                  <c:v>11.565240333320659</c:v>
                </c:pt>
                <c:pt idx="2">
                  <c:v>-1.1851377962337786</c:v>
                </c:pt>
                <c:pt idx="3">
                  <c:v>5.2496335781191839</c:v>
                </c:pt>
                <c:pt idx="4">
                  <c:v>-4.8039089895252225</c:v>
                </c:pt>
                <c:pt idx="5">
                  <c:v>0.93994257638665157</c:v>
                </c:pt>
                <c:pt idx="6">
                  <c:v>1.0119234086586957</c:v>
                </c:pt>
                <c:pt idx="7">
                  <c:v>-2.9884480846124042</c:v>
                </c:pt>
                <c:pt idx="8">
                  <c:v>1.6787083860781102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31.624591017909378</c:v>
                </c:pt>
                <c:pt idx="1">
                  <c:v>32.723624622353235</c:v>
                </c:pt>
                <c:pt idx="2">
                  <c:v>29.412051570702634</c:v>
                </c:pt>
                <c:pt idx="3">
                  <c:v>32.140719872575772</c:v>
                </c:pt>
                <c:pt idx="4">
                  <c:v>30.691535853800026</c:v>
                </c:pt>
                <c:pt idx="5">
                  <c:v>33.401339845261489</c:v>
                </c:pt>
                <c:pt idx="6">
                  <c:v>28.575810390483895</c:v>
                </c:pt>
                <c:pt idx="7">
                  <c:v>29.195145925347017</c:v>
                </c:pt>
                <c:pt idx="8">
                  <c:v>29.782166538646504</c:v>
                </c:pt>
                <c:pt idx="9">
                  <c:v>26.676089302686496</c:v>
                </c:pt>
                <c:pt idx="10">
                  <c:v>27.055726889327136</c:v>
                </c:pt>
                <c:pt idx="11">
                  <c:v>29.864381371900951</c:v>
                </c:pt>
                <c:pt idx="12">
                  <c:v>26.259520574619593</c:v>
                </c:pt>
                <c:pt idx="13">
                  <c:v>25.476003514111522</c:v>
                </c:pt>
                <c:pt idx="14">
                  <c:v>24.635761155286442</c:v>
                </c:pt>
                <c:pt idx="15">
                  <c:v>24.388573792330973</c:v>
                </c:pt>
                <c:pt idx="16">
                  <c:v>24.20295892969397</c:v>
                </c:pt>
                <c:pt idx="17">
                  <c:v>23.985455931612453</c:v>
                </c:pt>
                <c:pt idx="18">
                  <c:v>23.711913419514588</c:v>
                </c:pt>
                <c:pt idx="19">
                  <c:v>23.418288939760686</c:v>
                </c:pt>
                <c:pt idx="20">
                  <c:v>23.103081568072191</c:v>
                </c:pt>
                <c:pt idx="21">
                  <c:v>22.758212741047597</c:v>
                </c:pt>
                <c:pt idx="22">
                  <c:v>22.383474987459341</c:v>
                </c:pt>
                <c:pt idx="23">
                  <c:v>21.986536775133438</c:v>
                </c:pt>
                <c:pt idx="24">
                  <c:v>21.61880798459519</c:v>
                </c:pt>
                <c:pt idx="25">
                  <c:v>22.005869604807504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78.950097820680867</c:v>
                </c:pt>
                <c:pt idx="1">
                  <c:v>79.256073109436869</c:v>
                </c:pt>
                <c:pt idx="2">
                  <c:v>74.814344871021873</c:v>
                </c:pt>
                <c:pt idx="3">
                  <c:v>75.574576253500339</c:v>
                </c:pt>
                <c:pt idx="4">
                  <c:v>75.5762082744954</c:v>
                </c:pt>
                <c:pt idx="5">
                  <c:v>73.307417835099926</c:v>
                </c:pt>
                <c:pt idx="6">
                  <c:v>73.360344094057552</c:v>
                </c:pt>
                <c:pt idx="7">
                  <c:v>68.36648512181084</c:v>
                </c:pt>
                <c:pt idx="8">
                  <c:v>69.41331207770736</c:v>
                </c:pt>
                <c:pt idx="9">
                  <c:v>73.14800270733619</c:v>
                </c:pt>
                <c:pt idx="10">
                  <c:v>67.616890878051265</c:v>
                </c:pt>
                <c:pt idx="11">
                  <c:v>65.384312322449688</c:v>
                </c:pt>
                <c:pt idx="12">
                  <c:v>63.674365449394251</c:v>
                </c:pt>
                <c:pt idx="13">
                  <c:v>62.116783726019591</c:v>
                </c:pt>
                <c:pt idx="14">
                  <c:v>60.604561126571483</c:v>
                </c:pt>
                <c:pt idx="15">
                  <c:v>58.842950288961582</c:v>
                </c:pt>
                <c:pt idx="16">
                  <c:v>57.005707668034191</c:v>
                </c:pt>
                <c:pt idx="17">
                  <c:v>55.115449954690099</c:v>
                </c:pt>
                <c:pt idx="18">
                  <c:v>53.196342465086289</c:v>
                </c:pt>
                <c:pt idx="19">
                  <c:v>51.250829529825374</c:v>
                </c:pt>
                <c:pt idx="20">
                  <c:v>49.312454350353853</c:v>
                </c:pt>
                <c:pt idx="21">
                  <c:v>47.349229615790392</c:v>
                </c:pt>
                <c:pt idx="22">
                  <c:v>45.356337222924459</c:v>
                </c:pt>
                <c:pt idx="23">
                  <c:v>43.328643552806419</c:v>
                </c:pt>
                <c:pt idx="24">
                  <c:v>41.265182869536588</c:v>
                </c:pt>
                <c:pt idx="25">
                  <c:v>39.101703434991478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112.1024881592343</c:v>
                </c:pt>
                <c:pt idx="1">
                  <c:v>115.82903982962773</c:v>
                </c:pt>
                <c:pt idx="2">
                  <c:v>114.64108186131647</c:v>
                </c:pt>
                <c:pt idx="3">
                  <c:v>111.98691258375051</c:v>
                </c:pt>
                <c:pt idx="4">
                  <c:v>120.40034204198056</c:v>
                </c:pt>
                <c:pt idx="5">
                  <c:v>120.64985033925696</c:v>
                </c:pt>
                <c:pt idx="6">
                  <c:v>118.44806921159049</c:v>
                </c:pt>
                <c:pt idx="7">
                  <c:v>122.99405413615195</c:v>
                </c:pt>
                <c:pt idx="8">
                  <c:v>111.30281496810176</c:v>
                </c:pt>
                <c:pt idx="9">
                  <c:v>120.14457426696376</c:v>
                </c:pt>
                <c:pt idx="10">
                  <c:v>108.68217393637279</c:v>
                </c:pt>
                <c:pt idx="11">
                  <c:v>117.07927676706184</c:v>
                </c:pt>
                <c:pt idx="12">
                  <c:v>112.32978478755065</c:v>
                </c:pt>
                <c:pt idx="13">
                  <c:v>111.52101519904416</c:v>
                </c:pt>
                <c:pt idx="14">
                  <c:v>110.85898733977908</c:v>
                </c:pt>
                <c:pt idx="15">
                  <c:v>109.78333283449523</c:v>
                </c:pt>
                <c:pt idx="16">
                  <c:v>108.5892550829018</c:v>
                </c:pt>
                <c:pt idx="17">
                  <c:v>107.33275475634856</c:v>
                </c:pt>
                <c:pt idx="18">
                  <c:v>106.06384641274109</c:v>
                </c:pt>
                <c:pt idx="19">
                  <c:v>104.76957100615336</c:v>
                </c:pt>
                <c:pt idx="20">
                  <c:v>103.46322178163766</c:v>
                </c:pt>
                <c:pt idx="21">
                  <c:v>102.12720021035494</c:v>
                </c:pt>
                <c:pt idx="22">
                  <c:v>100.76522430057457</c:v>
                </c:pt>
                <c:pt idx="23">
                  <c:v>99.376149088562855</c:v>
                </c:pt>
                <c:pt idx="24">
                  <c:v>97.935794048232466</c:v>
                </c:pt>
                <c:pt idx="25">
                  <c:v>96.31770765678796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99.964750200535264</c:v>
                </c:pt>
                <c:pt idx="1">
                  <c:v>101.32273197640745</c:v>
                </c:pt>
                <c:pt idx="2">
                  <c:v>108.67180517639193</c:v>
                </c:pt>
                <c:pt idx="3">
                  <c:v>103.59973839427641</c:v>
                </c:pt>
                <c:pt idx="4">
                  <c:v>112.01151911478347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116.58368926326501</c:v>
                </c:pt>
                <c:pt idx="8">
                  <c:v>120.12975707674551</c:v>
                </c:pt>
                <c:pt idx="9">
                  <c:v>116.2360193861991</c:v>
                </c:pt>
                <c:pt idx="10">
                  <c:v>115.22555587870303</c:v>
                </c:pt>
                <c:pt idx="11">
                  <c:v>107.05520052364648</c:v>
                </c:pt>
                <c:pt idx="12">
                  <c:v>113.16466714087261</c:v>
                </c:pt>
                <c:pt idx="13">
                  <c:v>113.36202816035379</c:v>
                </c:pt>
                <c:pt idx="14">
                  <c:v>113.75363119897538</c:v>
                </c:pt>
                <c:pt idx="15">
                  <c:v>113.75849285953566</c:v>
                </c:pt>
                <c:pt idx="16">
                  <c:v>113.69055922608426</c:v>
                </c:pt>
                <c:pt idx="17">
                  <c:v>113.60393143691273</c:v>
                </c:pt>
                <c:pt idx="18">
                  <c:v>113.54405988346355</c:v>
                </c:pt>
                <c:pt idx="19">
                  <c:v>113.50297301014399</c:v>
                </c:pt>
                <c:pt idx="20">
                  <c:v>113.51048419861699</c:v>
                </c:pt>
                <c:pt idx="21">
                  <c:v>113.52087983434758</c:v>
                </c:pt>
                <c:pt idx="22">
                  <c:v>113.55672487298575</c:v>
                </c:pt>
                <c:pt idx="23">
                  <c:v>113.62172877739862</c:v>
                </c:pt>
                <c:pt idx="24">
                  <c:v>113.70063565466477</c:v>
                </c:pt>
                <c:pt idx="25">
                  <c:v>113.65993106058872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25.395327438436755</c:v>
                </c:pt>
                <c:pt idx="1">
                  <c:v>22.624088538023987</c:v>
                </c:pt>
                <c:pt idx="2">
                  <c:v>24.351342252395529</c:v>
                </c:pt>
                <c:pt idx="3">
                  <c:v>25.92481281178506</c:v>
                </c:pt>
                <c:pt idx="4">
                  <c:v>25.940568299827746</c:v>
                </c:pt>
                <c:pt idx="5">
                  <c:v>26.165539469232655</c:v>
                </c:pt>
                <c:pt idx="6">
                  <c:v>28.252192499338523</c:v>
                </c:pt>
                <c:pt idx="7">
                  <c:v>29.114740955085665</c:v>
                </c:pt>
                <c:pt idx="8">
                  <c:v>28.646421857769663</c:v>
                </c:pt>
                <c:pt idx="9">
                  <c:v>30.831664032274851</c:v>
                </c:pt>
                <c:pt idx="10">
                  <c:v>30.733594120962362</c:v>
                </c:pt>
                <c:pt idx="11">
                  <c:v>30.597375727107078</c:v>
                </c:pt>
                <c:pt idx="12">
                  <c:v>31.43342001500071</c:v>
                </c:pt>
                <c:pt idx="13">
                  <c:v>32.150854228570196</c:v>
                </c:pt>
                <c:pt idx="14">
                  <c:v>32.930239995143801</c:v>
                </c:pt>
                <c:pt idx="15">
                  <c:v>33.595190371383346</c:v>
                </c:pt>
                <c:pt idx="16">
                  <c:v>34.269331742572462</c:v>
                </c:pt>
                <c:pt idx="17">
                  <c:v>34.967239169837086</c:v>
                </c:pt>
                <c:pt idx="18" formatCode="General">
                  <c:v>35.68487269559418</c:v>
                </c:pt>
                <c:pt idx="19" formatCode="General">
                  <c:v>36.416561811074303</c:v>
                </c:pt>
                <c:pt idx="20" formatCode="General">
                  <c:v>37.188766838173571</c:v>
                </c:pt>
                <c:pt idx="21" formatCode="General">
                  <c:v>37.980715613650339</c:v>
                </c:pt>
                <c:pt idx="22">
                  <c:v>38.799451057570344</c:v>
                </c:pt>
                <c:pt idx="23">
                  <c:v>39.639198799894857</c:v>
                </c:pt>
                <c:pt idx="24">
                  <c:v>40.494863034158975</c:v>
                </c:pt>
                <c:pt idx="25">
                  <c:v>41.281286228156617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28.857542632039394</c:v>
                </c:pt>
                <c:pt idx="1">
                  <c:v>25.217308327503417</c:v>
                </c:pt>
                <c:pt idx="2">
                  <c:v>26.391299960973221</c:v>
                </c:pt>
                <c:pt idx="3">
                  <c:v>27.301066120560492</c:v>
                </c:pt>
                <c:pt idx="4">
                  <c:v>27.610036535350506</c:v>
                </c:pt>
                <c:pt idx="5">
                  <c:v>27.509074005481942</c:v>
                </c:pt>
                <c:pt idx="6">
                  <c:v>27.415899023159554</c:v>
                </c:pt>
                <c:pt idx="7">
                  <c:v>27.663743159240727</c:v>
                </c:pt>
                <c:pt idx="8">
                  <c:v>27.494832248750793</c:v>
                </c:pt>
                <c:pt idx="9">
                  <c:v>28.720079315670834</c:v>
                </c:pt>
                <c:pt idx="10">
                  <c:v>27.963531966556456</c:v>
                </c:pt>
                <c:pt idx="11">
                  <c:v>27.61168428951116</c:v>
                </c:pt>
                <c:pt idx="12">
                  <c:v>28.190382659447845</c:v>
                </c:pt>
                <c:pt idx="13">
                  <c:v>28.585735020511837</c:v>
                </c:pt>
                <c:pt idx="14">
                  <c:v>29.071216465035501</c:v>
                </c:pt>
                <c:pt idx="15">
                  <c:v>29.454564944855729</c:v>
                </c:pt>
                <c:pt idx="16">
                  <c:v>29.838569819579238</c:v>
                </c:pt>
                <c:pt idx="17">
                  <c:v>30.252460151503453</c:v>
                </c:pt>
                <c:pt idx="18" formatCode="General">
                  <c:v>30.705449645529498</c:v>
                </c:pt>
                <c:pt idx="19" formatCode="General">
                  <c:v>31.182232192290375</c:v>
                </c:pt>
                <c:pt idx="20" formatCode="General">
                  <c:v>31.686841654274801</c:v>
                </c:pt>
                <c:pt idx="21" formatCode="General">
                  <c:v>32.224664283894697</c:v>
                </c:pt>
                <c:pt idx="22">
                  <c:v>32.783621110973073</c:v>
                </c:pt>
                <c:pt idx="23">
                  <c:v>33.365911699237309</c:v>
                </c:pt>
                <c:pt idx="24">
                  <c:v>33.972269559008339</c:v>
                </c:pt>
                <c:pt idx="25">
                  <c:v>34.614367354539063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78.550024507264538</c:v>
                </c:pt>
                <c:pt idx="1">
                  <c:v>73.11597035088522</c:v>
                </c:pt>
                <c:pt idx="2">
                  <c:v>80.475174625484343</c:v>
                </c:pt>
                <c:pt idx="3">
                  <c:v>86.181048967276681</c:v>
                </c:pt>
                <c:pt idx="4">
                  <c:v>89.875623589976271</c:v>
                </c:pt>
                <c:pt idx="5">
                  <c:v>92.463178269772314</c:v>
                </c:pt>
                <c:pt idx="6">
                  <c:v>97.899315557457655</c:v>
                </c:pt>
                <c:pt idx="7">
                  <c:v>103.64834533081547</c:v>
                </c:pt>
                <c:pt idx="8">
                  <c:v>103.48798446575357</c:v>
                </c:pt>
                <c:pt idx="9">
                  <c:v>109.78286366942491</c:v>
                </c:pt>
                <c:pt idx="10">
                  <c:v>109.00075308144775</c:v>
                </c:pt>
                <c:pt idx="11">
                  <c:v>110.39164043028285</c:v>
                </c:pt>
                <c:pt idx="12">
                  <c:v>114.04061666089525</c:v>
                </c:pt>
                <c:pt idx="13">
                  <c:v>117.05490018741227</c:v>
                </c:pt>
                <c:pt idx="14">
                  <c:v>120.277116325027</c:v>
                </c:pt>
                <c:pt idx="15">
                  <c:v>123.13357855357879</c:v>
                </c:pt>
                <c:pt idx="16">
                  <c:v>125.89888734926311</c:v>
                </c:pt>
                <c:pt idx="17">
                  <c:v>128.61828715483665</c:v>
                </c:pt>
                <c:pt idx="18" formatCode="General">
                  <c:v>131.37643674093314</c:v>
                </c:pt>
                <c:pt idx="19" formatCode="General">
                  <c:v>134.17349800075047</c:v>
                </c:pt>
                <c:pt idx="20" formatCode="General">
                  <c:v>137.03219484749826</c:v>
                </c:pt>
                <c:pt idx="21" formatCode="General">
                  <c:v>139.89979702745524</c:v>
                </c:pt>
                <c:pt idx="22" formatCode="General">
                  <c:v>142.82303186623125</c:v>
                </c:pt>
                <c:pt idx="23" formatCode="General">
                  <c:v>145.80801578157238</c:v>
                </c:pt>
                <c:pt idx="24" formatCode="General">
                  <c:v>148.83855552008626</c:v>
                </c:pt>
                <c:pt idx="25" formatCode="General">
                  <c:v>151.68829583931856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33.96915937873321</c:v>
                </c:pt>
                <c:pt idx="1">
                  <c:v>31.379587078153676</c:v>
                </c:pt>
                <c:pt idx="2">
                  <c:v>29.160738944212483</c:v>
                </c:pt>
                <c:pt idx="3">
                  <c:v>34.006230848383034</c:v>
                </c:pt>
                <c:pt idx="4">
                  <c:v>38.855235213174929</c:v>
                </c:pt>
                <c:pt idx="5">
                  <c:v>41.263452553925063</c:v>
                </c:pt>
                <c:pt idx="6">
                  <c:v>52.113248728212504</c:v>
                </c:pt>
                <c:pt idx="7">
                  <c:v>47.899167852819076</c:v>
                </c:pt>
                <c:pt idx="8">
                  <c:v>48.255336641762746</c:v>
                </c:pt>
                <c:pt idx="9">
                  <c:v>48.114616079473464</c:v>
                </c:pt>
                <c:pt idx="10">
                  <c:v>53.896835857812469</c:v>
                </c:pt>
                <c:pt idx="11">
                  <c:v>56.138593743886261</c:v>
                </c:pt>
                <c:pt idx="12">
                  <c:v>58.291928003165367</c:v>
                </c:pt>
                <c:pt idx="13">
                  <c:v>60.865906344521299</c:v>
                </c:pt>
                <c:pt idx="14">
                  <c:v>63.541539082849333</c:v>
                </c:pt>
                <c:pt idx="15">
                  <c:v>65.969004145242437</c:v>
                </c:pt>
                <c:pt idx="16">
                  <c:v>68.311409250123617</c:v>
                </c:pt>
                <c:pt idx="17">
                  <c:v>70.610042636972665</c:v>
                </c:pt>
                <c:pt idx="18" formatCode="General">
                  <c:v>72.870680699410968</c:v>
                </c:pt>
                <c:pt idx="19" formatCode="General">
                  <c:v>75.109826864420015</c:v>
                </c:pt>
                <c:pt idx="20" formatCode="General">
                  <c:v>77.336902392679164</c:v>
                </c:pt>
                <c:pt idx="21" formatCode="General">
                  <c:v>79.52625358046464</c:v>
                </c:pt>
                <c:pt idx="22" formatCode="General">
                  <c:v>81.686656148288961</c:v>
                </c:pt>
                <c:pt idx="23" formatCode="General">
                  <c:v>83.824626105459089</c:v>
                </c:pt>
                <c:pt idx="24" formatCode="General">
                  <c:v>85.923824374822914</c:v>
                </c:pt>
                <c:pt idx="25" formatCode="General">
                  <c:v>87.901186247394108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4.9940188451659822</c:v>
                </c:pt>
                <c:pt idx="1">
                  <c:v>4.9945761676079661</c:v>
                </c:pt>
                <c:pt idx="2">
                  <c:v>4.5311607375008354</c:v>
                </c:pt>
                <c:pt idx="3">
                  <c:v>4.9868941478913831</c:v>
                </c:pt>
                <c:pt idx="4">
                  <c:v>5.8339310766112638</c:v>
                </c:pt>
                <c:pt idx="5">
                  <c:v>6.2243783852241963</c:v>
                </c:pt>
                <c:pt idx="6">
                  <c:v>7.7209647772502237</c:v>
                </c:pt>
                <c:pt idx="7">
                  <c:v>7.1906282554639942</c:v>
                </c:pt>
                <c:pt idx="8">
                  <c:v>7.3643741247618646</c:v>
                </c:pt>
                <c:pt idx="9">
                  <c:v>7.1350912399699524</c:v>
                </c:pt>
                <c:pt idx="10">
                  <c:v>8.120937390766132</c:v>
                </c:pt>
                <c:pt idx="11">
                  <c:v>8.6455348241536463</c:v>
                </c:pt>
                <c:pt idx="12">
                  <c:v>8.8553147090530295</c:v>
                </c:pt>
                <c:pt idx="13">
                  <c:v>9.2347736194555043</c:v>
                </c:pt>
                <c:pt idx="14">
                  <c:v>9.6249473113317539</c:v>
                </c:pt>
                <c:pt idx="15">
                  <c:v>9.978312209616309</c:v>
                </c:pt>
                <c:pt idx="16">
                  <c:v>10.318320931747575</c:v>
                </c:pt>
                <c:pt idx="17">
                  <c:v>10.647378807286623</c:v>
                </c:pt>
                <c:pt idx="18" formatCode="General">
                  <c:v>10.972398037727048</c:v>
                </c:pt>
                <c:pt idx="19" formatCode="General">
                  <c:v>11.294218645581447</c:v>
                </c:pt>
                <c:pt idx="20" formatCode="General">
                  <c:v>11.612052368694037</c:v>
                </c:pt>
                <c:pt idx="21" formatCode="General">
                  <c:v>11.923047092994322</c:v>
                </c:pt>
                <c:pt idx="22" formatCode="General">
                  <c:v>12.228478432991345</c:v>
                </c:pt>
                <c:pt idx="23" formatCode="General">
                  <c:v>12.531189419934593</c:v>
                </c:pt>
                <c:pt idx="24" formatCode="General">
                  <c:v>12.825066954894389</c:v>
                </c:pt>
                <c:pt idx="25" formatCode="General">
                  <c:v>13.09965257341611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31.624591017909378</c:v>
                </c:pt>
                <c:pt idx="1">
                  <c:v>32.723624622353235</c:v>
                </c:pt>
                <c:pt idx="2">
                  <c:v>29.412051570702634</c:v>
                </c:pt>
                <c:pt idx="3">
                  <c:v>32.140719872575772</c:v>
                </c:pt>
                <c:pt idx="4">
                  <c:v>30.691535853800026</c:v>
                </c:pt>
                <c:pt idx="5">
                  <c:v>33.401339845261489</c:v>
                </c:pt>
                <c:pt idx="6">
                  <c:v>28.575810390483895</c:v>
                </c:pt>
                <c:pt idx="7">
                  <c:v>29.195145925347017</c:v>
                </c:pt>
                <c:pt idx="8">
                  <c:v>29.782166538646504</c:v>
                </c:pt>
                <c:pt idx="9">
                  <c:v>26.676089302686496</c:v>
                </c:pt>
                <c:pt idx="10">
                  <c:v>27.055726889327136</c:v>
                </c:pt>
                <c:pt idx="11">
                  <c:v>29.864381371900951</c:v>
                </c:pt>
                <c:pt idx="12">
                  <c:v>26.259520574619593</c:v>
                </c:pt>
                <c:pt idx="13">
                  <c:v>25.476003514111522</c:v>
                </c:pt>
                <c:pt idx="14">
                  <c:v>24.635761155286442</c:v>
                </c:pt>
                <c:pt idx="15">
                  <c:v>24.388573792330973</c:v>
                </c:pt>
                <c:pt idx="16">
                  <c:v>24.20295892969397</c:v>
                </c:pt>
                <c:pt idx="17">
                  <c:v>23.985455931612453</c:v>
                </c:pt>
                <c:pt idx="18">
                  <c:v>23.711913419514588</c:v>
                </c:pt>
                <c:pt idx="19">
                  <c:v>23.418288939760686</c:v>
                </c:pt>
                <c:pt idx="20">
                  <c:v>23.103081568072191</c:v>
                </c:pt>
                <c:pt idx="21">
                  <c:v>22.758212741047597</c:v>
                </c:pt>
                <c:pt idx="22">
                  <c:v>22.383474987459341</c:v>
                </c:pt>
                <c:pt idx="23">
                  <c:v>21.986536775133438</c:v>
                </c:pt>
                <c:pt idx="24">
                  <c:v>21.61880798459519</c:v>
                </c:pt>
                <c:pt idx="25">
                  <c:v>22.005869604807504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78.950097820680867</c:v>
                </c:pt>
                <c:pt idx="1">
                  <c:v>79.256073109436869</c:v>
                </c:pt>
                <c:pt idx="2">
                  <c:v>74.814344871021873</c:v>
                </c:pt>
                <c:pt idx="3">
                  <c:v>75.574576253500339</c:v>
                </c:pt>
                <c:pt idx="4">
                  <c:v>75.5762082744954</c:v>
                </c:pt>
                <c:pt idx="5">
                  <c:v>73.307417835099926</c:v>
                </c:pt>
                <c:pt idx="6">
                  <c:v>73.360344094057552</c:v>
                </c:pt>
                <c:pt idx="7">
                  <c:v>68.36648512181084</c:v>
                </c:pt>
                <c:pt idx="8">
                  <c:v>69.41331207770736</c:v>
                </c:pt>
                <c:pt idx="9">
                  <c:v>73.14800270733619</c:v>
                </c:pt>
                <c:pt idx="10">
                  <c:v>67.616890878051265</c:v>
                </c:pt>
                <c:pt idx="11">
                  <c:v>65.384312322449688</c:v>
                </c:pt>
                <c:pt idx="12">
                  <c:v>63.674365449394251</c:v>
                </c:pt>
                <c:pt idx="13">
                  <c:v>62.116783726019591</c:v>
                </c:pt>
                <c:pt idx="14">
                  <c:v>60.604561126571483</c:v>
                </c:pt>
                <c:pt idx="15">
                  <c:v>58.842950288961582</c:v>
                </c:pt>
                <c:pt idx="16">
                  <c:v>57.005707668034191</c:v>
                </c:pt>
                <c:pt idx="17">
                  <c:v>55.115449954690099</c:v>
                </c:pt>
                <c:pt idx="18">
                  <c:v>53.196342465086289</c:v>
                </c:pt>
                <c:pt idx="19">
                  <c:v>51.250829529825374</c:v>
                </c:pt>
                <c:pt idx="20">
                  <c:v>49.312454350353853</c:v>
                </c:pt>
                <c:pt idx="21">
                  <c:v>47.349229615790392</c:v>
                </c:pt>
                <c:pt idx="22">
                  <c:v>45.356337222924459</c:v>
                </c:pt>
                <c:pt idx="23">
                  <c:v>43.328643552806419</c:v>
                </c:pt>
                <c:pt idx="24">
                  <c:v>41.265182869536588</c:v>
                </c:pt>
                <c:pt idx="25">
                  <c:v>39.101703434991478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112.1024881592343</c:v>
                </c:pt>
                <c:pt idx="1">
                  <c:v>115.82903982962773</c:v>
                </c:pt>
                <c:pt idx="2">
                  <c:v>114.64108186131647</c:v>
                </c:pt>
                <c:pt idx="3">
                  <c:v>111.98691258375051</c:v>
                </c:pt>
                <c:pt idx="4">
                  <c:v>120.40034204198056</c:v>
                </c:pt>
                <c:pt idx="5">
                  <c:v>120.64985033925696</c:v>
                </c:pt>
                <c:pt idx="6">
                  <c:v>118.44806921159049</c:v>
                </c:pt>
                <c:pt idx="7">
                  <c:v>122.99405413615195</c:v>
                </c:pt>
                <c:pt idx="8">
                  <c:v>111.30281496810176</c:v>
                </c:pt>
                <c:pt idx="9">
                  <c:v>120.14457426696376</c:v>
                </c:pt>
                <c:pt idx="10">
                  <c:v>108.68217393637279</c:v>
                </c:pt>
                <c:pt idx="11">
                  <c:v>117.07927676706184</c:v>
                </c:pt>
                <c:pt idx="12">
                  <c:v>112.32978478755065</c:v>
                </c:pt>
                <c:pt idx="13">
                  <c:v>111.52101519904416</c:v>
                </c:pt>
                <c:pt idx="14">
                  <c:v>110.85898733977908</c:v>
                </c:pt>
                <c:pt idx="15">
                  <c:v>109.78333283449523</c:v>
                </c:pt>
                <c:pt idx="16">
                  <c:v>108.5892550829018</c:v>
                </c:pt>
                <c:pt idx="17">
                  <c:v>107.33275475634856</c:v>
                </c:pt>
                <c:pt idx="18">
                  <c:v>106.06384641274109</c:v>
                </c:pt>
                <c:pt idx="19">
                  <c:v>104.76957100615336</c:v>
                </c:pt>
                <c:pt idx="20">
                  <c:v>103.46322178163766</c:v>
                </c:pt>
                <c:pt idx="21">
                  <c:v>102.12720021035494</c:v>
                </c:pt>
                <c:pt idx="22">
                  <c:v>100.76522430057457</c:v>
                </c:pt>
                <c:pt idx="23">
                  <c:v>99.376149088562855</c:v>
                </c:pt>
                <c:pt idx="24">
                  <c:v>97.935794048232466</c:v>
                </c:pt>
                <c:pt idx="25">
                  <c:v>96.31770765678796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99.964750200535264</c:v>
                </c:pt>
                <c:pt idx="1">
                  <c:v>101.32273197640745</c:v>
                </c:pt>
                <c:pt idx="2">
                  <c:v>108.67180517639193</c:v>
                </c:pt>
                <c:pt idx="3">
                  <c:v>103.59973839427641</c:v>
                </c:pt>
                <c:pt idx="4">
                  <c:v>112.01151911478347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116.58368926326501</c:v>
                </c:pt>
                <c:pt idx="8">
                  <c:v>120.12975707674551</c:v>
                </c:pt>
                <c:pt idx="9">
                  <c:v>116.2360193861991</c:v>
                </c:pt>
                <c:pt idx="10">
                  <c:v>115.22555587870303</c:v>
                </c:pt>
                <c:pt idx="11">
                  <c:v>107.05520052364648</c:v>
                </c:pt>
                <c:pt idx="12">
                  <c:v>113.16466714087261</c:v>
                </c:pt>
                <c:pt idx="13">
                  <c:v>113.36202816035379</c:v>
                </c:pt>
                <c:pt idx="14">
                  <c:v>113.75363119897538</c:v>
                </c:pt>
                <c:pt idx="15">
                  <c:v>113.75849285953566</c:v>
                </c:pt>
                <c:pt idx="16">
                  <c:v>113.69055922608426</c:v>
                </c:pt>
                <c:pt idx="17">
                  <c:v>113.60393143691273</c:v>
                </c:pt>
                <c:pt idx="18">
                  <c:v>113.54405988346355</c:v>
                </c:pt>
                <c:pt idx="19">
                  <c:v>113.50297301014399</c:v>
                </c:pt>
                <c:pt idx="20">
                  <c:v>113.51048419861699</c:v>
                </c:pt>
                <c:pt idx="21">
                  <c:v>113.52087983434758</c:v>
                </c:pt>
                <c:pt idx="22">
                  <c:v>113.55672487298575</c:v>
                </c:pt>
                <c:pt idx="23">
                  <c:v>113.62172877739862</c:v>
                </c:pt>
                <c:pt idx="24">
                  <c:v>113.70063565466477</c:v>
                </c:pt>
                <c:pt idx="25">
                  <c:v>113.65993106058872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25.395327438436755</c:v>
                </c:pt>
                <c:pt idx="1">
                  <c:v>22.624088538023987</c:v>
                </c:pt>
                <c:pt idx="2">
                  <c:v>24.351342252395529</c:v>
                </c:pt>
                <c:pt idx="3">
                  <c:v>25.92481281178506</c:v>
                </c:pt>
                <c:pt idx="4">
                  <c:v>25.940568299827746</c:v>
                </c:pt>
                <c:pt idx="5">
                  <c:v>26.165539469232655</c:v>
                </c:pt>
                <c:pt idx="6">
                  <c:v>28.252192499338523</c:v>
                </c:pt>
                <c:pt idx="7">
                  <c:v>29.114740955085665</c:v>
                </c:pt>
                <c:pt idx="8">
                  <c:v>28.646421857769663</c:v>
                </c:pt>
                <c:pt idx="9">
                  <c:v>30.831664032274851</c:v>
                </c:pt>
                <c:pt idx="10">
                  <c:v>30.733594120962362</c:v>
                </c:pt>
                <c:pt idx="11">
                  <c:v>30.597375727107078</c:v>
                </c:pt>
                <c:pt idx="12">
                  <c:v>31.43342001500071</c:v>
                </c:pt>
                <c:pt idx="13">
                  <c:v>32.150854228570196</c:v>
                </c:pt>
                <c:pt idx="14">
                  <c:v>32.930239995143801</c:v>
                </c:pt>
                <c:pt idx="15">
                  <c:v>33.595190371383346</c:v>
                </c:pt>
                <c:pt idx="16">
                  <c:v>34.269331742572462</c:v>
                </c:pt>
                <c:pt idx="17">
                  <c:v>34.967239169837086</c:v>
                </c:pt>
                <c:pt idx="18" formatCode="General">
                  <c:v>35.68487269559418</c:v>
                </c:pt>
                <c:pt idx="19" formatCode="General">
                  <c:v>36.416561811074303</c:v>
                </c:pt>
                <c:pt idx="20" formatCode="General">
                  <c:v>37.188766838173571</c:v>
                </c:pt>
                <c:pt idx="21" formatCode="General">
                  <c:v>37.980715613650339</c:v>
                </c:pt>
                <c:pt idx="22">
                  <c:v>38.799451057570344</c:v>
                </c:pt>
                <c:pt idx="23">
                  <c:v>39.639198799894857</c:v>
                </c:pt>
                <c:pt idx="24">
                  <c:v>40.494863034158975</c:v>
                </c:pt>
                <c:pt idx="25">
                  <c:v>41.281286228156617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28.857542632039394</c:v>
                </c:pt>
                <c:pt idx="1">
                  <c:v>25.217308327503417</c:v>
                </c:pt>
                <c:pt idx="2">
                  <c:v>26.391299960973221</c:v>
                </c:pt>
                <c:pt idx="3">
                  <c:v>27.301066120560492</c:v>
                </c:pt>
                <c:pt idx="4">
                  <c:v>27.610036535350506</c:v>
                </c:pt>
                <c:pt idx="5">
                  <c:v>27.509074005481942</c:v>
                </c:pt>
                <c:pt idx="6">
                  <c:v>27.415899023159554</c:v>
                </c:pt>
                <c:pt idx="7">
                  <c:v>27.663743159240727</c:v>
                </c:pt>
                <c:pt idx="8">
                  <c:v>27.494832248750793</c:v>
                </c:pt>
                <c:pt idx="9">
                  <c:v>28.720079315670834</c:v>
                </c:pt>
                <c:pt idx="10">
                  <c:v>27.963531966556456</c:v>
                </c:pt>
                <c:pt idx="11">
                  <c:v>27.61168428951116</c:v>
                </c:pt>
                <c:pt idx="12">
                  <c:v>28.190382659447845</c:v>
                </c:pt>
                <c:pt idx="13">
                  <c:v>28.585735020511837</c:v>
                </c:pt>
                <c:pt idx="14">
                  <c:v>29.071216465035501</c:v>
                </c:pt>
                <c:pt idx="15">
                  <c:v>29.454564944855729</c:v>
                </c:pt>
                <c:pt idx="16">
                  <c:v>29.838569819579238</c:v>
                </c:pt>
                <c:pt idx="17">
                  <c:v>30.252460151503453</c:v>
                </c:pt>
                <c:pt idx="18" formatCode="General">
                  <c:v>30.705449645529498</c:v>
                </c:pt>
                <c:pt idx="19" formatCode="General">
                  <c:v>31.182232192290375</c:v>
                </c:pt>
                <c:pt idx="20" formatCode="General">
                  <c:v>31.686841654274801</c:v>
                </c:pt>
                <c:pt idx="21" formatCode="General">
                  <c:v>32.224664283894697</c:v>
                </c:pt>
                <c:pt idx="22">
                  <c:v>32.783621110973073</c:v>
                </c:pt>
                <c:pt idx="23">
                  <c:v>33.365911699237309</c:v>
                </c:pt>
                <c:pt idx="24">
                  <c:v>33.972269559008339</c:v>
                </c:pt>
                <c:pt idx="25">
                  <c:v>34.614367354539063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78.550024507264538</c:v>
                </c:pt>
                <c:pt idx="1">
                  <c:v>73.11597035088522</c:v>
                </c:pt>
                <c:pt idx="2">
                  <c:v>80.475174625484343</c:v>
                </c:pt>
                <c:pt idx="3">
                  <c:v>86.181048967276681</c:v>
                </c:pt>
                <c:pt idx="4">
                  <c:v>89.875623589976271</c:v>
                </c:pt>
                <c:pt idx="5">
                  <c:v>92.463178269772314</c:v>
                </c:pt>
                <c:pt idx="6">
                  <c:v>97.899315557457655</c:v>
                </c:pt>
                <c:pt idx="7">
                  <c:v>103.64834533081547</c:v>
                </c:pt>
                <c:pt idx="8">
                  <c:v>103.48798446575357</c:v>
                </c:pt>
                <c:pt idx="9">
                  <c:v>109.78286366942491</c:v>
                </c:pt>
                <c:pt idx="10">
                  <c:v>109.00075308144775</c:v>
                </c:pt>
                <c:pt idx="11">
                  <c:v>110.39164043028285</c:v>
                </c:pt>
                <c:pt idx="12">
                  <c:v>114.04061666089525</c:v>
                </c:pt>
                <c:pt idx="13">
                  <c:v>117.05490018741227</c:v>
                </c:pt>
                <c:pt idx="14">
                  <c:v>120.277116325027</c:v>
                </c:pt>
                <c:pt idx="15">
                  <c:v>123.13357855357879</c:v>
                </c:pt>
                <c:pt idx="16">
                  <c:v>125.89888734926311</c:v>
                </c:pt>
                <c:pt idx="17">
                  <c:v>128.61828715483665</c:v>
                </c:pt>
                <c:pt idx="18" formatCode="General">
                  <c:v>131.37643674093314</c:v>
                </c:pt>
                <c:pt idx="19" formatCode="General">
                  <c:v>134.17349800075047</c:v>
                </c:pt>
                <c:pt idx="20" formatCode="General">
                  <c:v>137.03219484749826</c:v>
                </c:pt>
                <c:pt idx="21" formatCode="General">
                  <c:v>139.89979702745524</c:v>
                </c:pt>
                <c:pt idx="22" formatCode="General">
                  <c:v>142.82303186623125</c:v>
                </c:pt>
                <c:pt idx="23" formatCode="General">
                  <c:v>145.80801578157238</c:v>
                </c:pt>
                <c:pt idx="24" formatCode="General">
                  <c:v>148.83855552008626</c:v>
                </c:pt>
                <c:pt idx="25" formatCode="General">
                  <c:v>151.68829583931856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33.96915937873321</c:v>
                </c:pt>
                <c:pt idx="1">
                  <c:v>31.379587078153676</c:v>
                </c:pt>
                <c:pt idx="2">
                  <c:v>29.160738944212483</c:v>
                </c:pt>
                <c:pt idx="3">
                  <c:v>34.006230848383034</c:v>
                </c:pt>
                <c:pt idx="4">
                  <c:v>38.855235213174929</c:v>
                </c:pt>
                <c:pt idx="5">
                  <c:v>41.263452553925063</c:v>
                </c:pt>
                <c:pt idx="6">
                  <c:v>52.113248728212504</c:v>
                </c:pt>
                <c:pt idx="7">
                  <c:v>47.899167852819076</c:v>
                </c:pt>
                <c:pt idx="8">
                  <c:v>48.255336641762746</c:v>
                </c:pt>
                <c:pt idx="9">
                  <c:v>48.114616079473464</c:v>
                </c:pt>
                <c:pt idx="10">
                  <c:v>53.896835857812469</c:v>
                </c:pt>
                <c:pt idx="11">
                  <c:v>56.138593743886261</c:v>
                </c:pt>
                <c:pt idx="12">
                  <c:v>58.291928003165367</c:v>
                </c:pt>
                <c:pt idx="13">
                  <c:v>60.865906344521299</c:v>
                </c:pt>
                <c:pt idx="14">
                  <c:v>63.541539082849333</c:v>
                </c:pt>
                <c:pt idx="15">
                  <c:v>65.969004145242437</c:v>
                </c:pt>
                <c:pt idx="16">
                  <c:v>68.311409250123617</c:v>
                </c:pt>
                <c:pt idx="17">
                  <c:v>70.610042636972665</c:v>
                </c:pt>
                <c:pt idx="18" formatCode="General">
                  <c:v>72.870680699410968</c:v>
                </c:pt>
                <c:pt idx="19" formatCode="General">
                  <c:v>75.109826864420015</c:v>
                </c:pt>
                <c:pt idx="20" formatCode="General">
                  <c:v>77.336902392679164</c:v>
                </c:pt>
                <c:pt idx="21" formatCode="General">
                  <c:v>79.52625358046464</c:v>
                </c:pt>
                <c:pt idx="22" formatCode="General">
                  <c:v>81.686656148288961</c:v>
                </c:pt>
                <c:pt idx="23" formatCode="General">
                  <c:v>83.824626105459089</c:v>
                </c:pt>
                <c:pt idx="24" formatCode="General">
                  <c:v>85.923824374822914</c:v>
                </c:pt>
                <c:pt idx="25" formatCode="General">
                  <c:v>87.901186247394108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4.9940188451659822</c:v>
                </c:pt>
                <c:pt idx="1">
                  <c:v>4.9945761676079661</c:v>
                </c:pt>
                <c:pt idx="2">
                  <c:v>4.5311607375008354</c:v>
                </c:pt>
                <c:pt idx="3">
                  <c:v>4.9868941478913831</c:v>
                </c:pt>
                <c:pt idx="4">
                  <c:v>5.8339310766112638</c:v>
                </c:pt>
                <c:pt idx="5">
                  <c:v>6.2243783852241963</c:v>
                </c:pt>
                <c:pt idx="6">
                  <c:v>7.7209647772502237</c:v>
                </c:pt>
                <c:pt idx="7">
                  <c:v>7.1906282554639942</c:v>
                </c:pt>
                <c:pt idx="8">
                  <c:v>7.3643741247618646</c:v>
                </c:pt>
                <c:pt idx="9">
                  <c:v>7.1350912399699524</c:v>
                </c:pt>
                <c:pt idx="10">
                  <c:v>8.120937390766132</c:v>
                </c:pt>
                <c:pt idx="11">
                  <c:v>8.6455348241536463</c:v>
                </c:pt>
                <c:pt idx="12">
                  <c:v>8.8553147090530295</c:v>
                </c:pt>
                <c:pt idx="13">
                  <c:v>9.2347736194555043</c:v>
                </c:pt>
                <c:pt idx="14">
                  <c:v>9.6249473113317539</c:v>
                </c:pt>
                <c:pt idx="15">
                  <c:v>9.978312209616309</c:v>
                </c:pt>
                <c:pt idx="16">
                  <c:v>10.318320931747575</c:v>
                </c:pt>
                <c:pt idx="17">
                  <c:v>10.647378807286623</c:v>
                </c:pt>
                <c:pt idx="18" formatCode="General">
                  <c:v>10.972398037727048</c:v>
                </c:pt>
                <c:pt idx="19" formatCode="General">
                  <c:v>11.294218645581447</c:v>
                </c:pt>
                <c:pt idx="20" formatCode="General">
                  <c:v>11.612052368694037</c:v>
                </c:pt>
                <c:pt idx="21" formatCode="General">
                  <c:v>11.923047092994322</c:v>
                </c:pt>
                <c:pt idx="22" formatCode="General">
                  <c:v>12.228478432991345</c:v>
                </c:pt>
                <c:pt idx="23" formatCode="General">
                  <c:v>12.531189419934593</c:v>
                </c:pt>
                <c:pt idx="24" formatCode="General">
                  <c:v>12.825066954894389</c:v>
                </c:pt>
                <c:pt idx="25" formatCode="General">
                  <c:v>13.09965257341611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29.438003166043199</c:v>
                </c:pt>
                <c:pt idx="1">
                  <c:v>16.402975959570398</c:v>
                </c:pt>
                <c:pt idx="2">
                  <c:v>28.321451508349007</c:v>
                </c:pt>
                <c:pt idx="3">
                  <c:v>18.773405938319556</c:v>
                </c:pt>
                <c:pt idx="4">
                  <c:v>23.090705329307763</c:v>
                </c:pt>
                <c:pt idx="5">
                  <c:v>26.935477217394315</c:v>
                </c:pt>
                <c:pt idx="6">
                  <c:v>9.6136509646234813</c:v>
                </c:pt>
                <c:pt idx="7">
                  <c:v>8.6246871779352734</c:v>
                </c:pt>
                <c:pt idx="8">
                  <c:v>4.3158094155212838</c:v>
                </c:pt>
                <c:pt idx="9">
                  <c:v>6.6912987240386403</c:v>
                </c:pt>
                <c:pt idx="10">
                  <c:v>28.548009406505283</c:v>
                </c:pt>
                <c:pt idx="11">
                  <c:v>57.70306646350479</c:v>
                </c:pt>
                <c:pt idx="12">
                  <c:v>12.588703845563272</c:v>
                </c:pt>
                <c:pt idx="13">
                  <c:v>5.8351462178697586</c:v>
                </c:pt>
                <c:pt idx="14">
                  <c:v>19.646307170972374</c:v>
                </c:pt>
                <c:pt idx="15">
                  <c:v>15.617696183461172</c:v>
                </c:pt>
                <c:pt idx="16">
                  <c:v>11.113774001247538</c:v>
                </c:pt>
                <c:pt idx="17">
                  <c:v>37.656356563064236</c:v>
                </c:pt>
                <c:pt idx="18">
                  <c:v>12.552797866175666</c:v>
                </c:pt>
                <c:pt idx="19">
                  <c:v>0.50237369748867755</c:v>
                </c:pt>
                <c:pt idx="20">
                  <c:v>43.74646426913467</c:v>
                </c:pt>
                <c:pt idx="21">
                  <c:v>11.518382000300521</c:v>
                </c:pt>
                <c:pt idx="22">
                  <c:v>13.466243081519977</c:v>
                </c:pt>
                <c:pt idx="23">
                  <c:v>23.282408915297488</c:v>
                </c:pt>
                <c:pt idx="24">
                  <c:v>9.7934014508591023</c:v>
                </c:pt>
                <c:pt idx="25">
                  <c:v>56.79140346593266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35.962769986906238</c:v>
                </c:pt>
                <c:pt idx="1">
                  <c:v>17.430224209701073</c:v>
                </c:pt>
                <c:pt idx="2">
                  <c:v>33.093604219598696</c:v>
                </c:pt>
                <c:pt idx="3">
                  <c:v>21.417644611597215</c:v>
                </c:pt>
                <c:pt idx="4">
                  <c:v>23.831483305156919</c:v>
                </c:pt>
                <c:pt idx="5">
                  <c:v>35.599113963172179</c:v>
                </c:pt>
                <c:pt idx="6">
                  <c:v>12.256651434982214</c:v>
                </c:pt>
                <c:pt idx="7">
                  <c:v>9.7799557459423472</c:v>
                </c:pt>
                <c:pt idx="8">
                  <c:v>4.5061325592535013</c:v>
                </c:pt>
                <c:pt idx="9">
                  <c:v>7.2355272711679692</c:v>
                </c:pt>
                <c:pt idx="10">
                  <c:v>32.419552175147686</c:v>
                </c:pt>
                <c:pt idx="11">
                  <c:v>61.386826653602441</c:v>
                </c:pt>
                <c:pt idx="12">
                  <c:v>11.433262875339475</c:v>
                </c:pt>
                <c:pt idx="13">
                  <c:v>5.8976140306897555</c:v>
                </c:pt>
                <c:pt idx="14">
                  <c:v>18.039517837879064</c:v>
                </c:pt>
                <c:pt idx="15">
                  <c:v>14.320739900547263</c:v>
                </c:pt>
                <c:pt idx="16">
                  <c:v>9.3612789654354067</c:v>
                </c:pt>
                <c:pt idx="17">
                  <c:v>36.316626722001985</c:v>
                </c:pt>
                <c:pt idx="18">
                  <c:v>10.673102404365801</c:v>
                </c:pt>
                <c:pt idx="19">
                  <c:v>0.51818332410615708</c:v>
                </c:pt>
                <c:pt idx="20">
                  <c:v>42.985369836752696</c:v>
                </c:pt>
                <c:pt idx="21">
                  <c:v>12.360771981380422</c:v>
                </c:pt>
                <c:pt idx="22">
                  <c:v>11.491742597646773</c:v>
                </c:pt>
                <c:pt idx="23">
                  <c:v>23.652118498046374</c:v>
                </c:pt>
                <c:pt idx="24">
                  <c:v>7.5873057598513309</c:v>
                </c:pt>
                <c:pt idx="25">
                  <c:v>48.73887912972905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35.432737699943949</c:v>
                </c:pt>
                <c:pt idx="1">
                  <c:v>20.761601564288348</c:v>
                </c:pt>
                <c:pt idx="2">
                  <c:v>46.257748854377461</c:v>
                </c:pt>
                <c:pt idx="3">
                  <c:v>24.40279263648053</c:v>
                </c:pt>
                <c:pt idx="4">
                  <c:v>28.044815218296563</c:v>
                </c:pt>
                <c:pt idx="5">
                  <c:v>41.341355187032278</c:v>
                </c:pt>
                <c:pt idx="6">
                  <c:v>12.545657364351875</c:v>
                </c:pt>
                <c:pt idx="7">
                  <c:v>19.881424391286558</c:v>
                </c:pt>
                <c:pt idx="8">
                  <c:v>3.8625163556648983</c:v>
                </c:pt>
                <c:pt idx="9">
                  <c:v>7.0072613030886028</c:v>
                </c:pt>
                <c:pt idx="10">
                  <c:v>34.44687324067543</c:v>
                </c:pt>
                <c:pt idx="11">
                  <c:v>65.95538523813228</c:v>
                </c:pt>
                <c:pt idx="12">
                  <c:v>7.5668494821973118</c:v>
                </c:pt>
                <c:pt idx="13">
                  <c:v>6.3114415997805269</c:v>
                </c:pt>
                <c:pt idx="14">
                  <c:v>15.964702806783095</c:v>
                </c:pt>
                <c:pt idx="15">
                  <c:v>12.659693444418995</c:v>
                </c:pt>
                <c:pt idx="16">
                  <c:v>10.275152781155613</c:v>
                </c:pt>
                <c:pt idx="17">
                  <c:v>44.849727138435981</c:v>
                </c:pt>
                <c:pt idx="18">
                  <c:v>9.7689717072696904</c:v>
                </c:pt>
                <c:pt idx="19">
                  <c:v>0.40510768550718995</c:v>
                </c:pt>
                <c:pt idx="20">
                  <c:v>41.836080035212312</c:v>
                </c:pt>
                <c:pt idx="21">
                  <c:v>15.882463253365936</c:v>
                </c:pt>
                <c:pt idx="22">
                  <c:v>10.703706362953314</c:v>
                </c:pt>
                <c:pt idx="23">
                  <c:v>24.116278134957039</c:v>
                </c:pt>
                <c:pt idx="24">
                  <c:v>15.800940907083682</c:v>
                </c:pt>
                <c:pt idx="25">
                  <c:v>43.588715607261058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6.5247668208630394</c:v>
                </c:pt>
                <c:pt idx="1">
                  <c:v>1.0272482501306754</c:v>
                </c:pt>
                <c:pt idx="2">
                  <c:v>4.7721527112496887</c:v>
                </c:pt>
                <c:pt idx="3">
                  <c:v>2.644238673277659</c:v>
                </c:pt>
                <c:pt idx="4">
                  <c:v>0.74077797584915572</c:v>
                </c:pt>
                <c:pt idx="5">
                  <c:v>8.6636367457778647</c:v>
                </c:pt>
                <c:pt idx="6">
                  <c:v>2.6430004703587322</c:v>
                </c:pt>
                <c:pt idx="7">
                  <c:v>1.1552685680070738</c:v>
                </c:pt>
                <c:pt idx="8">
                  <c:v>0.19032314373221748</c:v>
                </c:pt>
                <c:pt idx="9">
                  <c:v>0.54422854712932889</c:v>
                </c:pt>
                <c:pt idx="10">
                  <c:v>3.8715427686424029</c:v>
                </c:pt>
                <c:pt idx="11">
                  <c:v>3.6837601900976509</c:v>
                </c:pt>
                <c:pt idx="12">
                  <c:v>-1.1554409702237969</c:v>
                </c:pt>
                <c:pt idx="13">
                  <c:v>6.2467812819996915E-2</c:v>
                </c:pt>
                <c:pt idx="14">
                  <c:v>-1.6067893330933103</c:v>
                </c:pt>
                <c:pt idx="15">
                  <c:v>-1.296956282913909</c:v>
                </c:pt>
                <c:pt idx="16">
                  <c:v>-1.7524950358121316</c:v>
                </c:pt>
                <c:pt idx="17">
                  <c:v>-1.3397298410622511</c:v>
                </c:pt>
                <c:pt idx="18">
                  <c:v>-1.8796954618098649</c:v>
                </c:pt>
                <c:pt idx="19">
                  <c:v>1.5809626617479533E-2</c:v>
                </c:pt>
                <c:pt idx="20">
                  <c:v>-0.76109443238197372</c:v>
                </c:pt>
                <c:pt idx="21">
                  <c:v>0.84238998107990071</c:v>
                </c:pt>
                <c:pt idx="22">
                  <c:v>-1.9745004838732036</c:v>
                </c:pt>
                <c:pt idx="23">
                  <c:v>0.36970958274888588</c:v>
                </c:pt>
                <c:pt idx="24">
                  <c:v>-2.2060956910077714</c:v>
                </c:pt>
                <c:pt idx="25">
                  <c:v>-8.0525243362036107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  <c:pt idx="25">
                  <c:v>-5.1501635224679916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5.5275368807937371</c:v>
                </c:pt>
                <c:pt idx="1">
                  <c:v>6.559006446683223</c:v>
                </c:pt>
                <c:pt idx="2">
                  <c:v>5.9087060716634001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3.0799661940346623</c:v>
                </c:pt>
                <c:pt idx="1">
                  <c:v>3.1789807348040244</c:v>
                </c:pt>
                <c:pt idx="2">
                  <c:v>3.4621711214982116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1.8051431670247069</c:v>
                </c:pt>
                <c:pt idx="1">
                  <c:v>2.2354077788242508</c:v>
                </c:pt>
                <c:pt idx="2">
                  <c:v>2.0920935455086735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1.6194466789220712</c:v>
                </c:pt>
                <c:pt idx="1">
                  <c:v>1.7836999988951856</c:v>
                </c:pt>
                <c:pt idx="2">
                  <c:v>3.315394198690369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0.81037411335998732</c:v>
                </c:pt>
                <c:pt idx="1">
                  <c:v>0.82184304814434206</c:v>
                </c:pt>
                <c:pt idx="2">
                  <c:v>0.64410698478578121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1.2564167572410463</c:v>
                </c:pt>
                <c:pt idx="1">
                  <c:v>1.3196388941681081</c:v>
                </c:pt>
                <c:pt idx="2">
                  <c:v>1.1685195696113855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5.3604238703842286</c:v>
                </c:pt>
                <c:pt idx="1">
                  <c:v>5.9127829083465295</c:v>
                </c:pt>
                <c:pt idx="2">
                  <c:v>5.7443049078118618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10.834832315658936</c:v>
                </c:pt>
                <c:pt idx="1">
                  <c:v>11.195928231028942</c:v>
                </c:pt>
                <c:pt idx="2">
                  <c:v>10.998613443749431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2.3637651098565962</c:v>
                </c:pt>
                <c:pt idx="1">
                  <c:v>2.0852355069778872</c:v>
                </c:pt>
                <c:pt idx="2">
                  <c:v>1.2618355899406848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7.0706867760227272</c:v>
                </c:pt>
                <c:pt idx="1">
                  <c:v>6.6235439839068651</c:v>
                </c:pt>
                <c:pt idx="2">
                  <c:v>7.479068010478418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2.3570230892043615</c:v>
                </c:pt>
                <c:pt idx="1">
                  <c:v>1.9465949786914005</c:v>
                </c:pt>
                <c:pt idx="2">
                  <c:v>1.6290579330748047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9.4330078203555892E-2</c:v>
                </c:pt>
                <c:pt idx="1">
                  <c:v>9.4507952658081984E-2</c:v>
                </c:pt>
                <c:pt idx="2">
                  <c:v>6.7555102891121696E-2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8.2142186509068633</c:v>
                </c:pt>
                <c:pt idx="1">
                  <c:v>7.8398109482383056</c:v>
                </c:pt>
                <c:pt idx="2">
                  <c:v>6.9765170902683584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2.1627921212799301</c:v>
                </c:pt>
                <c:pt idx="1">
                  <c:v>2.2543976212448062</c:v>
                </c:pt>
                <c:pt idx="2">
                  <c:v>2.6485339025407173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2.5285395500159562</c:v>
                </c:pt>
                <c:pt idx="1">
                  <c:v>2.0959012281043039</c:v>
                </c:pt>
                <c:pt idx="2">
                  <c:v>1.7849327735176519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4.3717086796660514</c:v>
                </c:pt>
                <c:pt idx="1">
                  <c:v>4.3137499631670444</c:v>
                </c:pt>
                <c:pt idx="2">
                  <c:v>4.0215915645199889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5.3178833784007757</c:v>
                </c:pt>
                <c:pt idx="1">
                  <c:v>6.0357187029631252</c:v>
                </c:pt>
                <c:pt idx="2">
                  <c:v>7.7138674361527855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3.5250588539195897</c:v>
                </c:pt>
                <c:pt idx="1">
                  <c:v>3.9062193799694356</c:v>
                </c:pt>
                <c:pt idx="2">
                  <c:v>4.0693702597229322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4.3357127381016136</c:v>
                </c:pt>
                <c:pt idx="1">
                  <c:v>4.346463097516108</c:v>
                </c:pt>
                <c:pt idx="2">
                  <c:v>4.6767080591486199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5.0576407265513108</c:v>
                </c:pt>
                <c:pt idx="1">
                  <c:v>6.4926816834651691</c:v>
                </c:pt>
                <c:pt idx="2">
                  <c:v>6.8940175741711673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1.0956580764725312</c:v>
                </c:pt>
                <c:pt idx="1">
                  <c:v>1.0756259448709742</c:v>
                </c:pt>
                <c:pt idx="2">
                  <c:v>1.0524858004870212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3.6889624220238422</c:v>
                </c:pt>
                <c:pt idx="1">
                  <c:v>3.2901056797567496</c:v>
                </c:pt>
                <c:pt idx="2">
                  <c:v>2.6622480375511661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2.9325151967743537</c:v>
                </c:pt>
                <c:pt idx="1">
                  <c:v>2.6118629172102779</c:v>
                </c:pt>
                <c:pt idx="2">
                  <c:v>2.1111100179130156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2.0868193854793811</c:v>
                </c:pt>
                <c:pt idx="1">
                  <c:v>1.7073403718858806</c:v>
                </c:pt>
                <c:pt idx="2">
                  <c:v>1.7134678708549038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1.838894690061232</c:v>
                </c:pt>
                <c:pt idx="1">
                  <c:v>1.3837973940811772</c:v>
                </c:pt>
                <c:pt idx="2">
                  <c:v>2.6349393678329189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10.663650499639985</c:v>
                </c:pt>
                <c:pt idx="1">
                  <c:v>8.8891546043978167</c:v>
                </c:pt>
                <c:pt idx="2">
                  <c:v>7.2687837656145895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3.0634716247643539</c:v>
                </c:pt>
                <c:pt idx="1">
                  <c:v>-0.32387659778279243</c:v>
                </c:pt>
                <c:pt idx="2">
                  <c:v>2.3724014704451264</c:v>
                </c:pt>
                <c:pt idx="3">
                  <c:v>7.5158940807389243</c:v>
                </c:pt>
                <c:pt idx="4">
                  <c:v>-2.4081601024132553</c:v>
                </c:pt>
                <c:pt idx="5">
                  <c:v>0.70214519138767173</c:v>
                </c:pt>
                <c:pt idx="6">
                  <c:v>11.545913468573644</c:v>
                </c:pt>
                <c:pt idx="7">
                  <c:v>26.104865796661812</c:v>
                </c:pt>
                <c:pt idx="8">
                  <c:v>2.801345067624986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30.56138695476616</c:v>
                </c:pt>
                <c:pt idx="1">
                  <c:v>16.60042952263845</c:v>
                </c:pt>
                <c:pt idx="2">
                  <c:v>28.5455626419818</c:v>
                </c:pt>
                <c:pt idx="3">
                  <c:v>35.193603552672123</c:v>
                </c:pt>
                <c:pt idx="4">
                  <c:v>17.26015031662704</c:v>
                </c:pt>
                <c:pt idx="5">
                  <c:v>37.119545441302463</c:v>
                </c:pt>
                <c:pt idx="6">
                  <c:v>45.403364186104376</c:v>
                </c:pt>
                <c:pt idx="7">
                  <c:v>84.398718426931225</c:v>
                </c:pt>
                <c:pt idx="8">
                  <c:v>30.427868121569446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-0.53003228696228888</c:v>
                </c:pt>
                <c:pt idx="1">
                  <c:v>3.3313773545872749</c:v>
                </c:pt>
                <c:pt idx="2">
                  <c:v>13.164144634778765</c:v>
                </c:pt>
                <c:pt idx="3">
                  <c:v>2.9851480248833155</c:v>
                </c:pt>
                <c:pt idx="4">
                  <c:v>4.2133319131396441</c:v>
                </c:pt>
                <c:pt idx="5">
                  <c:v>5.7422412238600984</c:v>
                </c:pt>
                <c:pt idx="6">
                  <c:v>0.28900592936966163</c:v>
                </c:pt>
                <c:pt idx="7">
                  <c:v>10.101468645344211</c:v>
                </c:pt>
                <c:pt idx="8">
                  <c:v>-0.64361620358860305</c:v>
                </c:pt>
                <c:pt idx="9">
                  <c:v>-0.22826596807936639</c:v>
                </c:pt>
                <c:pt idx="10">
                  <c:v>2.0273210655277438</c:v>
                </c:pt>
                <c:pt idx="11">
                  <c:v>4.5685585845298391</c:v>
                </c:pt>
                <c:pt idx="12">
                  <c:v>-3.8664133931421629</c:v>
                </c:pt>
                <c:pt idx="13">
                  <c:v>0.41382756909077134</c:v>
                </c:pt>
                <c:pt idx="14">
                  <c:v>-2.0748150310959694</c:v>
                </c:pt>
                <c:pt idx="15">
                  <c:v>-1.6610464561282683</c:v>
                </c:pt>
                <c:pt idx="16">
                  <c:v>0.91387381572020665</c:v>
                </c:pt>
                <c:pt idx="17">
                  <c:v>8.5331004164339959</c:v>
                </c:pt>
                <c:pt idx="18">
                  <c:v>-0.90413069709611094</c:v>
                </c:pt>
                <c:pt idx="19">
                  <c:v>-0.11307563859896713</c:v>
                </c:pt>
                <c:pt idx="20">
                  <c:v>-1.1492898015403838</c:v>
                </c:pt>
                <c:pt idx="21">
                  <c:v>3.5216912719855138</c:v>
                </c:pt>
                <c:pt idx="22">
                  <c:v>-0.78803623469345929</c:v>
                </c:pt>
                <c:pt idx="23">
                  <c:v>0.46415963691066509</c:v>
                </c:pt>
                <c:pt idx="24">
                  <c:v>8.2136351472323508</c:v>
                </c:pt>
                <c:pt idx="25">
                  <c:v>-5.1501635224679916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16.697070959967146</c:v>
                </c:pt>
                <c:pt idx="1">
                  <c:v>13.730797161602302</c:v>
                </c:pt>
                <c:pt idx="2">
                  <c:v>28.629360806789094</c:v>
                </c:pt>
                <c:pt idx="3">
                  <c:v>14.640419338956564</c:v>
                </c:pt>
                <c:pt idx="4">
                  <c:v>17.078025664915572</c:v>
                </c:pt>
                <c:pt idx="5">
                  <c:v>24.050912616270008</c:v>
                </c:pt>
                <c:pt idx="6">
                  <c:v>5.1134342222765978</c:v>
                </c:pt>
                <c:pt idx="7">
                  <c:v>19.600969523796373</c:v>
                </c:pt>
                <c:pt idx="8">
                  <c:v>0.57102695988046825</c:v>
                </c:pt>
                <c:pt idx="9">
                  <c:v>2.8064391494060765</c:v>
                </c:pt>
                <c:pt idx="10">
                  <c:v>17.311494330744864</c:v>
                </c:pt>
                <c:pt idx="11">
                  <c:v>35.888888698420701</c:v>
                </c:pt>
                <c:pt idx="12">
                  <c:v>1.2306567428817621</c:v>
                </c:pt>
                <c:pt idx="13">
                  <c:v>3.7571170502703874</c:v>
                </c:pt>
                <c:pt idx="14">
                  <c:v>4.2782400777211773</c:v>
                </c:pt>
                <c:pt idx="15">
                  <c:v>3.9573195734155746</c:v>
                </c:pt>
                <c:pt idx="16">
                  <c:v>5.2674736152198989</c:v>
                </c:pt>
                <c:pt idx="17">
                  <c:v>31.084083739455167</c:v>
                </c:pt>
                <c:pt idx="18">
                  <c:v>4.0457928428947971</c:v>
                </c:pt>
                <c:pt idx="19">
                  <c:v>6.3726970322152382E-2</c:v>
                </c:pt>
                <c:pt idx="20">
                  <c:v>18.713825304954504</c:v>
                </c:pt>
                <c:pt idx="21">
                  <c:v>9.8317373370272989</c:v>
                </c:pt>
                <c:pt idx="22">
                  <c:v>3.6636273011128448</c:v>
                </c:pt>
                <c:pt idx="23">
                  <c:v>12.936802221525602</c:v>
                </c:pt>
                <c:pt idx="24">
                  <c:v>14.485082861339695</c:v>
                </c:pt>
                <c:pt idx="25">
                  <c:v>16.076304093426472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44960.549062500002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automation/Data/Results/Workbooks/LEPs/CH_LEP/CH_LEP_Database.Main.xlsx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Cheshire and Warrington</v>
      </c>
      <c r="L1" s="19" t="str">
        <f>CONCATENATE("Industry Table 1.1  Employment by Industry Sector (SIC 2007), ",B$5,"-",F$5,", ",Info!B5)</f>
        <v>Industry Table 1.1  Employment by Industry Sector (SIC 2007), 2015-2035, Cheshire and Warrington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11.057000000000009</v>
      </c>
      <c r="N5" s="11">
        <f t="shared" si="1"/>
        <v>12.350999999999999</v>
      </c>
      <c r="O5" s="11">
        <f t="shared" si="1"/>
        <v>11.713000000000015</v>
      </c>
      <c r="P5" s="11">
        <f t="shared" si="1"/>
        <v>11.825999999999993</v>
      </c>
      <c r="Q5" s="11">
        <f t="shared" si="1"/>
        <v>11.946999999999999</v>
      </c>
      <c r="R5" s="40">
        <f t="shared" ref="R5:R10" si="2">IF(D$5-B$5 &lt;&gt; 0,(EXP(LN(D7/B7)/(D$5-B$5))-1)*100,0)</f>
        <v>1.1593818224174823</v>
      </c>
      <c r="S5" s="40">
        <f t="shared" si="0"/>
        <v>0.13195942157451235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43.090000000000053</v>
      </c>
      <c r="N6" s="11">
        <f t="shared" si="1"/>
        <v>48.006999999999977</v>
      </c>
      <c r="O6" s="11">
        <f t="shared" si="1"/>
        <v>45.572999999999908</v>
      </c>
      <c r="P6" s="11">
        <f t="shared" si="1"/>
        <v>45.343000000000032</v>
      </c>
      <c r="Q6" s="11">
        <f t="shared" si="1"/>
        <v>42.956999999999994</v>
      </c>
      <c r="R6" s="40">
        <f t="shared" si="2"/>
        <v>1.126790683010892</v>
      </c>
      <c r="S6" s="40">
        <f t="shared" si="0"/>
        <v>-0.39332989381360983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11.057000000000009</v>
      </c>
      <c r="C7" s="11">
        <f t="array" ref="C7:C12">MMULT(aggregation!$B$3:$W$8,'Ind T2'!C5:C26)</f>
        <v>12.350999999999999</v>
      </c>
      <c r="D7" s="11">
        <f t="array" ref="D7:D12">MMULT(aggregation!$B$3:$W$8,'Ind T2'!D5:D26)</f>
        <v>11.713000000000015</v>
      </c>
      <c r="E7" s="11">
        <f t="array" ref="E7:E12">MMULT(aggregation!$B$3:$W$8,'Ind T2'!E5:E26)</f>
        <v>11.825999999999993</v>
      </c>
      <c r="F7" s="11">
        <f t="array" ref="F7:F12">MMULT(aggregation!$B$3:$W$8,'Ind T2'!F5:F26)</f>
        <v>11.946999999999999</v>
      </c>
      <c r="G7" s="11"/>
      <c r="H7" s="11">
        <f>F7-D7</f>
        <v>0.233999999999984</v>
      </c>
      <c r="I7" s="11">
        <f t="array" ref="I7:I12">MMULT(aggregation!$B$3:$W$8,'RD T1'!AB7:AB28)</f>
        <v>5.5432375571174868</v>
      </c>
      <c r="J7" s="11">
        <f>SUM(H7:I7)</f>
        <v>5.7772375571174708</v>
      </c>
      <c r="K7" s="11"/>
      <c r="L7" t="str">
        <f t="shared" si="1"/>
        <v>Construction</v>
      </c>
      <c r="M7" s="11">
        <f t="shared" si="1"/>
        <v>29.030999999999935</v>
      </c>
      <c r="N7" s="11">
        <f t="shared" si="1"/>
        <v>33.558999999999934</v>
      </c>
      <c r="O7" s="11">
        <f t="shared" si="1"/>
        <v>32.876999999999974</v>
      </c>
      <c r="P7" s="11">
        <f t="shared" si="1"/>
        <v>32.5700000000001</v>
      </c>
      <c r="Q7" s="11">
        <f t="shared" si="1"/>
        <v>32.726999999999954</v>
      </c>
      <c r="R7" s="40">
        <f>IF(D$5-B$5 &lt;&gt; 0,(EXP(LN(D9/B9)/(D$5-B$5))-1)*100,0)</f>
        <v>2.5193956062666389</v>
      </c>
      <c r="S7" s="40">
        <f t="shared" si="0"/>
        <v>-3.048135259572371E-2</v>
      </c>
    </row>
    <row r="8" spans="1:19" x14ac:dyDescent="0.2">
      <c r="A8" t="str">
        <f>name!C5</f>
        <v>Manufacturing</v>
      </c>
      <c r="B8" s="11">
        <v>43.090000000000053</v>
      </c>
      <c r="C8" s="11">
        <v>48.006999999999977</v>
      </c>
      <c r="D8" s="11">
        <v>45.572999999999908</v>
      </c>
      <c r="E8" s="11">
        <v>45.343000000000032</v>
      </c>
      <c r="F8" s="11">
        <v>42.956999999999994</v>
      </c>
      <c r="G8" s="11"/>
      <c r="H8" s="11">
        <f t="shared" ref="H8:H12" si="3">F8-D8</f>
        <v>-2.6159999999999144</v>
      </c>
      <c r="I8" s="11">
        <v>18.588374526441996</v>
      </c>
      <c r="J8" s="11">
        <f t="shared" ref="J8:J12" si="4">SUM(H8:I8)</f>
        <v>15.972374526442081</v>
      </c>
      <c r="K8" s="11"/>
      <c r="L8" t="str">
        <f t="shared" si="1"/>
        <v>Trade, accomod. and transport</v>
      </c>
      <c r="M8" s="11">
        <f t="shared" si="1"/>
        <v>148.99500000000018</v>
      </c>
      <c r="N8" s="11">
        <f t="shared" si="1"/>
        <v>160.7730000000002</v>
      </c>
      <c r="O8" s="11">
        <f t="shared" si="1"/>
        <v>156.21500000000009</v>
      </c>
      <c r="P8" s="11">
        <f t="shared" si="1"/>
        <v>162.23299999999989</v>
      </c>
      <c r="Q8" s="11">
        <f t="shared" si="1"/>
        <v>172.39700000000005</v>
      </c>
      <c r="R8" s="40">
        <f t="shared" si="2"/>
        <v>0.9509029278029324</v>
      </c>
      <c r="S8" s="40">
        <f t="shared" si="0"/>
        <v>0.65927500070213085</v>
      </c>
    </row>
    <row r="9" spans="1:19" x14ac:dyDescent="0.2">
      <c r="A9" t="str">
        <f>name!C6</f>
        <v>Construction</v>
      </c>
      <c r="B9" s="11">
        <v>29.030999999999935</v>
      </c>
      <c r="C9" s="11">
        <v>33.558999999999934</v>
      </c>
      <c r="D9" s="11">
        <v>32.876999999999974</v>
      </c>
      <c r="E9" s="11">
        <v>32.5700000000001</v>
      </c>
      <c r="F9" s="11">
        <v>32.726999999999954</v>
      </c>
      <c r="G9" s="11"/>
      <c r="H9" s="11">
        <f t="shared" si="3"/>
        <v>-0.1500000000000199</v>
      </c>
      <c r="I9" s="11">
        <v>13.524181174073064</v>
      </c>
      <c r="J9" s="11">
        <f t="shared" si="4"/>
        <v>13.374181174073044</v>
      </c>
      <c r="K9" s="11"/>
      <c r="L9" t="str">
        <f t="shared" si="1"/>
        <v>Business and other services</v>
      </c>
      <c r="M9" s="11">
        <f t="shared" si="1"/>
        <v>185.44000000000008</v>
      </c>
      <c r="N9" s="11">
        <f t="shared" si="1"/>
        <v>194.69400000000019</v>
      </c>
      <c r="O9" s="11">
        <f t="shared" si="1"/>
        <v>187.33099999999982</v>
      </c>
      <c r="P9" s="11">
        <f t="shared" si="1"/>
        <v>192.9139999999999</v>
      </c>
      <c r="Q9" s="11">
        <f t="shared" si="1"/>
        <v>202.74500000000012</v>
      </c>
      <c r="R9" s="40">
        <f t="shared" si="2"/>
        <v>0.20312053164324162</v>
      </c>
      <c r="S9" s="40">
        <f t="shared" si="0"/>
        <v>0.52853803439636415</v>
      </c>
    </row>
    <row r="10" spans="1:19" x14ac:dyDescent="0.2">
      <c r="A10" t="str">
        <f>name!C7</f>
        <v>Trade, accomod. and transport</v>
      </c>
      <c r="B10" s="11">
        <v>148.99500000000018</v>
      </c>
      <c r="C10" s="11">
        <v>160.7730000000002</v>
      </c>
      <c r="D10" s="11">
        <v>156.21500000000009</v>
      </c>
      <c r="E10" s="11">
        <v>162.23299999999989</v>
      </c>
      <c r="F10" s="11">
        <v>172.39700000000005</v>
      </c>
      <c r="G10" s="11"/>
      <c r="H10" s="11">
        <f t="shared" si="3"/>
        <v>16.18199999999996</v>
      </c>
      <c r="I10" s="11">
        <v>77.77737990391087</v>
      </c>
      <c r="J10" s="11">
        <f t="shared" si="4"/>
        <v>93.959379903910829</v>
      </c>
      <c r="K10" s="11"/>
      <c r="L10" t="str">
        <f t="shared" si="1"/>
        <v>Non-marketed services</v>
      </c>
      <c r="M10" s="11">
        <f t="shared" si="1"/>
        <v>114.95700000000004</v>
      </c>
      <c r="N10" s="11">
        <f t="shared" si="1"/>
        <v>111.40500000000006</v>
      </c>
      <c r="O10" s="11">
        <f t="shared" si="1"/>
        <v>114.58699999999992</v>
      </c>
      <c r="P10" s="11">
        <f t="shared" si="1"/>
        <v>124.01800000000004</v>
      </c>
      <c r="Q10" s="11">
        <f t="shared" si="1"/>
        <v>136.89700000000019</v>
      </c>
      <c r="R10" s="40">
        <f t="shared" si="2"/>
        <v>-6.44549308029152E-2</v>
      </c>
      <c r="S10" s="40">
        <f t="shared" si="0"/>
        <v>1.1930234819139462</v>
      </c>
    </row>
    <row r="11" spans="1:19" x14ac:dyDescent="0.2">
      <c r="A11" t="str">
        <f>name!C8</f>
        <v>Business and other services</v>
      </c>
      <c r="B11" s="11">
        <v>185.44000000000008</v>
      </c>
      <c r="C11" s="11">
        <v>194.69400000000019</v>
      </c>
      <c r="D11" s="11">
        <v>187.33099999999982</v>
      </c>
      <c r="E11" s="11">
        <v>192.9139999999999</v>
      </c>
      <c r="F11" s="11">
        <v>202.74500000000012</v>
      </c>
      <c r="G11" s="11"/>
      <c r="H11" s="11">
        <f t="shared" si="3"/>
        <v>15.4140000000003</v>
      </c>
      <c r="I11" s="11">
        <v>91.428553186819215</v>
      </c>
      <c r="J11" s="11">
        <f t="shared" si="4"/>
        <v>106.84255318681952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114.95700000000004</v>
      </c>
      <c r="C12" s="11">
        <v>111.40500000000006</v>
      </c>
      <c r="D12" s="11">
        <v>114.58699999999992</v>
      </c>
      <c r="E12" s="11">
        <v>124.01800000000004</v>
      </c>
      <c r="F12" s="11">
        <v>136.89700000000019</v>
      </c>
      <c r="G12" s="11"/>
      <c r="H12" s="11">
        <f t="shared" si="3"/>
        <v>22.310000000000272</v>
      </c>
      <c r="I12" s="11">
        <v>67.274902816229982</v>
      </c>
      <c r="J12" s="11">
        <f t="shared" si="4"/>
        <v>89.584902816230255</v>
      </c>
      <c r="K12" s="11"/>
      <c r="L12" s="24" t="str">
        <f t="shared" ref="L12:Q12" si="5">A14</f>
        <v>All industries</v>
      </c>
      <c r="M12" s="34">
        <f t="shared" si="5"/>
        <v>532.57000000000028</v>
      </c>
      <c r="N12" s="34">
        <f t="shared" si="5"/>
        <v>560.78900000000033</v>
      </c>
      <c r="O12" s="34">
        <f t="shared" si="5"/>
        <v>548.29599999999971</v>
      </c>
      <c r="P12" s="34">
        <f t="shared" si="5"/>
        <v>568.904</v>
      </c>
      <c r="Q12" s="34">
        <f t="shared" si="5"/>
        <v>599.6700000000003</v>
      </c>
      <c r="R12" s="43">
        <f>IF(D$5-B$5 &lt;&gt; 0,(EXP(LN(D14/B14)/(D$5-B$5))-1)*100,0)</f>
        <v>0.58371587574732597</v>
      </c>
      <c r="S12" s="43">
        <f>F41</f>
        <v>0.5988809428255637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532.57000000000028</v>
      </c>
      <c r="C14" s="34">
        <f t="shared" ref="C14:F14" si="6">SUM(C7:C12)</f>
        <v>560.78900000000033</v>
      </c>
      <c r="D14" s="34">
        <f t="shared" si="6"/>
        <v>548.29599999999971</v>
      </c>
      <c r="E14" s="34">
        <f t="shared" si="6"/>
        <v>568.904</v>
      </c>
      <c r="F14" s="34">
        <f t="shared" si="6"/>
        <v>599.6700000000003</v>
      </c>
      <c r="G14" s="34"/>
      <c r="H14" s="34">
        <f>SUM(H7:H12)</f>
        <v>51.374000000000578</v>
      </c>
      <c r="I14" s="34">
        <f>SUM(I7:I12)</f>
        <v>274.13662916459259</v>
      </c>
      <c r="J14" s="34">
        <f t="shared" ref="J14" si="7">SUM(J7:J12)</f>
        <v>325.51062916459318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2.0761590025724326</v>
      </c>
      <c r="C20" s="18">
        <f t="shared" si="8"/>
        <v>2.2024326440069246</v>
      </c>
      <c r="D20" s="18">
        <f t="shared" si="8"/>
        <v>2.1362548696324652</v>
      </c>
      <c r="E20" s="18">
        <f t="shared" si="8"/>
        <v>2.0787338461322107</v>
      </c>
      <c r="F20" s="18">
        <f t="shared" si="8"/>
        <v>1.9922624109927116</v>
      </c>
      <c r="G20" s="351"/>
      <c r="H20" s="40">
        <f>IF(D7&gt;0,(H7/D7)*100,0)</f>
        <v>1.9977802441730017</v>
      </c>
      <c r="I20" s="40">
        <f>IF(D7&gt;0,(I7/D7)*100,0)</f>
        <v>47.325514873367027</v>
      </c>
      <c r="J20" s="40">
        <f>IF(D7&gt;0,(J7/D7)*100,0)</f>
        <v>49.323295117540027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8.0909551796008081</v>
      </c>
      <c r="C21" s="18">
        <f t="shared" si="8"/>
        <v>8.5606172731633379</v>
      </c>
      <c r="D21" s="18">
        <f t="shared" si="8"/>
        <v>8.3117513168069674</v>
      </c>
      <c r="E21" s="18">
        <f t="shared" si="8"/>
        <v>7.9702375093161653</v>
      </c>
      <c r="F21" s="18">
        <f t="shared" si="8"/>
        <v>7.1634398919405626</v>
      </c>
      <c r="G21" s="351"/>
      <c r="H21" s="40">
        <f t="shared" ref="H21:H25" si="9">IF(D8&gt;0,(H8/D8)*100,0)</f>
        <v>-5.7402409321306909</v>
      </c>
      <c r="I21" s="40">
        <f t="shared" ref="I21:I25" si="10">IF(D8&gt;0,(I8/D8)*100,0)</f>
        <v>40.788130091154926</v>
      </c>
      <c r="J21" s="40">
        <f t="shared" ref="J21:J27" si="11">IF(D8&gt;0,(J8/D8)*100,0)</f>
        <v>35.04788915902423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5.4511144074957132</v>
      </c>
      <c r="C22" s="18">
        <f t="shared" si="8"/>
        <v>5.9842471945776241</v>
      </c>
      <c r="D22" s="18">
        <f t="shared" si="8"/>
        <v>5.9962137239739102</v>
      </c>
      <c r="E22" s="18">
        <f t="shared" si="8"/>
        <v>5.7250432410389278</v>
      </c>
      <c r="F22" s="18">
        <f t="shared" si="8"/>
        <v>5.4575016258942313</v>
      </c>
      <c r="G22" s="351"/>
      <c r="H22" s="40">
        <f t="shared" si="9"/>
        <v>-0.4562460078474922</v>
      </c>
      <c r="I22" s="40">
        <f t="shared" si="10"/>
        <v>41.135691133841512</v>
      </c>
      <c r="J22" s="40">
        <f t="shared" si="11"/>
        <v>40.679445125994022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27.976604014495766</v>
      </c>
      <c r="C23" s="18">
        <f t="shared" si="8"/>
        <v>28.669071611604384</v>
      </c>
      <c r="D23" s="18">
        <f t="shared" si="8"/>
        <v>28.490997563359972</v>
      </c>
      <c r="E23" s="18">
        <f t="shared" si="8"/>
        <v>28.516762054757898</v>
      </c>
      <c r="F23" s="18">
        <f t="shared" si="8"/>
        <v>28.748645088131795</v>
      </c>
      <c r="G23" s="351"/>
      <c r="H23" s="40">
        <f t="shared" si="9"/>
        <v>10.358800371283136</v>
      </c>
      <c r="I23" s="40">
        <f t="shared" si="10"/>
        <v>49.788675801882547</v>
      </c>
      <c r="J23" s="40">
        <f t="shared" si="11"/>
        <v>60.147476173165678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34.81983589011773</v>
      </c>
      <c r="C24" s="18">
        <f t="shared" si="8"/>
        <v>34.717870714297192</v>
      </c>
      <c r="D24" s="18">
        <f t="shared" si="8"/>
        <v>34.166034404774045</v>
      </c>
      <c r="E24" s="18">
        <f t="shared" si="8"/>
        <v>33.909763334411416</v>
      </c>
      <c r="F24" s="18">
        <f t="shared" si="8"/>
        <v>33.809428519018795</v>
      </c>
      <c r="G24" s="351"/>
      <c r="H24" s="40">
        <f t="shared" si="9"/>
        <v>8.2282163656844372</v>
      </c>
      <c r="I24" s="40">
        <f t="shared" si="10"/>
        <v>48.805885404348082</v>
      </c>
      <c r="J24" s="40">
        <f t="shared" si="11"/>
        <v>57.034101770032521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21.585331505717555</v>
      </c>
      <c r="C25" s="18">
        <f t="shared" si="8"/>
        <v>19.865760562350545</v>
      </c>
      <c r="D25" s="18">
        <f t="shared" si="8"/>
        <v>20.898748121452641</v>
      </c>
      <c r="E25" s="18">
        <f t="shared" si="8"/>
        <v>21.799460014343378</v>
      </c>
      <c r="F25" s="18">
        <f t="shared" si="8"/>
        <v>22.828722464021901</v>
      </c>
      <c r="G25" s="351"/>
      <c r="H25" s="40">
        <f t="shared" si="9"/>
        <v>19.469922417028364</v>
      </c>
      <c r="I25" s="40">
        <f t="shared" si="10"/>
        <v>58.710763713361928</v>
      </c>
      <c r="J25" s="40">
        <f t="shared" si="11"/>
        <v>78.180686130390285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9.3697564819003976</v>
      </c>
      <c r="I27" s="43">
        <f>IF(D14&gt;0,(I14/D14)*100,0)</f>
        <v>49.997926150216806</v>
      </c>
      <c r="J27" s="43">
        <f t="shared" si="11"/>
        <v>59.367682632117202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Cheshire and Warrington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2.8054652956018611</v>
      </c>
      <c r="C34" s="18">
        <f t="shared" si="12"/>
        <v>-5.1655736377619998</v>
      </c>
      <c r="D34" s="18">
        <f t="shared" si="12"/>
        <v>0.1922077088792884</v>
      </c>
      <c r="E34" s="18">
        <f t="shared" si="12"/>
        <v>0.10184886513142644</v>
      </c>
      <c r="F34" s="18">
        <f t="shared" ref="F34:F39" si="13">IF(F$5-D$5 &lt;&gt; 0,(EXP(LN(F7/D7)/(F$5-D$5))-1)*100,0)</f>
        <v>0.13195942157451235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2.7382155700712563</v>
      </c>
      <c r="C35" s="18">
        <f t="shared" si="12"/>
        <v>-5.0700939446332249</v>
      </c>
      <c r="D35" s="18">
        <f t="shared" si="12"/>
        <v>-0.10114134288958798</v>
      </c>
      <c r="E35" s="18">
        <f t="shared" si="12"/>
        <v>-0.53910353568494829</v>
      </c>
      <c r="F35" s="18">
        <f t="shared" si="13"/>
        <v>-0.39332989381360983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3.6899711970457716</v>
      </c>
      <c r="C36" s="18">
        <f t="shared" si="12"/>
        <v>-2.0322417235315693</v>
      </c>
      <c r="D36" s="18">
        <f t="shared" si="12"/>
        <v>-0.18745819446222001</v>
      </c>
      <c r="E36" s="18">
        <f t="shared" si="12"/>
        <v>4.8099624116959561E-2</v>
      </c>
      <c r="F36" s="18">
        <f t="shared" si="13"/>
        <v>-3.048135259572371E-2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1.9202206702908065</v>
      </c>
      <c r="C37" s="18">
        <f t="shared" si="12"/>
        <v>-2.835053149471678</v>
      </c>
      <c r="D37" s="18">
        <f>IF(E$5-D$5 &lt;&gt; 0,(EXP(LN(E10/D10)/(E$5-D$5))-1)*100,0)</f>
        <v>0.75887114184580717</v>
      </c>
      <c r="E37" s="18">
        <f t="shared" si="12"/>
        <v>0.60951385377525646</v>
      </c>
      <c r="F37" s="18">
        <f t="shared" si="13"/>
        <v>0.65927500070213085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1.2248838937351403</v>
      </c>
      <c r="C38" s="18">
        <f t="shared" si="12"/>
        <v>-3.7818320030408525</v>
      </c>
      <c r="D38" s="18">
        <f t="shared" si="12"/>
        <v>0.58907603117441809</v>
      </c>
      <c r="E38" s="18">
        <f t="shared" si="12"/>
        <v>0.49828270007834519</v>
      </c>
      <c r="F38" s="18">
        <f t="shared" si="13"/>
        <v>0.52853803439636415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-0.78157806038537947</v>
      </c>
      <c r="C39" s="18">
        <f t="shared" si="12"/>
        <v>2.8562452313629194</v>
      </c>
      <c r="D39" s="18">
        <f t="shared" si="12"/>
        <v>1.5944245640013621</v>
      </c>
      <c r="E39" s="18">
        <f t="shared" si="12"/>
        <v>0.99291806119803372</v>
      </c>
      <c r="F39" s="18">
        <f t="shared" si="13"/>
        <v>1.1930234819139462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1.2991256653085426</v>
      </c>
      <c r="C41" s="18">
        <f>IF(D$5-C$5 &lt;&gt; 0,(EXP(LN(D14/C14)/(D$5-C$5))-1)*100,0)</f>
        <v>-2.2277541107262433</v>
      </c>
      <c r="D41" s="18">
        <f>IF(E$5-D$5 &lt;&gt; 0,(EXP(LN(E14/D14)/(E$5-D$5))-1)*100,0)</f>
        <v>0.74065771528060154</v>
      </c>
      <c r="E41" s="18">
        <f>IF(F$5-E$5 &lt;&gt; 0,(EXP(LN(F14/E14)/(F$5-E$5))-1)*100,0)</f>
        <v>0.52806739742290443</v>
      </c>
      <c r="F41" s="18">
        <f>IF(F$5-D$5 &lt;&gt; 0,(EXP(LN(F14/D14)/(F$5-D$5))-1)*100,0)</f>
        <v>0.5988809428255637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1.2939999999999898</v>
      </c>
      <c r="C45" s="27">
        <f>D7-C7</f>
        <v>-0.63799999999998391</v>
      </c>
      <c r="D45" s="27">
        <f>E7-D7</f>
        <v>0.11299999999997823</v>
      </c>
      <c r="E45" s="27">
        <f>F7-E7</f>
        <v>0.12100000000000577</v>
      </c>
      <c r="F45" s="27">
        <f>F7-D7</f>
        <v>0.233999999999984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4.9169999999999234</v>
      </c>
      <c r="C46" s="27">
        <f>D8-C8</f>
        <v>-2.4340000000000686</v>
      </c>
      <c r="D46" s="27">
        <f t="shared" si="14"/>
        <v>-0.22999999999987608</v>
      </c>
      <c r="E46" s="27">
        <f t="shared" si="14"/>
        <v>-2.3860000000000383</v>
      </c>
      <c r="F46" s="27">
        <f t="shared" ref="F46:F52" si="15">F8-D8</f>
        <v>-2.6159999999999144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4.5279999999999987</v>
      </c>
      <c r="C47" s="27">
        <f t="shared" ref="C47:C50" si="16">D9-C9</f>
        <v>-0.68199999999995953</v>
      </c>
      <c r="D47" s="27">
        <f t="shared" si="14"/>
        <v>-0.30699999999987426</v>
      </c>
      <c r="E47" s="27">
        <f t="shared" si="14"/>
        <v>0.15699999999985437</v>
      </c>
      <c r="F47" s="27">
        <f t="shared" si="15"/>
        <v>-0.1500000000000199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11.77800000000002</v>
      </c>
      <c r="C48" s="27">
        <f t="shared" si="16"/>
        <v>-4.5580000000001064</v>
      </c>
      <c r="D48" s="27">
        <f t="shared" si="14"/>
        <v>6.0179999999998017</v>
      </c>
      <c r="E48" s="27">
        <f t="shared" si="14"/>
        <v>10.164000000000158</v>
      </c>
      <c r="F48" s="27">
        <f t="shared" si="15"/>
        <v>16.18199999999996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9.2540000000001044</v>
      </c>
      <c r="C49" s="27">
        <f t="shared" si="16"/>
        <v>-7.363000000000369</v>
      </c>
      <c r="D49" s="27">
        <f t="shared" si="14"/>
        <v>5.5830000000000837</v>
      </c>
      <c r="E49" s="27">
        <f t="shared" si="14"/>
        <v>9.8310000000002162</v>
      </c>
      <c r="F49" s="27">
        <f t="shared" si="15"/>
        <v>15.4140000000003</v>
      </c>
    </row>
    <row r="50" spans="1:6" x14ac:dyDescent="0.2">
      <c r="A50" t="str">
        <f>$A$12</f>
        <v>Non-marketed services</v>
      </c>
      <c r="B50" s="27">
        <f t="shared" si="14"/>
        <v>-3.5519999999999783</v>
      </c>
      <c r="C50" s="27">
        <f t="shared" si="16"/>
        <v>3.1819999999998601</v>
      </c>
      <c r="D50" s="27">
        <f t="shared" si="14"/>
        <v>9.4310000000001253</v>
      </c>
      <c r="E50" s="27">
        <f t="shared" si="14"/>
        <v>12.879000000000147</v>
      </c>
      <c r="F50" s="27">
        <f t="shared" si="15"/>
        <v>22.310000000000272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28.219000000000051</v>
      </c>
      <c r="C52" s="29">
        <f>D14-C14</f>
        <v>-12.49300000000062</v>
      </c>
      <c r="D52" s="29">
        <f t="shared" si="14"/>
        <v>20.608000000000288</v>
      </c>
      <c r="E52" s="29">
        <f t="shared" si="14"/>
        <v>30.766000000000304</v>
      </c>
      <c r="F52" s="29">
        <f t="shared" si="15"/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Cheshire and Warrington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4.797000000000013</v>
      </c>
      <c r="C5" s="11">
        <v>5.3100000000000014</v>
      </c>
      <c r="D5" s="11">
        <v>5.2980000000000089</v>
      </c>
      <c r="E5" s="11">
        <v>5.5109999999999975</v>
      </c>
      <c r="F5" s="11">
        <v>5.6850000000000067</v>
      </c>
      <c r="G5" s="10"/>
    </row>
    <row r="6" spans="1:7" x14ac:dyDescent="0.2">
      <c r="A6" s="10" t="str">
        <f>name!B5</f>
        <v>Mining and quarrying</v>
      </c>
      <c r="B6" s="11">
        <v>0.47399999999999987</v>
      </c>
      <c r="C6" s="11">
        <v>0.75400000000000167</v>
      </c>
      <c r="D6" s="11">
        <v>0.67500000000000071</v>
      </c>
      <c r="E6" s="11">
        <v>0.52700000000000136</v>
      </c>
      <c r="F6" s="11">
        <v>0.37000000000000083</v>
      </c>
    </row>
    <row r="7" spans="1:7" x14ac:dyDescent="0.2">
      <c r="A7" s="10" t="str">
        <f>name!B6</f>
        <v>Food drink and tobacco</v>
      </c>
      <c r="B7" s="11">
        <v>6.0409999999999897</v>
      </c>
      <c r="C7" s="11">
        <v>6.1920000000000002</v>
      </c>
      <c r="D7" s="11">
        <v>6.1139999999999857</v>
      </c>
      <c r="E7" s="11">
        <v>6.0100000000000025</v>
      </c>
      <c r="F7" s="11">
        <v>5.5539999999999914</v>
      </c>
      <c r="G7" s="11"/>
    </row>
    <row r="8" spans="1:7" x14ac:dyDescent="0.2">
      <c r="A8" s="10" t="str">
        <f>name!B7</f>
        <v>Engineering</v>
      </c>
      <c r="B8" s="11">
        <v>4.9870000000000037</v>
      </c>
      <c r="C8" s="11">
        <v>5.4120000000000017</v>
      </c>
      <c r="D8" s="11">
        <v>5.1819999999999986</v>
      </c>
      <c r="E8" s="11">
        <v>5.5610000000000124</v>
      </c>
      <c r="F8" s="11">
        <v>5.481999999999994</v>
      </c>
      <c r="G8" s="11"/>
    </row>
    <row r="9" spans="1:7" x14ac:dyDescent="0.2">
      <c r="A9" s="10" t="str">
        <f>name!B8</f>
        <v>Rest of manufacturing</v>
      </c>
      <c r="B9" s="11">
        <v>32.062000000000062</v>
      </c>
      <c r="C9" s="11">
        <v>36.40299999999997</v>
      </c>
      <c r="D9" s="11">
        <v>34.276999999999923</v>
      </c>
      <c r="E9" s="11">
        <v>33.772000000000013</v>
      </c>
      <c r="F9" s="11">
        <v>31.921000000000006</v>
      </c>
      <c r="G9" s="11"/>
    </row>
    <row r="10" spans="1:7" x14ac:dyDescent="0.2">
      <c r="A10" s="10" t="str">
        <f>name!B9</f>
        <v>Electricity and gas</v>
      </c>
      <c r="B10" s="11">
        <v>1.844999999999996</v>
      </c>
      <c r="C10" s="11">
        <v>1.7770000000000024</v>
      </c>
      <c r="D10" s="11">
        <v>1.6070000000000024</v>
      </c>
      <c r="E10" s="11">
        <v>1.5390000000000017</v>
      </c>
      <c r="F10" s="11">
        <v>1.4939999999999993</v>
      </c>
      <c r="G10" s="11"/>
    </row>
    <row r="11" spans="1:7" x14ac:dyDescent="0.2">
      <c r="A11" s="10" t="str">
        <f>name!B10</f>
        <v>Water and sewerage</v>
      </c>
      <c r="B11" s="11">
        <v>3.9409999999999998</v>
      </c>
      <c r="C11" s="11">
        <v>4.5099999999999953</v>
      </c>
      <c r="D11" s="11">
        <v>4.1330000000000027</v>
      </c>
      <c r="E11" s="11">
        <v>4.2489999999999943</v>
      </c>
      <c r="F11" s="11">
        <v>4.3979999999999935</v>
      </c>
      <c r="G11" s="11"/>
    </row>
    <row r="12" spans="1:7" x14ac:dyDescent="0.2">
      <c r="A12" s="10" t="str">
        <f>name!B11</f>
        <v>Construction</v>
      </c>
      <c r="B12" s="11">
        <v>29.030999999999935</v>
      </c>
      <c r="C12" s="11">
        <v>33.558999999999934</v>
      </c>
      <c r="D12" s="11">
        <v>32.876999999999974</v>
      </c>
      <c r="E12" s="11">
        <v>32.5700000000001</v>
      </c>
      <c r="F12" s="11">
        <v>32.726999999999954</v>
      </c>
      <c r="G12" s="11"/>
    </row>
    <row r="13" spans="1:7" x14ac:dyDescent="0.2">
      <c r="A13" s="10" t="str">
        <f>name!B12</f>
        <v>Wholesale and retail trade</v>
      </c>
      <c r="B13" s="11">
        <v>83.062000000000211</v>
      </c>
      <c r="C13" s="11">
        <v>92.521000000000086</v>
      </c>
      <c r="D13" s="11">
        <v>88.60600000000008</v>
      </c>
      <c r="E13" s="11">
        <v>89.600999999999985</v>
      </c>
      <c r="F13" s="11">
        <v>90.956999999999937</v>
      </c>
      <c r="G13" s="11"/>
    </row>
    <row r="14" spans="1:7" x14ac:dyDescent="0.2">
      <c r="A14" s="10" t="str">
        <f>name!B13</f>
        <v>Transport and storage</v>
      </c>
      <c r="B14" s="11">
        <v>26.680999999999987</v>
      </c>
      <c r="C14" s="11">
        <v>30.934000000000029</v>
      </c>
      <c r="D14" s="11">
        <v>30.98700000000002</v>
      </c>
      <c r="E14" s="11">
        <v>32.901999999999944</v>
      </c>
      <c r="F14" s="11">
        <v>33.673000000000052</v>
      </c>
      <c r="G14" s="11"/>
    </row>
    <row r="15" spans="1:7" x14ac:dyDescent="0.2">
      <c r="A15" s="10" t="str">
        <f>name!B14</f>
        <v>Accommodation and food</v>
      </c>
      <c r="B15" s="11">
        <v>39.251999999999967</v>
      </c>
      <c r="C15" s="11">
        <v>37.318000000000076</v>
      </c>
      <c r="D15" s="11">
        <v>36.621999999999986</v>
      </c>
      <c r="E15" s="11">
        <v>39.729999999999968</v>
      </c>
      <c r="F15" s="11">
        <v>47.767000000000053</v>
      </c>
      <c r="G15" s="11"/>
    </row>
    <row r="16" spans="1:7" x14ac:dyDescent="0.2">
      <c r="A16" s="10" t="str">
        <f>name!B15</f>
        <v>Media</v>
      </c>
      <c r="B16" s="11">
        <v>2.971000000000005</v>
      </c>
      <c r="C16" s="11">
        <v>3.4400000000000048</v>
      </c>
      <c r="D16" s="11">
        <v>3.0160000000000005</v>
      </c>
      <c r="E16" s="11">
        <v>2.9999999999999973</v>
      </c>
      <c r="F16" s="11">
        <v>3.0550000000000037</v>
      </c>
      <c r="G16" s="11"/>
    </row>
    <row r="17" spans="1:7" x14ac:dyDescent="0.2">
      <c r="A17" s="10" t="str">
        <f>name!B16</f>
        <v>Information technology</v>
      </c>
      <c r="B17" s="11">
        <v>16.882000000000016</v>
      </c>
      <c r="C17" s="11">
        <v>14.308999999999974</v>
      </c>
      <c r="D17" s="11">
        <v>12.420999999999996</v>
      </c>
      <c r="E17" s="11">
        <v>13.416999999999982</v>
      </c>
      <c r="F17" s="11">
        <v>14.599999999999955</v>
      </c>
      <c r="G17" s="11"/>
    </row>
    <row r="18" spans="1:7" x14ac:dyDescent="0.2">
      <c r="A18" s="10" t="str">
        <f>name!B17</f>
        <v>Finance and insurance</v>
      </c>
      <c r="B18" s="11">
        <v>18.201000000000001</v>
      </c>
      <c r="C18" s="11">
        <v>22.899999999999949</v>
      </c>
      <c r="D18" s="11">
        <v>21.617999999999938</v>
      </c>
      <c r="E18" s="11">
        <v>21.734999999999975</v>
      </c>
      <c r="F18" s="11">
        <v>21.045999999999996</v>
      </c>
      <c r="G18" s="11"/>
    </row>
    <row r="19" spans="1:7" x14ac:dyDescent="0.2">
      <c r="A19" s="10" t="str">
        <f>name!B18</f>
        <v>Real estate</v>
      </c>
      <c r="B19" s="11">
        <v>8.4449999999999932</v>
      </c>
      <c r="C19" s="11">
        <v>7.9910000000000005</v>
      </c>
      <c r="D19" s="11">
        <v>7.9200000000000061</v>
      </c>
      <c r="E19" s="11">
        <v>8.1269999999999865</v>
      </c>
      <c r="F19" s="11">
        <v>9.3090000000000348</v>
      </c>
      <c r="G19" s="11"/>
    </row>
    <row r="20" spans="1:7" x14ac:dyDescent="0.2">
      <c r="A20" s="10" t="str">
        <f>name!B19</f>
        <v>Professional services</v>
      </c>
      <c r="B20" s="11">
        <v>53.458999999999961</v>
      </c>
      <c r="C20" s="11">
        <v>61.93100000000036</v>
      </c>
      <c r="D20" s="11">
        <v>65.916999999999888</v>
      </c>
      <c r="E20" s="11">
        <v>68.940999999999903</v>
      </c>
      <c r="F20" s="11">
        <v>72.94600000000014</v>
      </c>
      <c r="G20" s="11"/>
    </row>
    <row r="21" spans="1:7" x14ac:dyDescent="0.2">
      <c r="A21" s="10" t="str">
        <f>name!B20</f>
        <v>Support services</v>
      </c>
      <c r="B21" s="11">
        <v>54.698000000000114</v>
      </c>
      <c r="C21" s="11">
        <v>52.884999999999899</v>
      </c>
      <c r="D21" s="11">
        <v>46.927000000000028</v>
      </c>
      <c r="E21" s="11">
        <v>49.272000000000062</v>
      </c>
      <c r="F21" s="11">
        <v>52.518000000000043</v>
      </c>
      <c r="G21" s="11"/>
    </row>
    <row r="22" spans="1:7" x14ac:dyDescent="0.2">
      <c r="A22" s="10" t="str">
        <f>name!B21</f>
        <v>Public admin. and defence</v>
      </c>
      <c r="B22" s="11">
        <v>15.662000000000033</v>
      </c>
      <c r="C22" s="11">
        <v>15.010000000000007</v>
      </c>
      <c r="D22" s="11">
        <v>15.676000000000007</v>
      </c>
      <c r="E22" s="11">
        <v>15.318999999999994</v>
      </c>
      <c r="F22" s="11">
        <v>15.664999999999992</v>
      </c>
      <c r="G22" s="11"/>
    </row>
    <row r="23" spans="1:7" x14ac:dyDescent="0.2">
      <c r="A23" s="10" t="str">
        <f>name!B22</f>
        <v>Education</v>
      </c>
      <c r="B23" s="11">
        <v>38.397000000000027</v>
      </c>
      <c r="C23" s="11">
        <v>34.429000000000045</v>
      </c>
      <c r="D23" s="11">
        <v>35.444999999999936</v>
      </c>
      <c r="E23" s="11">
        <v>38.339000000000034</v>
      </c>
      <c r="F23" s="11">
        <v>41.965000000000025</v>
      </c>
      <c r="G23" s="11"/>
    </row>
    <row r="24" spans="1:7" x14ac:dyDescent="0.2">
      <c r="A24" s="10" t="str">
        <f>name!B23</f>
        <v>Health and social work</v>
      </c>
      <c r="B24" s="11">
        <v>60.897999999999975</v>
      </c>
      <c r="C24" s="11">
        <v>61.966000000000015</v>
      </c>
      <c r="D24" s="11">
        <v>63.465999999999973</v>
      </c>
      <c r="E24" s="11">
        <v>70.360000000000014</v>
      </c>
      <c r="F24" s="11">
        <v>79.267000000000166</v>
      </c>
      <c r="G24" s="11"/>
    </row>
    <row r="25" spans="1:7" x14ac:dyDescent="0.2">
      <c r="A25" s="10" t="str">
        <f>name!B24</f>
        <v>Arts and entertainment</v>
      </c>
      <c r="B25" s="11">
        <v>13.607000000000006</v>
      </c>
      <c r="C25" s="11">
        <v>16.072000000000003</v>
      </c>
      <c r="D25" s="11">
        <v>14.909999999999977</v>
      </c>
      <c r="E25" s="11">
        <v>14.082999999999991</v>
      </c>
      <c r="F25" s="11">
        <v>14.904000000000005</v>
      </c>
      <c r="G25" s="11"/>
    </row>
    <row r="26" spans="1:7" x14ac:dyDescent="0.2">
      <c r="A26" s="10" t="str">
        <f>name!B25</f>
        <v>Other services</v>
      </c>
      <c r="B26" s="11">
        <v>17.176999999999992</v>
      </c>
      <c r="C26" s="11">
        <v>15.166000000000009</v>
      </c>
      <c r="D26" s="11">
        <v>14.601999999999995</v>
      </c>
      <c r="E26" s="11">
        <v>14.339</v>
      </c>
      <c r="F26" s="11">
        <v>14.366999999999974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532.57000000000028</v>
      </c>
      <c r="C28" s="11">
        <f t="shared" ref="C28:F28" si="0">SUM(C5:C26)</f>
        <v>560.78900000000044</v>
      </c>
      <c r="D28" s="11">
        <f t="shared" si="0"/>
        <v>548.29599999999971</v>
      </c>
      <c r="E28" s="11">
        <f t="shared" si="0"/>
        <v>568.904</v>
      </c>
      <c r="F28" s="11">
        <f t="shared" si="0"/>
        <v>599.6700000000003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0.90072666503933951</v>
      </c>
      <c r="C32" s="18">
        <f t="shared" ref="C32:E32" si="1">C5/C$28*100</f>
        <v>0.94688019914798571</v>
      </c>
      <c r="D32" s="18">
        <f t="shared" si="1"/>
        <v>0.96626639625312094</v>
      </c>
      <c r="E32" s="18">
        <f t="shared" si="1"/>
        <v>0.96870473753040887</v>
      </c>
      <c r="F32" s="18">
        <f>F5/F$28*100</f>
        <v>0.94802141177647781</v>
      </c>
    </row>
    <row r="33" spans="1:6" x14ac:dyDescent="0.2">
      <c r="A33" t="str">
        <f>$A$6</f>
        <v>Mining and quarrying</v>
      </c>
      <c r="B33" s="18">
        <f t="shared" ref="B33:F53" si="2">B6/B$28*100</f>
        <v>8.9002384663048925E-2</v>
      </c>
      <c r="C33" s="18">
        <f t="shared" si="2"/>
        <v>0.13445342187525094</v>
      </c>
      <c r="D33" s="18">
        <f t="shared" si="2"/>
        <v>0.12310868581933865</v>
      </c>
      <c r="E33" s="18">
        <f t="shared" si="2"/>
        <v>9.2634258152518051E-2</v>
      </c>
      <c r="F33" s="18">
        <f t="shared" si="2"/>
        <v>6.1700601997765538E-2</v>
      </c>
    </row>
    <row r="34" spans="1:6" x14ac:dyDescent="0.2">
      <c r="A34" t="str">
        <f>$A$7</f>
        <v>Food drink and tobacco</v>
      </c>
      <c r="B34" s="18">
        <f t="shared" si="2"/>
        <v>1.1343109825938349</v>
      </c>
      <c r="C34" s="18">
        <f t="shared" si="2"/>
        <v>1.1041586051081593</v>
      </c>
      <c r="D34" s="18">
        <f t="shared" si="2"/>
        <v>1.1150911186658281</v>
      </c>
      <c r="E34" s="18">
        <f t="shared" si="2"/>
        <v>1.0564172514167598</v>
      </c>
      <c r="F34" s="18">
        <f t="shared" si="2"/>
        <v>0.92617606350159065</v>
      </c>
    </row>
    <row r="35" spans="1:6" x14ac:dyDescent="0.2">
      <c r="A35" t="str">
        <f>$A$8</f>
        <v>Engineering</v>
      </c>
      <c r="B35" s="18">
        <f t="shared" si="2"/>
        <v>0.93640272640216327</v>
      </c>
      <c r="C35" s="18">
        <f t="shared" si="2"/>
        <v>0.96506885834065881</v>
      </c>
      <c r="D35" s="18">
        <f t="shared" si="2"/>
        <v>0.94510994061601794</v>
      </c>
      <c r="E35" s="18">
        <f t="shared" si="2"/>
        <v>0.97749356657714004</v>
      </c>
      <c r="F35" s="18">
        <f t="shared" si="2"/>
        <v>0.91416945986959353</v>
      </c>
    </row>
    <row r="36" spans="1:6" x14ac:dyDescent="0.2">
      <c r="A36" t="str">
        <f>$A$9</f>
        <v>Rest of manufacturing</v>
      </c>
      <c r="B36" s="18">
        <f t="shared" si="2"/>
        <v>6.0202414706048115</v>
      </c>
      <c r="C36" s="18">
        <f t="shared" si="2"/>
        <v>6.4913898097145166</v>
      </c>
      <c r="D36" s="18">
        <f t="shared" si="2"/>
        <v>6.2515502575251221</v>
      </c>
      <c r="E36" s="18">
        <f t="shared" si="2"/>
        <v>5.9363266913222645</v>
      </c>
      <c r="F36" s="18">
        <f t="shared" si="2"/>
        <v>5.3230943685693779</v>
      </c>
    </row>
    <row r="37" spans="1:6" x14ac:dyDescent="0.2">
      <c r="A37" t="str">
        <f>$A$10</f>
        <v>Electricity and gas</v>
      </c>
      <c r="B37" s="18">
        <f t="shared" si="2"/>
        <v>0.34643333270743659</v>
      </c>
      <c r="C37" s="18">
        <f t="shared" si="2"/>
        <v>0.31687497436647311</v>
      </c>
      <c r="D37" s="18">
        <f t="shared" si="2"/>
        <v>0.29308986386915159</v>
      </c>
      <c r="E37" s="18">
        <f t="shared" si="2"/>
        <v>0.27052015805830187</v>
      </c>
      <c r="F37" s="18">
        <f t="shared" si="2"/>
        <v>0.24913702536394994</v>
      </c>
    </row>
    <row r="38" spans="1:6" x14ac:dyDescent="0.2">
      <c r="A38" t="str">
        <f>$A$11</f>
        <v>Water and sewerage</v>
      </c>
      <c r="B38" s="18">
        <f t="shared" si="2"/>
        <v>0.73999662016260737</v>
      </c>
      <c r="C38" s="18">
        <f t="shared" si="2"/>
        <v>0.80422404861721464</v>
      </c>
      <c r="D38" s="18">
        <f t="shared" si="2"/>
        <v>0.75378992369085407</v>
      </c>
      <c r="E38" s="18">
        <f t="shared" si="2"/>
        <v>0.74687469239098236</v>
      </c>
      <c r="F38" s="18">
        <f t="shared" si="2"/>
        <v>0.73340337185451854</v>
      </c>
    </row>
    <row r="39" spans="1:6" x14ac:dyDescent="0.2">
      <c r="A39" t="str">
        <f>$A$12</f>
        <v>Construction</v>
      </c>
      <c r="B39" s="18">
        <f t="shared" si="2"/>
        <v>5.4511144074957132</v>
      </c>
      <c r="C39" s="18">
        <f t="shared" si="2"/>
        <v>5.9842471945776232</v>
      </c>
      <c r="D39" s="18">
        <f t="shared" si="2"/>
        <v>5.9962137239739102</v>
      </c>
      <c r="E39" s="18">
        <f t="shared" si="2"/>
        <v>5.7250432410389278</v>
      </c>
      <c r="F39" s="18">
        <f t="shared" si="2"/>
        <v>5.4575016258942313</v>
      </c>
    </row>
    <row r="40" spans="1:6" x14ac:dyDescent="0.2">
      <c r="A40" t="str">
        <f>$A$13</f>
        <v>Wholesale and retail trade</v>
      </c>
      <c r="B40" s="18">
        <f t="shared" si="2"/>
        <v>15.59644741536327</v>
      </c>
      <c r="C40" s="18">
        <f t="shared" si="2"/>
        <v>16.498362129071719</v>
      </c>
      <c r="D40" s="18">
        <f t="shared" si="2"/>
        <v>16.160249208456769</v>
      </c>
      <c r="E40" s="18">
        <f t="shared" si="2"/>
        <v>15.749757428318309</v>
      </c>
      <c r="F40" s="18">
        <f t="shared" si="2"/>
        <v>15.167842313272281</v>
      </c>
    </row>
    <row r="41" spans="1:6" x14ac:dyDescent="0.2">
      <c r="A41" t="str">
        <f>$A$14</f>
        <v>Transport and storage</v>
      </c>
      <c r="B41" s="18">
        <f t="shared" si="2"/>
        <v>5.0098578590607756</v>
      </c>
      <c r="C41" s="18">
        <f t="shared" si="2"/>
        <v>5.5161567006485512</v>
      </c>
      <c r="D41" s="18">
        <f t="shared" si="2"/>
        <v>5.6515094036797704</v>
      </c>
      <c r="E41" s="18">
        <f t="shared" si="2"/>
        <v>5.7834010659091772</v>
      </c>
      <c r="F41" s="18">
        <f t="shared" si="2"/>
        <v>5.6152550569479942</v>
      </c>
    </row>
    <row r="42" spans="1:6" x14ac:dyDescent="0.2">
      <c r="A42" t="str">
        <f>$A$15</f>
        <v>Accommodation and food</v>
      </c>
      <c r="B42" s="18">
        <f t="shared" si="2"/>
        <v>7.3702987400717177</v>
      </c>
      <c r="C42" s="18">
        <f t="shared" si="2"/>
        <v>6.6545527818841048</v>
      </c>
      <c r="D42" s="18">
        <f t="shared" si="2"/>
        <v>6.6792389512234278</v>
      </c>
      <c r="E42" s="18">
        <f t="shared" si="2"/>
        <v>6.9836035605304172</v>
      </c>
      <c r="F42" s="18">
        <f t="shared" si="2"/>
        <v>7.9655477179115222</v>
      </c>
    </row>
    <row r="43" spans="1:6" x14ac:dyDescent="0.2">
      <c r="A43" t="str">
        <f>$A$16</f>
        <v>Media</v>
      </c>
      <c r="B43" s="18">
        <f t="shared" si="2"/>
        <v>0.55786093846818319</v>
      </c>
      <c r="C43" s="18">
        <f t="shared" si="2"/>
        <v>0.61342144728231152</v>
      </c>
      <c r="D43" s="18">
        <f t="shared" si="2"/>
        <v>0.5500678465646297</v>
      </c>
      <c r="E43" s="18">
        <f t="shared" si="2"/>
        <v>0.52732974280370626</v>
      </c>
      <c r="F43" s="18">
        <f t="shared" si="2"/>
        <v>0.50944686244100956</v>
      </c>
    </row>
    <row r="44" spans="1:6" x14ac:dyDescent="0.2">
      <c r="A44" t="str">
        <f>$A$17</f>
        <v>Information technology</v>
      </c>
      <c r="B44" s="18">
        <f t="shared" si="2"/>
        <v>3.1699119364590587</v>
      </c>
      <c r="C44" s="18">
        <f t="shared" si="2"/>
        <v>2.551583572430979</v>
      </c>
      <c r="D44" s="18">
        <f t="shared" si="2"/>
        <v>2.2653822023140791</v>
      </c>
      <c r="E44" s="18">
        <f t="shared" si="2"/>
        <v>2.3583943863991079</v>
      </c>
      <c r="F44" s="18">
        <f t="shared" si="2"/>
        <v>2.4346724031550599</v>
      </c>
    </row>
    <row r="45" spans="1:6" x14ac:dyDescent="0.2">
      <c r="A45" t="str">
        <f>$A$18</f>
        <v>Finance and insurance</v>
      </c>
      <c r="B45" s="18">
        <f t="shared" si="2"/>
        <v>3.4175789098146705</v>
      </c>
      <c r="C45" s="18">
        <f t="shared" si="2"/>
        <v>4.0835323089432798</v>
      </c>
      <c r="D45" s="18">
        <f t="shared" si="2"/>
        <v>3.9427608445073368</v>
      </c>
      <c r="E45" s="18">
        <f t="shared" si="2"/>
        <v>3.8205039866128514</v>
      </c>
      <c r="F45" s="18">
        <f t="shared" si="2"/>
        <v>3.5095969449864066</v>
      </c>
    </row>
    <row r="46" spans="1:6" x14ac:dyDescent="0.2">
      <c r="A46" t="str">
        <f>$A$19</f>
        <v>Real estate</v>
      </c>
      <c r="B46" s="18">
        <f t="shared" si="2"/>
        <v>1.5857070432055858</v>
      </c>
      <c r="C46" s="18">
        <f t="shared" si="2"/>
        <v>1.4249566236142284</v>
      </c>
      <c r="D46" s="18">
        <f t="shared" si="2"/>
        <v>1.4444752469469064</v>
      </c>
      <c r="E46" s="18">
        <f t="shared" si="2"/>
        <v>1.4285362732552394</v>
      </c>
      <c r="F46" s="18">
        <f t="shared" si="2"/>
        <v>1.5523537945870278</v>
      </c>
    </row>
    <row r="47" spans="1:6" x14ac:dyDescent="0.2">
      <c r="A47" s="10" t="str">
        <f>$A$20</f>
        <v>Professional services</v>
      </c>
      <c r="B47" s="18">
        <f t="shared" si="2"/>
        <v>10.037929286290993</v>
      </c>
      <c r="C47" s="18">
        <f t="shared" si="2"/>
        <v>11.043547573151455</v>
      </c>
      <c r="D47" s="18">
        <f t="shared" si="2"/>
        <v>12.022155915782703</v>
      </c>
      <c r="E47" s="18">
        <f t="shared" si="2"/>
        <v>12.1182132662101</v>
      </c>
      <c r="F47" s="18">
        <f t="shared" si="2"/>
        <v>12.164357063051362</v>
      </c>
    </row>
    <row r="48" spans="1:6" x14ac:dyDescent="0.2">
      <c r="A48" s="10" t="str">
        <f>$A$21</f>
        <v>Support services</v>
      </c>
      <c r="B48" s="18">
        <f t="shared" si="2"/>
        <v>10.270574760125445</v>
      </c>
      <c r="C48" s="18">
        <f t="shared" si="2"/>
        <v>9.430463151024691</v>
      </c>
      <c r="D48" s="18">
        <f t="shared" si="2"/>
        <v>8.5586982213986715</v>
      </c>
      <c r="E48" s="18">
        <f t="shared" si="2"/>
        <v>8.6608636958080911</v>
      </c>
      <c r="F48" s="18">
        <f t="shared" si="2"/>
        <v>8.7578167992395848</v>
      </c>
    </row>
    <row r="49" spans="1:9" x14ac:dyDescent="0.2">
      <c r="A49" s="10" t="str">
        <f>$A$22</f>
        <v>Public admin. and defence</v>
      </c>
      <c r="B49" s="18">
        <f t="shared" si="2"/>
        <v>2.9408340687609185</v>
      </c>
      <c r="C49" s="18">
        <f t="shared" si="2"/>
        <v>2.676586024333572</v>
      </c>
      <c r="D49" s="18">
        <f t="shared" si="2"/>
        <v>2.8590396428206688</v>
      </c>
      <c r="E49" s="18">
        <f t="shared" si="2"/>
        <v>2.6927214433366604</v>
      </c>
      <c r="F49" s="18">
        <f t="shared" si="2"/>
        <v>2.6122700818783637</v>
      </c>
    </row>
    <row r="50" spans="1:9" x14ac:dyDescent="0.2">
      <c r="A50" s="10" t="str">
        <f>$A$23</f>
        <v>Education</v>
      </c>
      <c r="B50" s="18">
        <f t="shared" si="2"/>
        <v>7.2097564639390139</v>
      </c>
      <c r="C50" s="18">
        <f t="shared" si="2"/>
        <v>6.1393857582798557</v>
      </c>
      <c r="D50" s="18">
        <f t="shared" si="2"/>
        <v>6.4645738798021419</v>
      </c>
      <c r="E50" s="18">
        <f t="shared" si="2"/>
        <v>6.7390983364504446</v>
      </c>
      <c r="F50" s="18">
        <f t="shared" si="2"/>
        <v>6.9980155752330448</v>
      </c>
    </row>
    <row r="51" spans="1:9" x14ac:dyDescent="0.2">
      <c r="A51" s="10" t="str">
        <f>$A$24</f>
        <v>Health and social work</v>
      </c>
      <c r="B51" s="18">
        <f t="shared" si="2"/>
        <v>11.434740973017622</v>
      </c>
      <c r="C51" s="18">
        <f t="shared" si="2"/>
        <v>11.049788779737115</v>
      </c>
      <c r="D51" s="18">
        <f t="shared" si="2"/>
        <v>11.57513459882983</v>
      </c>
      <c r="E51" s="18">
        <f t="shared" si="2"/>
        <v>12.367640234556273</v>
      </c>
      <c r="F51" s="18">
        <f t="shared" si="2"/>
        <v>13.218436806910489</v>
      </c>
    </row>
    <row r="52" spans="1:9" x14ac:dyDescent="0.2">
      <c r="A52" s="10" t="str">
        <f>$A$25</f>
        <v>Arts and entertainment</v>
      </c>
      <c r="B52" s="18">
        <f t="shared" si="2"/>
        <v>2.5549692998103537</v>
      </c>
      <c r="C52" s="18">
        <f t="shared" si="2"/>
        <v>2.8659620641631682</v>
      </c>
      <c r="D52" s="18">
        <f t="shared" si="2"/>
        <v>2.7193340823204957</v>
      </c>
      <c r="E52" s="18">
        <f t="shared" si="2"/>
        <v>2.4754615893015326</v>
      </c>
      <c r="F52" s="18">
        <f t="shared" si="2"/>
        <v>2.4853669518235026</v>
      </c>
    </row>
    <row r="53" spans="1:9" x14ac:dyDescent="0.2">
      <c r="A53" s="10" t="str">
        <f>$A$26</f>
        <v>Other services</v>
      </c>
      <c r="B53" s="18">
        <f t="shared" si="2"/>
        <v>3.2253037159434408</v>
      </c>
      <c r="C53" s="18">
        <f t="shared" si="2"/>
        <v>2.7044039736870729</v>
      </c>
      <c r="D53" s="18">
        <f t="shared" si="2"/>
        <v>2.6631600449392301</v>
      </c>
      <c r="E53" s="18">
        <f t="shared" si="2"/>
        <v>2.5204603940207839</v>
      </c>
      <c r="F53" s="18">
        <f t="shared" si="2"/>
        <v>2.3958176997348488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Cheshire and Warrington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2.572561394866657</v>
      </c>
      <c r="C63" s="18">
        <f>IF(AND(D$3-C$3 &lt;&gt; 0,C5&lt;&gt;0,D5&lt;&gt;0),(EXP(LN(D5/C5)/(D$3-C$3))-1)*100,0)</f>
        <v>-0.22598870056482756</v>
      </c>
      <c r="D63" s="18">
        <f t="shared" ref="B63:E78" si="3">IF(AND(E$3-D$3 &lt;&gt; 0,D5&lt;&gt;0,E5&lt;&gt;0),(EXP(LN(E5/D5)/(E$3-D$3))-1)*100,0)</f>
        <v>0.79144961570023487</v>
      </c>
      <c r="E63" s="18">
        <f t="shared" si="3"/>
        <v>0.31133396363358656</v>
      </c>
      <c r="F63" s="18">
        <f>IF(AND(F$3-D$3 &lt;&gt; 0,D5&lt;&gt;0,F5&lt;&gt;0),(EXP(LN(F5/D5)/(F$3-D$3))-1)*100,0)</f>
        <v>0.47111786263702715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12.304782489633382</v>
      </c>
      <c r="C64" s="18">
        <f t="shared" ref="C64:C78" si="4">IF(AND(D$3-C$3 &lt;&gt; 0,C6&lt;&gt;0,D6&lt;&gt;0),(EXP(LN(D6/C6)/(D$3-C$3))-1)*100,0)</f>
        <v>-10.477453580901964</v>
      </c>
      <c r="D64" s="18">
        <f t="shared" si="3"/>
        <v>-4.8297153044571939</v>
      </c>
      <c r="E64" s="18">
        <f t="shared" si="3"/>
        <v>-3.4751554488041236</v>
      </c>
      <c r="F64" s="18">
        <f t="shared" ref="F64:F84" si="5">IF(AND(F$3-D$3 &lt;&gt; 0,D6&lt;&gt;0,F6&lt;&gt;0),(EXP(LN(F6/D6)/(F$3-D$3))-1)*100,0)</f>
        <v>-3.9288041243256688</v>
      </c>
    </row>
    <row r="65" spans="1:6" x14ac:dyDescent="0.2">
      <c r="A65" t="str">
        <f>$A$7</f>
        <v>Food drink and tobacco</v>
      </c>
      <c r="B65" s="18">
        <f t="shared" si="3"/>
        <v>0.61912307110254527</v>
      </c>
      <c r="C65" s="18">
        <f t="shared" si="4"/>
        <v>-1.2596899224808555</v>
      </c>
      <c r="D65" s="18">
        <f t="shared" si="3"/>
        <v>-0.3425414819119843</v>
      </c>
      <c r="E65" s="18">
        <f t="shared" si="3"/>
        <v>-0.78595866183139851</v>
      </c>
      <c r="F65" s="18">
        <f t="shared" si="5"/>
        <v>-0.63837258605871083</v>
      </c>
    </row>
    <row r="66" spans="1:6" x14ac:dyDescent="0.2">
      <c r="A66" t="str">
        <f>$A$8</f>
        <v>Engineering</v>
      </c>
      <c r="B66" s="18">
        <f t="shared" si="3"/>
        <v>2.0656498191696571</v>
      </c>
      <c r="C66" s="18">
        <f t="shared" si="4"/>
        <v>-4.249815225425035</v>
      </c>
      <c r="D66" s="18">
        <f t="shared" si="3"/>
        <v>1.4217493918642354</v>
      </c>
      <c r="E66" s="18">
        <f t="shared" si="3"/>
        <v>-0.1429771933277757</v>
      </c>
      <c r="F66" s="18">
        <f t="shared" si="5"/>
        <v>0.37589750077249295</v>
      </c>
    </row>
    <row r="67" spans="1:6" x14ac:dyDescent="0.2">
      <c r="A67" t="str">
        <f>$A$9</f>
        <v>Rest of manufacturing</v>
      </c>
      <c r="B67" s="18">
        <f t="shared" si="3"/>
        <v>3.2254159311429387</v>
      </c>
      <c r="C67" s="18">
        <f t="shared" si="4"/>
        <v>-5.8401780073072285</v>
      </c>
      <c r="D67" s="18">
        <f t="shared" si="3"/>
        <v>-0.29641020507901183</v>
      </c>
      <c r="E67" s="18">
        <f t="shared" si="3"/>
        <v>-0.56209387150863988</v>
      </c>
      <c r="F67" s="18">
        <f t="shared" si="5"/>
        <v>-0.47361140674346824</v>
      </c>
    </row>
    <row r="68" spans="1:6" x14ac:dyDescent="0.2">
      <c r="A68" t="str">
        <f>$A$10</f>
        <v>Electricity and gas</v>
      </c>
      <c r="B68" s="18">
        <f t="shared" si="3"/>
        <v>-0.93442506847443152</v>
      </c>
      <c r="C68" s="18">
        <f t="shared" si="4"/>
        <v>-9.5666854248733664</v>
      </c>
      <c r="D68" s="18">
        <f t="shared" si="3"/>
        <v>-0.86099664783038099</v>
      </c>
      <c r="E68" s="18">
        <f t="shared" si="3"/>
        <v>-0.29631779109738909</v>
      </c>
      <c r="F68" s="18">
        <f t="shared" si="5"/>
        <v>-0.48490054327364751</v>
      </c>
    </row>
    <row r="69" spans="1:6" x14ac:dyDescent="0.2">
      <c r="A69" t="str">
        <f>$A$11</f>
        <v>Water and sewerage</v>
      </c>
      <c r="B69" s="18">
        <f t="shared" si="3"/>
        <v>3.4290478716370032</v>
      </c>
      <c r="C69" s="18">
        <f t="shared" si="4"/>
        <v>-8.3592017738357676</v>
      </c>
      <c r="D69" s="18">
        <f t="shared" si="3"/>
        <v>0.555137722448662</v>
      </c>
      <c r="E69" s="18">
        <f t="shared" si="3"/>
        <v>0.34525695351304009</v>
      </c>
      <c r="F69" s="18">
        <f t="shared" si="5"/>
        <v>0.41516849045111215</v>
      </c>
    </row>
    <row r="70" spans="1:6" x14ac:dyDescent="0.2">
      <c r="A70" t="str">
        <f>$A$12</f>
        <v>Construction</v>
      </c>
      <c r="B70" s="18">
        <f t="shared" si="3"/>
        <v>3.6899711970457716</v>
      </c>
      <c r="C70" s="18">
        <f t="shared" si="4"/>
        <v>-2.0322417235315693</v>
      </c>
      <c r="D70" s="18">
        <f t="shared" si="3"/>
        <v>-0.18745819446222001</v>
      </c>
      <c r="E70" s="18">
        <f t="shared" si="3"/>
        <v>4.8099624116959561E-2</v>
      </c>
      <c r="F70" s="18">
        <f t="shared" si="5"/>
        <v>-3.048135259572371E-2</v>
      </c>
    </row>
    <row r="71" spans="1:6" x14ac:dyDescent="0.2">
      <c r="A71" t="str">
        <f>$A$13</f>
        <v>Wholesale and retail trade</v>
      </c>
      <c r="B71" s="18">
        <f t="shared" si="3"/>
        <v>2.7328847997482253</v>
      </c>
      <c r="C71" s="18">
        <f t="shared" si="4"/>
        <v>-4.2314717739756365</v>
      </c>
      <c r="D71" s="18">
        <f t="shared" si="3"/>
        <v>0.2235876898056155</v>
      </c>
      <c r="E71" s="18">
        <f t="shared" si="3"/>
        <v>0.15031672986116629</v>
      </c>
      <c r="F71" s="18">
        <f t="shared" si="5"/>
        <v>0.17473442940043604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3.7668168650333511</v>
      </c>
      <c r="C72" s="18">
        <f t="shared" si="4"/>
        <v>0.17133251438543606</v>
      </c>
      <c r="D72" s="18">
        <f t="shared" si="3"/>
        <v>1.2065342937522594</v>
      </c>
      <c r="E72" s="18">
        <f t="shared" si="3"/>
        <v>0.23189729777561841</v>
      </c>
      <c r="F72" s="18">
        <f t="shared" si="5"/>
        <v>0.55572892666273521</v>
      </c>
    </row>
    <row r="73" spans="1:6" x14ac:dyDescent="0.2">
      <c r="A73" t="str">
        <f>$A$15</f>
        <v>Accommodation and food</v>
      </c>
      <c r="B73" s="18">
        <f t="shared" si="6"/>
        <v>-1.255220911292243</v>
      </c>
      <c r="C73" s="18">
        <f>IF(AND(D$3-C$3 &lt;&gt; 0,C15&lt;&gt;0,D15&lt;&gt;0),(EXP(LN(D15/C15)/(D$3-C$3))-1)*100,0)</f>
        <v>-1.8650517176699966</v>
      </c>
      <c r="D73" s="18">
        <f t="shared" si="3"/>
        <v>1.6424913242550909</v>
      </c>
      <c r="E73" s="18">
        <f t="shared" si="3"/>
        <v>1.8593593026002386</v>
      </c>
      <c r="F73" s="18">
        <f t="shared" si="5"/>
        <v>1.7870186121662135</v>
      </c>
    </row>
    <row r="74" spans="1:6" x14ac:dyDescent="0.2">
      <c r="A74" t="str">
        <f>$A$16</f>
        <v>Media</v>
      </c>
      <c r="B74" s="18">
        <f t="shared" si="6"/>
        <v>3.7322857437989798</v>
      </c>
      <c r="C74" s="18">
        <f>IF(AND(D$3-C$3 &lt;&gt; 0,C16&lt;&gt;0,D16&lt;&gt;0),(EXP(LN(D16/C16)/(D$3-C$3))-1)*100,0)</f>
        <v>-12.32558139534895</v>
      </c>
      <c r="D74" s="18">
        <f t="shared" si="3"/>
        <v>-0.10632666265537605</v>
      </c>
      <c r="E74" s="18">
        <f t="shared" si="3"/>
        <v>0.18183816500201289</v>
      </c>
      <c r="F74" s="18">
        <f t="shared" si="5"/>
        <v>8.5690976942642827E-2</v>
      </c>
    </row>
    <row r="75" spans="1:6" x14ac:dyDescent="0.2">
      <c r="A75" t="str">
        <f>$A$17</f>
        <v>Information technology</v>
      </c>
      <c r="B75" s="18">
        <f t="shared" si="6"/>
        <v>-4.0496977929910134</v>
      </c>
      <c r="C75" s="18">
        <f t="shared" si="4"/>
        <v>-13.194492976448258</v>
      </c>
      <c r="D75" s="18">
        <f t="shared" si="3"/>
        <v>1.5546401459686443</v>
      </c>
      <c r="E75" s="18">
        <f t="shared" si="3"/>
        <v>0.84856980571146323</v>
      </c>
      <c r="F75" s="18">
        <f t="shared" si="5"/>
        <v>1.0833794450863632</v>
      </c>
    </row>
    <row r="76" spans="1:6" x14ac:dyDescent="0.2">
      <c r="A76" t="str">
        <f>$A$18</f>
        <v>Finance and insurance</v>
      </c>
      <c r="B76" s="18">
        <f t="shared" si="6"/>
        <v>5.9095342475535606</v>
      </c>
      <c r="C76" s="18">
        <f t="shared" si="4"/>
        <v>-5.5982532751092329</v>
      </c>
      <c r="D76" s="18">
        <f t="shared" si="3"/>
        <v>0.10800955728968997</v>
      </c>
      <c r="E76" s="18">
        <f t="shared" si="3"/>
        <v>-0.32161516806840096</v>
      </c>
      <c r="F76" s="18">
        <f t="shared" si="5"/>
        <v>-0.17861218275059265</v>
      </c>
    </row>
    <row r="77" spans="1:6" x14ac:dyDescent="0.2">
      <c r="A77" t="str">
        <f>$A$19</f>
        <v>Real estate</v>
      </c>
      <c r="B77" s="18">
        <f t="shared" si="6"/>
        <v>-1.3719675941015308</v>
      </c>
      <c r="C77" s="18">
        <f t="shared" si="4"/>
        <v>-0.88849956200718339</v>
      </c>
      <c r="D77" s="18">
        <f t="shared" si="3"/>
        <v>0.51734655848774125</v>
      </c>
      <c r="E77" s="18">
        <f t="shared" si="3"/>
        <v>1.36715953380524</v>
      </c>
      <c r="F77" s="18">
        <f t="shared" si="5"/>
        <v>1.0830932323219633</v>
      </c>
    </row>
    <row r="78" spans="1:6" x14ac:dyDescent="0.2">
      <c r="A78" t="str">
        <f>$A$20</f>
        <v>Professional services</v>
      </c>
      <c r="B78" s="18">
        <f t="shared" si="6"/>
        <v>3.7461085305791508</v>
      </c>
      <c r="C78" s="18">
        <f t="shared" si="4"/>
        <v>6.4361951203750989</v>
      </c>
      <c r="D78" s="18">
        <f t="shared" si="3"/>
        <v>0.90112977628480362</v>
      </c>
      <c r="E78" s="18">
        <f t="shared" si="3"/>
        <v>0.56628109430350015</v>
      </c>
      <c r="F78" s="18">
        <f t="shared" si="5"/>
        <v>0.67777366996517596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-0.83914438492197485</v>
      </c>
      <c r="C79" s="18">
        <f t="shared" ref="C79:C84" si="8">IF(AND(D$3-C$3 &lt;&gt; 0,C21&lt;&gt;0,D21&lt;&gt;0),(EXP(LN(D21/C21)/(D$3-C$3))-1)*100,0)</f>
        <v>-11.265954429422109</v>
      </c>
      <c r="D79" s="18">
        <f t="shared" ref="D79:D84" si="9">IF(AND(E$3-D$3 &lt;&gt; 0,D21&lt;&gt;0,E21&lt;&gt;0),(EXP(LN(E21/D21)/(E$3-D$3))-1)*100,0)</f>
        <v>0.98002642451018307</v>
      </c>
      <c r="E79" s="18">
        <f t="shared" ref="E79:E84" si="10">IF(AND(F$3-E$3 &lt;&gt; 0,E21&lt;&gt;0,F21&lt;&gt;0),(EXP(LN(F21/E21)/(F$3-E$3))-1)*100,0)</f>
        <v>0.64003955105700339</v>
      </c>
      <c r="F79" s="18">
        <f t="shared" si="5"/>
        <v>0.75324113012715799</v>
      </c>
    </row>
    <row r="80" spans="1:6" x14ac:dyDescent="0.2">
      <c r="A80" s="10" t="str">
        <f>$A$22</f>
        <v>Public admin. and defence</v>
      </c>
      <c r="B80" s="18">
        <f t="shared" si="7"/>
        <v>-1.0573886898409102</v>
      </c>
      <c r="C80" s="18">
        <f t="shared" si="8"/>
        <v>4.4370419720186627</v>
      </c>
      <c r="D80" s="18">
        <f t="shared" si="9"/>
        <v>-0.45968006833837505</v>
      </c>
      <c r="E80" s="18">
        <f t="shared" si="10"/>
        <v>0.22359997646324015</v>
      </c>
      <c r="F80" s="18">
        <f t="shared" si="5"/>
        <v>-4.6795967249990689E-3</v>
      </c>
    </row>
    <row r="81" spans="1:6" x14ac:dyDescent="0.2">
      <c r="A81" s="10" t="str">
        <f>$A$23</f>
        <v>Education</v>
      </c>
      <c r="B81" s="18">
        <f t="shared" si="7"/>
        <v>-2.6901554631673319</v>
      </c>
      <c r="C81" s="18">
        <f t="shared" si="8"/>
        <v>2.9510006099505937</v>
      </c>
      <c r="D81" s="18">
        <f t="shared" si="9"/>
        <v>1.5820937606010332</v>
      </c>
      <c r="E81" s="18">
        <f t="shared" si="10"/>
        <v>0.90777836763968889</v>
      </c>
      <c r="F81" s="18">
        <f t="shared" si="5"/>
        <v>1.1320513372613306</v>
      </c>
    </row>
    <row r="82" spans="1:6" x14ac:dyDescent="0.2">
      <c r="A82" s="10" t="str">
        <f>$A$24</f>
        <v>Health and social work</v>
      </c>
      <c r="B82" s="18">
        <f t="shared" si="7"/>
        <v>0.43558377213321897</v>
      </c>
      <c r="C82" s="18">
        <f t="shared" si="8"/>
        <v>2.4206823096536212</v>
      </c>
      <c r="D82" s="18">
        <f t="shared" si="9"/>
        <v>2.083826487335072</v>
      </c>
      <c r="E82" s="18">
        <f t="shared" si="10"/>
        <v>1.1991020793772122</v>
      </c>
      <c r="F82" s="18">
        <f t="shared" si="5"/>
        <v>1.4931549622540397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4.250197098901598</v>
      </c>
      <c r="C83" s="18">
        <f t="shared" si="8"/>
        <v>-7.2299651567945826</v>
      </c>
      <c r="D83" s="18">
        <f t="shared" si="9"/>
        <v>-1.1347868168590458</v>
      </c>
      <c r="E83" s="18">
        <f t="shared" si="10"/>
        <v>0.56822065487160955</v>
      </c>
      <c r="F83" s="18">
        <f t="shared" si="5"/>
        <v>-2.6832671821241938E-3</v>
      </c>
    </row>
    <row r="84" spans="1:6" x14ac:dyDescent="0.2">
      <c r="A84" s="10" t="str">
        <f>$A$26</f>
        <v>Other services</v>
      </c>
      <c r="B84" s="18">
        <f t="shared" si="7"/>
        <v>-3.064928718541915</v>
      </c>
      <c r="C84" s="18">
        <f t="shared" si="8"/>
        <v>-3.7188447843862216</v>
      </c>
      <c r="D84" s="18">
        <f t="shared" si="9"/>
        <v>-0.36284826694321648</v>
      </c>
      <c r="E84" s="18">
        <f t="shared" si="10"/>
        <v>1.9510025914826201E-2</v>
      </c>
      <c r="F84" s="18">
        <f t="shared" si="5"/>
        <v>-0.10810549456456986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1.2991256653085648</v>
      </c>
      <c r="C86" s="18">
        <f>IF(AND(D$3-C$3 &lt;&gt; 0,C28&lt;&gt;0,D28&lt;&gt;0),(EXP(LN(D28/C28)/(D$3-C$3))-1)*100,0)</f>
        <v>-2.2277541107262655</v>
      </c>
      <c r="D86" s="18">
        <f>IF(AND(E$3-D$3 &lt;&gt; 0,D28&lt;&gt;0,E28&lt;&gt;0),(EXP(LN(E28/D28)/(E$3-D$3))-1)*100,0)</f>
        <v>0.74065771528060154</v>
      </c>
      <c r="E86" s="18">
        <f>IF(AND(F$3-E$3 &lt;&gt; 0,E28&lt;&gt;0,F28&lt;&gt;0),(EXP(LN(F28/E28)/(F$3-E$3))-1)*100,0)</f>
        <v>0.52806739742290443</v>
      </c>
      <c r="F86" s="18">
        <f>IF(AND(F$3-D$3 &lt;&gt; 0,D28&lt;&gt;0,F28&lt;&gt;0),(EXP(LN(F28/D28)/(F$3-D$3))-1)*100,0)</f>
        <v>0.5988809428255637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0.51299999999998835</v>
      </c>
      <c r="C90" s="27">
        <f>D5-C5</f>
        <v>-1.1999999999992461E-2</v>
      </c>
      <c r="D90" s="27">
        <f t="shared" si="11"/>
        <v>0.21299999999998853</v>
      </c>
      <c r="E90" s="27">
        <f t="shared" si="11"/>
        <v>0.17400000000000926</v>
      </c>
      <c r="F90" s="27">
        <f>F5-D5</f>
        <v>0.38699999999999779</v>
      </c>
    </row>
    <row r="91" spans="1:6" x14ac:dyDescent="0.2">
      <c r="A91" t="str">
        <f>$A$6</f>
        <v>Mining and quarrying</v>
      </c>
      <c r="B91" s="27">
        <f t="shared" si="11"/>
        <v>0.2800000000000018</v>
      </c>
      <c r="C91" s="27">
        <f t="shared" ref="C91:C105" si="12">D6-C6</f>
        <v>-7.9000000000000958E-2</v>
      </c>
      <c r="D91" s="27">
        <f t="shared" si="11"/>
        <v>-0.14799999999999935</v>
      </c>
      <c r="E91" s="27">
        <f t="shared" si="11"/>
        <v>-0.15700000000000053</v>
      </c>
      <c r="F91" s="27">
        <f t="shared" ref="F91:F111" si="13">F6-D6</f>
        <v>-0.30499999999999988</v>
      </c>
    </row>
    <row r="92" spans="1:6" x14ac:dyDescent="0.2">
      <c r="A92" t="str">
        <f>$A$7</f>
        <v>Food drink and tobacco</v>
      </c>
      <c r="B92" s="27">
        <f t="shared" si="11"/>
        <v>0.15100000000001046</v>
      </c>
      <c r="C92" s="27">
        <f t="shared" si="12"/>
        <v>-7.8000000000014502E-2</v>
      </c>
      <c r="D92" s="27">
        <f t="shared" si="11"/>
        <v>-0.10399999999998322</v>
      </c>
      <c r="E92" s="27">
        <f t="shared" si="11"/>
        <v>-0.45600000000001106</v>
      </c>
      <c r="F92" s="27">
        <f t="shared" si="13"/>
        <v>-0.55999999999999428</v>
      </c>
    </row>
    <row r="93" spans="1:6" x14ac:dyDescent="0.2">
      <c r="A93" t="str">
        <f>$A$8</f>
        <v>Engineering</v>
      </c>
      <c r="B93" s="27">
        <f t="shared" si="11"/>
        <v>0.42499999999999805</v>
      </c>
      <c r="C93" s="27">
        <f t="shared" si="12"/>
        <v>-0.23000000000000309</v>
      </c>
      <c r="D93" s="27">
        <f t="shared" si="11"/>
        <v>0.37900000000001377</v>
      </c>
      <c r="E93" s="27">
        <f t="shared" si="11"/>
        <v>-7.9000000000018389E-2</v>
      </c>
      <c r="F93" s="27">
        <f t="shared" si="13"/>
        <v>0.29999999999999538</v>
      </c>
    </row>
    <row r="94" spans="1:6" x14ac:dyDescent="0.2">
      <c r="A94" t="str">
        <f>$A$9</f>
        <v>Rest of manufacturing</v>
      </c>
      <c r="B94" s="27">
        <f t="shared" si="11"/>
        <v>4.3409999999999087</v>
      </c>
      <c r="C94" s="27">
        <f t="shared" si="12"/>
        <v>-2.1260000000000474</v>
      </c>
      <c r="D94" s="27">
        <f t="shared" si="11"/>
        <v>-0.50499999999991019</v>
      </c>
      <c r="E94" s="27">
        <f t="shared" si="11"/>
        <v>-1.8510000000000062</v>
      </c>
      <c r="F94" s="27">
        <f t="shared" si="13"/>
        <v>-2.3559999999999164</v>
      </c>
    </row>
    <row r="95" spans="1:6" x14ac:dyDescent="0.2">
      <c r="A95" t="str">
        <f>$A$10</f>
        <v>Electricity and gas</v>
      </c>
      <c r="B95" s="27">
        <f t="shared" si="11"/>
        <v>-6.7999999999993621E-2</v>
      </c>
      <c r="C95" s="27">
        <f t="shared" si="12"/>
        <v>-0.16999999999999993</v>
      </c>
      <c r="D95" s="27">
        <f t="shared" si="11"/>
        <v>-6.8000000000000727E-2</v>
      </c>
      <c r="E95" s="27">
        <f t="shared" si="11"/>
        <v>-4.5000000000002371E-2</v>
      </c>
      <c r="F95" s="27">
        <f t="shared" si="13"/>
        <v>-0.1130000000000031</v>
      </c>
    </row>
    <row r="96" spans="1:6" x14ac:dyDescent="0.2">
      <c r="A96" t="str">
        <f>$A$11</f>
        <v>Water and sewerage</v>
      </c>
      <c r="B96" s="27">
        <f t="shared" si="11"/>
        <v>0.56899999999999551</v>
      </c>
      <c r="C96" s="27">
        <f t="shared" si="12"/>
        <v>-0.37699999999999267</v>
      </c>
      <c r="D96" s="27">
        <f t="shared" si="11"/>
        <v>0.11599999999999167</v>
      </c>
      <c r="E96" s="27">
        <f t="shared" si="11"/>
        <v>0.14899999999999913</v>
      </c>
      <c r="F96" s="27">
        <f t="shared" si="13"/>
        <v>0.2649999999999908</v>
      </c>
    </row>
    <row r="97" spans="1:6" x14ac:dyDescent="0.2">
      <c r="A97" t="str">
        <f>$A$12</f>
        <v>Construction</v>
      </c>
      <c r="B97" s="27">
        <f t="shared" si="11"/>
        <v>4.5279999999999987</v>
      </c>
      <c r="C97" s="27">
        <f t="shared" si="12"/>
        <v>-0.68199999999995953</v>
      </c>
      <c r="D97" s="27">
        <f t="shared" si="11"/>
        <v>-0.30699999999987426</v>
      </c>
      <c r="E97" s="27">
        <f t="shared" si="11"/>
        <v>0.15699999999985437</v>
      </c>
      <c r="F97" s="27">
        <f t="shared" si="13"/>
        <v>-0.1500000000000199</v>
      </c>
    </row>
    <row r="98" spans="1:6" x14ac:dyDescent="0.2">
      <c r="A98" t="str">
        <f>$A$13</f>
        <v>Wholesale and retail trade</v>
      </c>
      <c r="B98" s="27">
        <f t="shared" si="11"/>
        <v>9.4589999999998753</v>
      </c>
      <c r="C98" s="27">
        <f t="shared" si="12"/>
        <v>-3.9150000000000063</v>
      </c>
      <c r="D98" s="27">
        <f t="shared" si="11"/>
        <v>0.99499999999990507</v>
      </c>
      <c r="E98" s="27">
        <f t="shared" si="11"/>
        <v>1.3559999999999519</v>
      </c>
      <c r="F98" s="27">
        <f t="shared" si="13"/>
        <v>2.350999999999857</v>
      </c>
    </row>
    <row r="99" spans="1:6" x14ac:dyDescent="0.2">
      <c r="A99" t="str">
        <f>$A$14</f>
        <v>Transport and storage</v>
      </c>
      <c r="B99" s="27">
        <f t="shared" si="11"/>
        <v>4.2530000000000427</v>
      </c>
      <c r="C99" s="27">
        <f t="shared" si="12"/>
        <v>5.2999999999990166E-2</v>
      </c>
      <c r="D99" s="27">
        <f t="shared" si="11"/>
        <v>1.9149999999999245</v>
      </c>
      <c r="E99" s="27">
        <f t="shared" si="11"/>
        <v>0.77100000000010738</v>
      </c>
      <c r="F99" s="27">
        <f t="shared" si="13"/>
        <v>2.6860000000000319</v>
      </c>
    </row>
    <row r="100" spans="1:6" x14ac:dyDescent="0.2">
      <c r="A100" t="str">
        <f>$A$15</f>
        <v>Accommodation and food</v>
      </c>
      <c r="B100" s="27">
        <f t="shared" si="11"/>
        <v>-1.9339999999998909</v>
      </c>
      <c r="C100" s="27">
        <f t="shared" si="12"/>
        <v>-0.69600000000009032</v>
      </c>
      <c r="D100" s="27">
        <f t="shared" si="11"/>
        <v>3.1079999999999828</v>
      </c>
      <c r="E100" s="27">
        <f t="shared" si="11"/>
        <v>8.0370000000000843</v>
      </c>
      <c r="F100" s="27">
        <f t="shared" si="13"/>
        <v>11.145000000000067</v>
      </c>
    </row>
    <row r="101" spans="1:6" x14ac:dyDescent="0.2">
      <c r="A101" t="str">
        <f>$A$16</f>
        <v>Media</v>
      </c>
      <c r="B101" s="27">
        <f t="shared" si="11"/>
        <v>0.46899999999999986</v>
      </c>
      <c r="C101" s="27">
        <f t="shared" si="12"/>
        <v>-0.42400000000000437</v>
      </c>
      <c r="D101" s="27">
        <f t="shared" si="11"/>
        <v>-1.6000000000003123E-2</v>
      </c>
      <c r="E101" s="27">
        <f t="shared" si="11"/>
        <v>5.5000000000006377E-2</v>
      </c>
      <c r="F101" s="27">
        <f t="shared" si="13"/>
        <v>3.9000000000003254E-2</v>
      </c>
    </row>
    <row r="102" spans="1:6" x14ac:dyDescent="0.2">
      <c r="A102" t="str">
        <f>$A$17</f>
        <v>Information technology</v>
      </c>
      <c r="B102" s="27">
        <f t="shared" si="11"/>
        <v>-2.5730000000000413</v>
      </c>
      <c r="C102" s="27">
        <f t="shared" si="12"/>
        <v>-1.8879999999999786</v>
      </c>
      <c r="D102" s="27">
        <f t="shared" si="11"/>
        <v>0.99599999999998623</v>
      </c>
      <c r="E102" s="27">
        <f t="shared" si="11"/>
        <v>1.1829999999999732</v>
      </c>
      <c r="F102" s="27">
        <f t="shared" si="13"/>
        <v>2.1789999999999594</v>
      </c>
    </row>
    <row r="103" spans="1:6" x14ac:dyDescent="0.2">
      <c r="A103" t="str">
        <f>$A$18</f>
        <v>Finance and insurance</v>
      </c>
      <c r="B103" s="27">
        <f t="shared" si="11"/>
        <v>4.6989999999999483</v>
      </c>
      <c r="C103" s="27">
        <f t="shared" si="12"/>
        <v>-1.2820000000000107</v>
      </c>
      <c r="D103" s="27">
        <f t="shared" si="11"/>
        <v>0.11700000000003641</v>
      </c>
      <c r="E103" s="27">
        <f t="shared" si="11"/>
        <v>-0.68899999999997874</v>
      </c>
      <c r="F103" s="27">
        <f t="shared" si="13"/>
        <v>-0.57199999999994233</v>
      </c>
    </row>
    <row r="104" spans="1:6" x14ac:dyDescent="0.2">
      <c r="A104" t="str">
        <f>$A$19</f>
        <v>Real estate</v>
      </c>
      <c r="B104" s="27">
        <f t="shared" si="11"/>
        <v>-0.45399999999999263</v>
      </c>
      <c r="C104" s="27">
        <f t="shared" si="12"/>
        <v>-7.0999999999994401E-2</v>
      </c>
      <c r="D104" s="27">
        <f t="shared" si="11"/>
        <v>0.20699999999998031</v>
      </c>
      <c r="E104" s="27">
        <f t="shared" si="11"/>
        <v>1.1820000000000483</v>
      </c>
      <c r="F104" s="27">
        <f t="shared" si="13"/>
        <v>1.3890000000000287</v>
      </c>
    </row>
    <row r="105" spans="1:6" x14ac:dyDescent="0.2">
      <c r="A105" t="str">
        <f>$A$20</f>
        <v>Professional services</v>
      </c>
      <c r="B105" s="27">
        <f t="shared" si="11"/>
        <v>8.4720000000003992</v>
      </c>
      <c r="C105" s="27">
        <f t="shared" si="12"/>
        <v>3.9859999999995281</v>
      </c>
      <c r="D105" s="27">
        <f t="shared" si="11"/>
        <v>3.0240000000000151</v>
      </c>
      <c r="E105" s="27">
        <f t="shared" si="11"/>
        <v>4.005000000000237</v>
      </c>
      <c r="F105" s="27">
        <f t="shared" si="13"/>
        <v>7.0290000000002522</v>
      </c>
    </row>
    <row r="106" spans="1:6" x14ac:dyDescent="0.2">
      <c r="A106" s="10" t="str">
        <f>$A$21</f>
        <v>Support services</v>
      </c>
      <c r="B106" s="27">
        <f t="shared" ref="B106:B111" si="14">C21-B21</f>
        <v>-1.8130000000002156</v>
      </c>
      <c r="C106" s="27">
        <f t="shared" ref="C106:C111" si="15">D21-C21</f>
        <v>-5.9579999999998705</v>
      </c>
      <c r="D106" s="27">
        <f t="shared" ref="D106:D111" si="16">E21-D21</f>
        <v>2.3450000000000344</v>
      </c>
      <c r="E106" s="27">
        <f t="shared" ref="E106:E111" si="17">F21-E21</f>
        <v>3.2459999999999809</v>
      </c>
      <c r="F106" s="27">
        <f t="shared" si="13"/>
        <v>5.5910000000000153</v>
      </c>
    </row>
    <row r="107" spans="1:6" x14ac:dyDescent="0.2">
      <c r="A107" s="10" t="str">
        <f>$A$22</f>
        <v>Public admin. and defence</v>
      </c>
      <c r="B107" s="27">
        <f t="shared" si="14"/>
        <v>-0.65200000000002589</v>
      </c>
      <c r="C107" s="27">
        <f t="shared" si="15"/>
        <v>0.66600000000000037</v>
      </c>
      <c r="D107" s="27">
        <f t="shared" si="16"/>
        <v>-0.35700000000001353</v>
      </c>
      <c r="E107" s="27">
        <f t="shared" si="17"/>
        <v>0.34599999999999831</v>
      </c>
      <c r="F107" s="27">
        <f t="shared" si="13"/>
        <v>-1.100000000001522E-2</v>
      </c>
    </row>
    <row r="108" spans="1:6" x14ac:dyDescent="0.2">
      <c r="A108" s="10" t="str">
        <f>$A$23</f>
        <v>Education</v>
      </c>
      <c r="B108" s="27">
        <f t="shared" si="14"/>
        <v>-3.9679999999999822</v>
      </c>
      <c r="C108" s="27">
        <f t="shared" si="15"/>
        <v>1.0159999999998917</v>
      </c>
      <c r="D108" s="27">
        <f t="shared" si="16"/>
        <v>2.8940000000000978</v>
      </c>
      <c r="E108" s="27">
        <f t="shared" si="17"/>
        <v>3.6259999999999906</v>
      </c>
      <c r="F108" s="27">
        <f t="shared" si="13"/>
        <v>6.5200000000000884</v>
      </c>
    </row>
    <row r="109" spans="1:6" x14ac:dyDescent="0.2">
      <c r="A109" s="10" t="str">
        <f>$A$24</f>
        <v>Health and social work</v>
      </c>
      <c r="B109" s="27">
        <f t="shared" si="14"/>
        <v>1.0680000000000405</v>
      </c>
      <c r="C109" s="27">
        <f t="shared" si="15"/>
        <v>1.4999999999999574</v>
      </c>
      <c r="D109" s="27">
        <f t="shared" si="16"/>
        <v>6.894000000000041</v>
      </c>
      <c r="E109" s="27">
        <f t="shared" si="17"/>
        <v>8.9070000000001528</v>
      </c>
      <c r="F109" s="27">
        <f t="shared" si="13"/>
        <v>15.801000000000194</v>
      </c>
    </row>
    <row r="110" spans="1:6" x14ac:dyDescent="0.2">
      <c r="A110" s="10" t="str">
        <f>$A$25</f>
        <v>Arts and entertainment</v>
      </c>
      <c r="B110" s="27">
        <f t="shared" si="14"/>
        <v>2.4649999999999963</v>
      </c>
      <c r="C110" s="27">
        <f t="shared" si="15"/>
        <v>-1.1620000000000257</v>
      </c>
      <c r="D110" s="27">
        <f t="shared" si="16"/>
        <v>-0.82699999999998575</v>
      </c>
      <c r="E110" s="27">
        <f t="shared" si="17"/>
        <v>0.82100000000001394</v>
      </c>
      <c r="F110" s="27">
        <f t="shared" si="13"/>
        <v>-5.9999999999718057E-3</v>
      </c>
    </row>
    <row r="111" spans="1:6" x14ac:dyDescent="0.2">
      <c r="A111" s="10" t="str">
        <f>$A$26</f>
        <v>Other services</v>
      </c>
      <c r="B111" s="27">
        <f t="shared" si="14"/>
        <v>-2.0109999999999832</v>
      </c>
      <c r="C111" s="27">
        <f t="shared" si="15"/>
        <v>-0.56400000000001427</v>
      </c>
      <c r="D111" s="27">
        <f t="shared" si="16"/>
        <v>-0.26299999999999457</v>
      </c>
      <c r="E111" s="27">
        <f t="shared" si="17"/>
        <v>2.7999999999973824E-2</v>
      </c>
      <c r="F111" s="27">
        <f t="shared" si="13"/>
        <v>-0.23500000000002075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28.219000000000165</v>
      </c>
      <c r="C113" s="29">
        <f>D28-C28</f>
        <v>-12.493000000000734</v>
      </c>
      <c r="D113" s="29">
        <f>E28-D28</f>
        <v>20.608000000000288</v>
      </c>
      <c r="E113" s="29">
        <f>F28-E28</f>
        <v>30.766000000000304</v>
      </c>
      <c r="F113" s="29">
        <f>F28-D28</f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Cheshire and Warrington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11.057000000000009</v>
      </c>
      <c r="C7" s="31">
        <f>'Ind T1'!C7</f>
        <v>12.350999999999999</v>
      </c>
      <c r="D7" s="31">
        <f>'Ind T1'!D7</f>
        <v>11.713000000000015</v>
      </c>
      <c r="E7" s="31">
        <f>'Ind T1'!E7</f>
        <v>11.825999999999993</v>
      </c>
      <c r="F7" s="31">
        <f>'Ind T1'!F7</f>
        <v>11.946999999999999</v>
      </c>
      <c r="H7" s="31">
        <f>C7-B7</f>
        <v>1.2939999999999898</v>
      </c>
      <c r="I7" s="31">
        <f>D7-C7</f>
        <v>-0.63799999999998391</v>
      </c>
      <c r="J7" s="31">
        <f>E7-D7</f>
        <v>0.11299999999997823</v>
      </c>
      <c r="K7" s="31">
        <f>F7-E7</f>
        <v>0.12100000000000577</v>
      </c>
      <c r="L7" s="31">
        <f>F7-D7</f>
        <v>0.233999999999984</v>
      </c>
    </row>
    <row r="8" spans="1:12" x14ac:dyDescent="0.2">
      <c r="A8" t="str">
        <f>'Ind T2'!A5</f>
        <v>Agriculture</v>
      </c>
      <c r="B8" s="32">
        <f>'Ind T2'!B5</f>
        <v>4.797000000000013</v>
      </c>
      <c r="C8" s="32">
        <f>'Ind T2'!C5</f>
        <v>5.3100000000000014</v>
      </c>
      <c r="D8" s="32">
        <f>'Ind T2'!D5</f>
        <v>5.2980000000000089</v>
      </c>
      <c r="E8" s="32">
        <f>'Ind T2'!E5</f>
        <v>5.5109999999999975</v>
      </c>
      <c r="F8" s="32">
        <f>'Ind T2'!F5</f>
        <v>5.6850000000000067</v>
      </c>
      <c r="H8" s="11">
        <f t="shared" ref="H8:H40" si="0">C8-B8</f>
        <v>0.51299999999998835</v>
      </c>
      <c r="I8" s="31">
        <f t="shared" ref="I8:I38" si="1">D8-C8</f>
        <v>-1.1999999999992461E-2</v>
      </c>
      <c r="J8" s="11">
        <f t="shared" ref="J8:J38" si="2">E8-D8</f>
        <v>0.21299999999998853</v>
      </c>
      <c r="K8" s="11">
        <f t="shared" ref="K8:K38" si="3">F8-E8</f>
        <v>0.17400000000000926</v>
      </c>
      <c r="L8" s="31">
        <f t="shared" ref="L8:L40" si="4">F8-D8</f>
        <v>0.38699999999999779</v>
      </c>
    </row>
    <row r="9" spans="1:12" x14ac:dyDescent="0.2">
      <c r="A9" t="str">
        <f>'Ind T2'!A6</f>
        <v>Mining and quarrying</v>
      </c>
      <c r="B9" s="32">
        <f>'Ind T2'!B6</f>
        <v>0.47399999999999987</v>
      </c>
      <c r="C9" s="32">
        <f>'Ind T2'!C6</f>
        <v>0.75400000000000167</v>
      </c>
      <c r="D9" s="32">
        <f>'Ind T2'!D6</f>
        <v>0.67500000000000071</v>
      </c>
      <c r="E9" s="32">
        <f>'Ind T2'!E6</f>
        <v>0.52700000000000136</v>
      </c>
      <c r="F9" s="32">
        <f>'Ind T2'!F6</f>
        <v>0.37000000000000083</v>
      </c>
      <c r="H9" s="11">
        <f t="shared" si="0"/>
        <v>0.2800000000000018</v>
      </c>
      <c r="I9" s="31">
        <f t="shared" si="1"/>
        <v>-7.9000000000000958E-2</v>
      </c>
      <c r="J9" s="11">
        <f t="shared" si="2"/>
        <v>-0.14799999999999935</v>
      </c>
      <c r="K9" s="11">
        <f t="shared" si="3"/>
        <v>-0.15700000000000053</v>
      </c>
      <c r="L9" s="31">
        <f t="shared" si="4"/>
        <v>-0.30499999999999988</v>
      </c>
    </row>
    <row r="10" spans="1:12" x14ac:dyDescent="0.2">
      <c r="A10" t="str">
        <f>'Ind T2'!A10</f>
        <v>Electricity and gas</v>
      </c>
      <c r="B10" s="32">
        <f>'Ind T2'!B10</f>
        <v>1.844999999999996</v>
      </c>
      <c r="C10" s="32">
        <f>'Ind T2'!C10</f>
        <v>1.7770000000000024</v>
      </c>
      <c r="D10" s="32">
        <f>'Ind T2'!D10</f>
        <v>1.6070000000000024</v>
      </c>
      <c r="E10" s="32">
        <f>'Ind T2'!E10</f>
        <v>1.5390000000000017</v>
      </c>
      <c r="F10" s="32">
        <f>'Ind T2'!F10</f>
        <v>1.4939999999999993</v>
      </c>
      <c r="H10" s="11">
        <f t="shared" si="0"/>
        <v>-6.7999999999993621E-2</v>
      </c>
      <c r="I10" s="31">
        <f t="shared" si="1"/>
        <v>-0.16999999999999993</v>
      </c>
      <c r="J10" s="11">
        <f t="shared" si="2"/>
        <v>-6.8000000000000727E-2</v>
      </c>
      <c r="K10" s="11">
        <f t="shared" si="3"/>
        <v>-4.5000000000002371E-2</v>
      </c>
      <c r="L10" s="31">
        <f t="shared" si="4"/>
        <v>-0.1130000000000031</v>
      </c>
    </row>
    <row r="11" spans="1:12" x14ac:dyDescent="0.2">
      <c r="A11" t="str">
        <f>'Ind T2'!A11</f>
        <v>Water and sewerage</v>
      </c>
      <c r="B11" s="32">
        <f>'Ind T2'!B11</f>
        <v>3.9409999999999998</v>
      </c>
      <c r="C11" s="32">
        <f>'Ind T2'!C11</f>
        <v>4.5099999999999953</v>
      </c>
      <c r="D11" s="32">
        <f>'Ind T2'!D11</f>
        <v>4.1330000000000027</v>
      </c>
      <c r="E11" s="32">
        <f>'Ind T2'!E11</f>
        <v>4.2489999999999943</v>
      </c>
      <c r="F11" s="32">
        <f>'Ind T2'!F11</f>
        <v>4.3979999999999935</v>
      </c>
      <c r="H11" s="11">
        <f t="shared" ref="H11" si="5">C11-B11</f>
        <v>0.56899999999999551</v>
      </c>
      <c r="I11" s="31">
        <f t="shared" ref="I11" si="6">D11-C11</f>
        <v>-0.37699999999999267</v>
      </c>
      <c r="J11" s="11">
        <f t="shared" ref="J11" si="7">E11-D11</f>
        <v>0.11599999999999167</v>
      </c>
      <c r="K11" s="11">
        <f t="shared" ref="K11" si="8">F11-E11</f>
        <v>0.14899999999999913</v>
      </c>
      <c r="L11" s="31">
        <f t="shared" si="4"/>
        <v>0.2649999999999908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43.090000000000053</v>
      </c>
      <c r="C13" s="31">
        <f>'Ind T1'!C8</f>
        <v>48.006999999999977</v>
      </c>
      <c r="D13" s="31">
        <f>'Ind T1'!D8</f>
        <v>45.572999999999908</v>
      </c>
      <c r="E13" s="31">
        <f>'Ind T1'!E8</f>
        <v>45.343000000000032</v>
      </c>
      <c r="F13" s="31">
        <f>'Ind T1'!F8</f>
        <v>42.956999999999994</v>
      </c>
      <c r="H13" s="31">
        <f t="shared" si="0"/>
        <v>4.9169999999999234</v>
      </c>
      <c r="I13" s="31">
        <f t="shared" si="1"/>
        <v>-2.4340000000000686</v>
      </c>
      <c r="J13" s="31">
        <f t="shared" si="2"/>
        <v>-0.22999999999987608</v>
      </c>
      <c r="K13" s="31">
        <f t="shared" si="3"/>
        <v>-2.3860000000000383</v>
      </c>
      <c r="L13" s="31">
        <f t="shared" si="4"/>
        <v>-2.6159999999999144</v>
      </c>
    </row>
    <row r="14" spans="1:12" x14ac:dyDescent="0.2">
      <c r="A14" t="str">
        <f>'Ind T2'!A7</f>
        <v>Food drink and tobacco</v>
      </c>
      <c r="B14" s="32">
        <f>'Ind T2'!B7</f>
        <v>6.0409999999999897</v>
      </c>
      <c r="C14" s="32">
        <f>'Ind T2'!C7</f>
        <v>6.1920000000000002</v>
      </c>
      <c r="D14" s="32">
        <f>'Ind T2'!D7</f>
        <v>6.1139999999999857</v>
      </c>
      <c r="E14" s="32">
        <f>'Ind T2'!E7</f>
        <v>6.0100000000000025</v>
      </c>
      <c r="F14" s="32">
        <f>'Ind T2'!F7</f>
        <v>5.5539999999999914</v>
      </c>
      <c r="H14" s="11">
        <f t="shared" si="0"/>
        <v>0.15100000000001046</v>
      </c>
      <c r="I14" s="31">
        <f t="shared" si="1"/>
        <v>-7.8000000000014502E-2</v>
      </c>
      <c r="J14" s="11">
        <f t="shared" si="2"/>
        <v>-0.10399999999998322</v>
      </c>
      <c r="K14" s="11">
        <f t="shared" si="3"/>
        <v>-0.45600000000001106</v>
      </c>
      <c r="L14" s="31">
        <f t="shared" si="4"/>
        <v>-0.55999999999999428</v>
      </c>
    </row>
    <row r="15" spans="1:12" x14ac:dyDescent="0.2">
      <c r="A15" t="str">
        <f>'Ind T2'!A8</f>
        <v>Engineering</v>
      </c>
      <c r="B15" s="32">
        <f>'Ind T2'!B8</f>
        <v>4.9870000000000037</v>
      </c>
      <c r="C15" s="32">
        <f>'Ind T2'!C8</f>
        <v>5.4120000000000017</v>
      </c>
      <c r="D15" s="32">
        <f>'Ind T2'!D8</f>
        <v>5.1819999999999986</v>
      </c>
      <c r="E15" s="32">
        <f>'Ind T2'!E8</f>
        <v>5.5610000000000124</v>
      </c>
      <c r="F15" s="32">
        <f>'Ind T2'!F8</f>
        <v>5.481999999999994</v>
      </c>
      <c r="H15" s="11">
        <f t="shared" si="0"/>
        <v>0.42499999999999805</v>
      </c>
      <c r="I15" s="31">
        <f t="shared" si="1"/>
        <v>-0.23000000000000309</v>
      </c>
      <c r="J15" s="11">
        <f t="shared" si="2"/>
        <v>0.37900000000001377</v>
      </c>
      <c r="K15" s="11">
        <f t="shared" si="3"/>
        <v>-7.9000000000018389E-2</v>
      </c>
      <c r="L15" s="31">
        <f t="shared" si="4"/>
        <v>0.29999999999999538</v>
      </c>
    </row>
    <row r="16" spans="1:12" x14ac:dyDescent="0.2">
      <c r="A16" t="str">
        <f>'Ind T2'!A9</f>
        <v>Rest of manufacturing</v>
      </c>
      <c r="B16" s="32">
        <f>'Ind T2'!B9</f>
        <v>32.062000000000062</v>
      </c>
      <c r="C16" s="32">
        <f>'Ind T2'!C9</f>
        <v>36.40299999999997</v>
      </c>
      <c r="D16" s="32">
        <f>'Ind T2'!D9</f>
        <v>34.276999999999923</v>
      </c>
      <c r="E16" s="32">
        <f>'Ind T2'!E9</f>
        <v>33.772000000000013</v>
      </c>
      <c r="F16" s="32">
        <f>'Ind T2'!F9</f>
        <v>31.921000000000006</v>
      </c>
      <c r="H16" s="11">
        <f t="shared" si="0"/>
        <v>4.3409999999999087</v>
      </c>
      <c r="I16" s="31">
        <f t="shared" si="1"/>
        <v>-2.1260000000000474</v>
      </c>
      <c r="J16" s="11">
        <f t="shared" si="2"/>
        <v>-0.50499999999991019</v>
      </c>
      <c r="K16" s="11">
        <f t="shared" si="3"/>
        <v>-1.8510000000000062</v>
      </c>
      <c r="L16" s="31">
        <f t="shared" si="4"/>
        <v>-2.3559999999999164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29.030999999999935</v>
      </c>
      <c r="C18" s="31">
        <f>'Ind T1'!C9</f>
        <v>33.558999999999934</v>
      </c>
      <c r="D18" s="31">
        <f>'Ind T1'!D9</f>
        <v>32.876999999999974</v>
      </c>
      <c r="E18" s="31">
        <f>'Ind T1'!E9</f>
        <v>32.5700000000001</v>
      </c>
      <c r="F18" s="31">
        <f>'Ind T1'!F9</f>
        <v>32.726999999999954</v>
      </c>
      <c r="H18" s="31">
        <f t="shared" si="0"/>
        <v>4.5279999999999987</v>
      </c>
      <c r="I18" s="31">
        <f t="shared" si="1"/>
        <v>-0.68199999999995953</v>
      </c>
      <c r="J18" s="31">
        <f t="shared" si="2"/>
        <v>-0.30699999999987426</v>
      </c>
      <c r="K18" s="31">
        <f t="shared" si="3"/>
        <v>0.15699999999985437</v>
      </c>
      <c r="L18" s="31">
        <f t="shared" si="4"/>
        <v>-0.1500000000000199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148.99500000000018</v>
      </c>
      <c r="C20" s="31">
        <f>'Ind T1'!C10</f>
        <v>160.7730000000002</v>
      </c>
      <c r="D20" s="31">
        <f>'Ind T1'!D10</f>
        <v>156.21500000000009</v>
      </c>
      <c r="E20" s="31">
        <f>'Ind T1'!E10</f>
        <v>162.23299999999989</v>
      </c>
      <c r="F20" s="31">
        <f>'Ind T1'!F10</f>
        <v>172.39700000000005</v>
      </c>
      <c r="H20" s="31">
        <f t="shared" si="0"/>
        <v>11.77800000000002</v>
      </c>
      <c r="I20" s="31">
        <f t="shared" si="1"/>
        <v>-4.5580000000001064</v>
      </c>
      <c r="J20" s="31">
        <f t="shared" si="2"/>
        <v>6.0179999999998017</v>
      </c>
      <c r="K20" s="31">
        <f t="shared" si="3"/>
        <v>10.164000000000158</v>
      </c>
      <c r="L20" s="31">
        <f t="shared" si="4"/>
        <v>16.18199999999996</v>
      </c>
    </row>
    <row r="21" spans="1:12" x14ac:dyDescent="0.2">
      <c r="A21" s="10" t="str">
        <f>'Ind T2'!A13</f>
        <v>Wholesale and retail trade</v>
      </c>
      <c r="B21" s="32">
        <f>'Ind T2'!B13</f>
        <v>83.062000000000211</v>
      </c>
      <c r="C21" s="32">
        <f>'Ind T2'!C13</f>
        <v>92.521000000000086</v>
      </c>
      <c r="D21" s="32">
        <f>'Ind T2'!D13</f>
        <v>88.60600000000008</v>
      </c>
      <c r="E21" s="32">
        <f>'Ind T2'!E13</f>
        <v>89.600999999999985</v>
      </c>
      <c r="F21" s="32">
        <f>'Ind T2'!F13</f>
        <v>90.956999999999937</v>
      </c>
      <c r="H21" s="11">
        <f t="shared" si="0"/>
        <v>9.4589999999998753</v>
      </c>
      <c r="I21" s="31">
        <f t="shared" si="1"/>
        <v>-3.9150000000000063</v>
      </c>
      <c r="J21" s="11">
        <f t="shared" si="2"/>
        <v>0.99499999999990507</v>
      </c>
      <c r="K21" s="11">
        <f t="shared" si="3"/>
        <v>1.3559999999999519</v>
      </c>
      <c r="L21" s="31">
        <f t="shared" si="4"/>
        <v>2.350999999999857</v>
      </c>
    </row>
    <row r="22" spans="1:12" x14ac:dyDescent="0.2">
      <c r="A22" s="10" t="str">
        <f>'Ind T2'!A14</f>
        <v>Transport and storage</v>
      </c>
      <c r="B22" s="32">
        <f>'Ind T2'!B14</f>
        <v>26.680999999999987</v>
      </c>
      <c r="C22" s="32">
        <f>'Ind T2'!C14</f>
        <v>30.934000000000029</v>
      </c>
      <c r="D22" s="32">
        <f>'Ind T2'!D14</f>
        <v>30.98700000000002</v>
      </c>
      <c r="E22" s="32">
        <f>'Ind T2'!E14</f>
        <v>32.901999999999944</v>
      </c>
      <c r="F22" s="32">
        <f>'Ind T2'!F14</f>
        <v>33.673000000000052</v>
      </c>
      <c r="H22" s="11">
        <f t="shared" si="0"/>
        <v>4.2530000000000427</v>
      </c>
      <c r="I22" s="31">
        <f t="shared" si="1"/>
        <v>5.2999999999990166E-2</v>
      </c>
      <c r="J22" s="11">
        <f t="shared" si="2"/>
        <v>1.9149999999999245</v>
      </c>
      <c r="K22" s="11">
        <f t="shared" si="3"/>
        <v>0.77100000000010738</v>
      </c>
      <c r="L22" s="31">
        <f t="shared" si="4"/>
        <v>2.6860000000000319</v>
      </c>
    </row>
    <row r="23" spans="1:12" x14ac:dyDescent="0.2">
      <c r="A23" s="10" t="str">
        <f>'Ind T2'!A15</f>
        <v>Accommodation and food</v>
      </c>
      <c r="B23" s="32">
        <f>'Ind T2'!B15</f>
        <v>39.251999999999967</v>
      </c>
      <c r="C23" s="32">
        <f>'Ind T2'!C15</f>
        <v>37.318000000000076</v>
      </c>
      <c r="D23" s="32">
        <f>'Ind T2'!D15</f>
        <v>36.621999999999986</v>
      </c>
      <c r="E23" s="32">
        <f>'Ind T2'!E15</f>
        <v>39.729999999999968</v>
      </c>
      <c r="F23" s="32">
        <f>'Ind T2'!F15</f>
        <v>47.767000000000053</v>
      </c>
      <c r="H23" s="11">
        <f t="shared" si="0"/>
        <v>-1.9339999999998909</v>
      </c>
      <c r="I23" s="31">
        <f t="shared" si="1"/>
        <v>-0.69600000000009032</v>
      </c>
      <c r="J23" s="11">
        <f t="shared" si="2"/>
        <v>3.1079999999999828</v>
      </c>
      <c r="K23" s="11">
        <f t="shared" si="3"/>
        <v>8.0370000000000843</v>
      </c>
      <c r="L23" s="31">
        <f t="shared" si="4"/>
        <v>11.145000000000067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185.44000000000008</v>
      </c>
      <c r="C25" s="31">
        <f>'Ind T1'!C11</f>
        <v>194.69400000000019</v>
      </c>
      <c r="D25" s="31">
        <f>'Ind T1'!D11</f>
        <v>187.33099999999982</v>
      </c>
      <c r="E25" s="31">
        <f>'Ind T1'!E11</f>
        <v>192.9139999999999</v>
      </c>
      <c r="F25" s="31">
        <f>'Ind T1'!F11</f>
        <v>202.74500000000012</v>
      </c>
      <c r="H25" s="31">
        <f t="shared" si="0"/>
        <v>9.2540000000001044</v>
      </c>
      <c r="I25" s="31">
        <f t="shared" si="1"/>
        <v>-7.363000000000369</v>
      </c>
      <c r="J25" s="31">
        <f t="shared" si="2"/>
        <v>5.5830000000000837</v>
      </c>
      <c r="K25" s="31">
        <f t="shared" si="3"/>
        <v>9.8310000000002162</v>
      </c>
      <c r="L25" s="31">
        <f t="shared" si="4"/>
        <v>15.4140000000003</v>
      </c>
    </row>
    <row r="26" spans="1:12" x14ac:dyDescent="0.2">
      <c r="A26" s="10" t="str">
        <f>'Ind T2'!A16</f>
        <v>Media</v>
      </c>
      <c r="B26" s="11">
        <f>'Ind T2'!B16</f>
        <v>2.971000000000005</v>
      </c>
      <c r="C26" s="11">
        <f>'Ind T2'!C16</f>
        <v>3.4400000000000048</v>
      </c>
      <c r="D26" s="11">
        <f>'Ind T2'!D16</f>
        <v>3.0160000000000005</v>
      </c>
      <c r="E26" s="11">
        <f>'Ind T2'!E16</f>
        <v>2.9999999999999973</v>
      </c>
      <c r="F26" s="11">
        <f>'Ind T2'!F16</f>
        <v>3.0550000000000037</v>
      </c>
      <c r="H26" s="11">
        <f t="shared" si="0"/>
        <v>0.46899999999999986</v>
      </c>
      <c r="I26" s="31">
        <f t="shared" si="1"/>
        <v>-0.42400000000000437</v>
      </c>
      <c r="J26" s="11">
        <f t="shared" si="2"/>
        <v>-1.6000000000003123E-2</v>
      </c>
      <c r="K26" s="11">
        <f t="shared" si="3"/>
        <v>5.5000000000006377E-2</v>
      </c>
      <c r="L26" s="31">
        <f t="shared" si="4"/>
        <v>3.9000000000003254E-2</v>
      </c>
    </row>
    <row r="27" spans="1:12" x14ac:dyDescent="0.2">
      <c r="A27" s="10" t="str">
        <f>'Ind T2'!A17</f>
        <v>Information technology</v>
      </c>
      <c r="B27" s="11">
        <f>'Ind T2'!B17</f>
        <v>16.882000000000016</v>
      </c>
      <c r="C27" s="11">
        <f>'Ind T2'!C17</f>
        <v>14.308999999999974</v>
      </c>
      <c r="D27" s="11">
        <f>'Ind T2'!D17</f>
        <v>12.420999999999996</v>
      </c>
      <c r="E27" s="11">
        <f>'Ind T2'!E17</f>
        <v>13.416999999999982</v>
      </c>
      <c r="F27" s="11">
        <f>'Ind T2'!F17</f>
        <v>14.599999999999955</v>
      </c>
      <c r="H27" s="11">
        <f t="shared" si="0"/>
        <v>-2.5730000000000413</v>
      </c>
      <c r="I27" s="31">
        <f t="shared" si="1"/>
        <v>-1.8879999999999786</v>
      </c>
      <c r="J27" s="11">
        <f t="shared" si="2"/>
        <v>0.99599999999998623</v>
      </c>
      <c r="K27" s="11">
        <f t="shared" si="3"/>
        <v>1.1829999999999732</v>
      </c>
      <c r="L27" s="31">
        <f t="shared" si="4"/>
        <v>2.1789999999999594</v>
      </c>
    </row>
    <row r="28" spans="1:12" x14ac:dyDescent="0.2">
      <c r="A28" s="10" t="str">
        <f>'Ind T2'!A18</f>
        <v>Finance and insurance</v>
      </c>
      <c r="B28" s="11">
        <f>'Ind T2'!B18</f>
        <v>18.201000000000001</v>
      </c>
      <c r="C28" s="11">
        <f>'Ind T2'!C18</f>
        <v>22.899999999999949</v>
      </c>
      <c r="D28" s="11">
        <f>'Ind T2'!D18</f>
        <v>21.617999999999938</v>
      </c>
      <c r="E28" s="11">
        <f>'Ind T2'!E18</f>
        <v>21.734999999999975</v>
      </c>
      <c r="F28" s="11">
        <f>'Ind T2'!F18</f>
        <v>21.045999999999996</v>
      </c>
      <c r="H28" s="11">
        <f t="shared" si="0"/>
        <v>4.6989999999999483</v>
      </c>
      <c r="I28" s="31">
        <f t="shared" si="1"/>
        <v>-1.2820000000000107</v>
      </c>
      <c r="J28" s="11">
        <f t="shared" si="2"/>
        <v>0.11700000000003641</v>
      </c>
      <c r="K28" s="11">
        <f t="shared" si="3"/>
        <v>-0.68899999999997874</v>
      </c>
      <c r="L28" s="31">
        <f t="shared" si="4"/>
        <v>-0.57199999999994233</v>
      </c>
    </row>
    <row r="29" spans="1:12" x14ac:dyDescent="0.2">
      <c r="A29" s="10" t="str">
        <f>'Ind T2'!A19</f>
        <v>Real estate</v>
      </c>
      <c r="B29" s="11">
        <f>'Ind T2'!B19</f>
        <v>8.4449999999999932</v>
      </c>
      <c r="C29" s="11">
        <f>'Ind T2'!C19</f>
        <v>7.9910000000000005</v>
      </c>
      <c r="D29" s="11">
        <f>'Ind T2'!D19</f>
        <v>7.9200000000000061</v>
      </c>
      <c r="E29" s="11">
        <f>'Ind T2'!E19</f>
        <v>8.1269999999999865</v>
      </c>
      <c r="F29" s="11">
        <f>'Ind T2'!F19</f>
        <v>9.3090000000000348</v>
      </c>
      <c r="H29" s="11">
        <f t="shared" ref="H29:H31" si="9">C29-B29</f>
        <v>-0.45399999999999263</v>
      </c>
      <c r="I29" s="31">
        <f t="shared" ref="I29:I31" si="10">D29-C29</f>
        <v>-7.0999999999994401E-2</v>
      </c>
      <c r="J29" s="11">
        <f t="shared" ref="J29:J31" si="11">E29-D29</f>
        <v>0.20699999999998031</v>
      </c>
      <c r="K29" s="11">
        <f t="shared" ref="K29:K31" si="12">F29-E29</f>
        <v>1.1820000000000483</v>
      </c>
      <c r="L29" s="31">
        <f t="shared" si="4"/>
        <v>1.3890000000000287</v>
      </c>
    </row>
    <row r="30" spans="1:12" x14ac:dyDescent="0.2">
      <c r="A30" s="10" t="str">
        <f>'Ind T2'!A20</f>
        <v>Professional services</v>
      </c>
      <c r="B30" s="11">
        <f>'Ind T2'!B20</f>
        <v>53.458999999999961</v>
      </c>
      <c r="C30" s="11">
        <f>'Ind T2'!C20</f>
        <v>61.93100000000036</v>
      </c>
      <c r="D30" s="11">
        <f>'Ind T2'!D20</f>
        <v>65.916999999999888</v>
      </c>
      <c r="E30" s="11">
        <f>'Ind T2'!E20</f>
        <v>68.940999999999903</v>
      </c>
      <c r="F30" s="11">
        <f>'Ind T2'!F20</f>
        <v>72.94600000000014</v>
      </c>
      <c r="H30" s="11">
        <f t="shared" si="9"/>
        <v>8.4720000000003992</v>
      </c>
      <c r="I30" s="31">
        <f t="shared" si="10"/>
        <v>3.9859999999995281</v>
      </c>
      <c r="J30" s="11">
        <f t="shared" si="11"/>
        <v>3.0240000000000151</v>
      </c>
      <c r="K30" s="11">
        <f t="shared" si="12"/>
        <v>4.005000000000237</v>
      </c>
      <c r="L30" s="31">
        <f t="shared" si="4"/>
        <v>7.0290000000002522</v>
      </c>
    </row>
    <row r="31" spans="1:12" x14ac:dyDescent="0.2">
      <c r="A31" s="10" t="str">
        <f>'Ind T2'!A21</f>
        <v>Support services</v>
      </c>
      <c r="B31" s="11">
        <f>'Ind T2'!B21</f>
        <v>54.698000000000114</v>
      </c>
      <c r="C31" s="11">
        <f>'Ind T2'!C21</f>
        <v>52.884999999999899</v>
      </c>
      <c r="D31" s="11">
        <f>'Ind T2'!D21</f>
        <v>46.927000000000028</v>
      </c>
      <c r="E31" s="11">
        <f>'Ind T2'!E21</f>
        <v>49.272000000000062</v>
      </c>
      <c r="F31" s="11">
        <f>'Ind T2'!F21</f>
        <v>52.518000000000043</v>
      </c>
      <c r="H31" s="11">
        <f t="shared" si="9"/>
        <v>-1.8130000000002156</v>
      </c>
      <c r="I31" s="31">
        <f t="shared" si="10"/>
        <v>-5.9579999999998705</v>
      </c>
      <c r="J31" s="11">
        <f t="shared" si="11"/>
        <v>2.3450000000000344</v>
      </c>
      <c r="K31" s="11">
        <f t="shared" si="12"/>
        <v>3.2459999999999809</v>
      </c>
      <c r="L31" s="31">
        <f t="shared" si="4"/>
        <v>5.5910000000000153</v>
      </c>
    </row>
    <row r="32" spans="1:12" x14ac:dyDescent="0.2">
      <c r="A32" s="10" t="str">
        <f>'Ind T2'!A25</f>
        <v>Arts and entertainment</v>
      </c>
      <c r="B32" s="11">
        <f>'Ind T2'!B25</f>
        <v>13.607000000000006</v>
      </c>
      <c r="C32" s="11">
        <f>'Ind T2'!C25</f>
        <v>16.072000000000003</v>
      </c>
      <c r="D32" s="11">
        <f>'Ind T2'!D25</f>
        <v>14.909999999999977</v>
      </c>
      <c r="E32" s="11">
        <f>'Ind T2'!E25</f>
        <v>14.082999999999991</v>
      </c>
      <c r="F32" s="11">
        <f>'Ind T2'!F25</f>
        <v>14.904000000000005</v>
      </c>
      <c r="H32" s="11">
        <f t="shared" ref="H32" si="13">C32-B32</f>
        <v>2.4649999999999963</v>
      </c>
      <c r="I32" s="31">
        <f t="shared" ref="I32:I33" si="14">D32-C32</f>
        <v>-1.1620000000000257</v>
      </c>
      <c r="J32" s="11">
        <f t="shared" ref="J32:J33" si="15">E32-D32</f>
        <v>-0.82699999999998575</v>
      </c>
      <c r="K32" s="11">
        <f t="shared" ref="K32:K33" si="16">F32-E32</f>
        <v>0.82100000000001394</v>
      </c>
      <c r="L32" s="31">
        <f t="shared" si="4"/>
        <v>-5.9999999999718057E-3</v>
      </c>
    </row>
    <row r="33" spans="1:12" x14ac:dyDescent="0.2">
      <c r="A33" s="10" t="str">
        <f>'Ind T2'!A26</f>
        <v>Other services</v>
      </c>
      <c r="B33" s="11">
        <f>'Ind T2'!B26</f>
        <v>17.176999999999992</v>
      </c>
      <c r="C33" s="11">
        <f>'Ind T2'!C26</f>
        <v>15.166000000000009</v>
      </c>
      <c r="D33" s="11">
        <f>'Ind T2'!D26</f>
        <v>14.601999999999995</v>
      </c>
      <c r="E33" s="11">
        <f>'Ind T2'!E26</f>
        <v>14.339</v>
      </c>
      <c r="F33" s="11">
        <f>'Ind T2'!F26</f>
        <v>14.366999999999974</v>
      </c>
      <c r="H33" s="11">
        <f>C33-B33</f>
        <v>-2.0109999999999832</v>
      </c>
      <c r="I33" s="31">
        <f t="shared" si="14"/>
        <v>-0.56400000000001427</v>
      </c>
      <c r="J33" s="11">
        <f t="shared" si="15"/>
        <v>-0.26299999999999457</v>
      </c>
      <c r="K33" s="11">
        <f t="shared" si="16"/>
        <v>2.7999999999973824E-2</v>
      </c>
      <c r="L33" s="31">
        <f t="shared" si="4"/>
        <v>-0.23500000000002075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114.95700000000004</v>
      </c>
      <c r="C35" s="31">
        <f>'Ind T1'!C12</f>
        <v>111.40500000000006</v>
      </c>
      <c r="D35" s="31">
        <f>'Ind T1'!D12</f>
        <v>114.58699999999992</v>
      </c>
      <c r="E35" s="31">
        <f>'Ind T1'!E12</f>
        <v>124.01800000000004</v>
      </c>
      <c r="F35" s="31">
        <f>'Ind T1'!F12</f>
        <v>136.89700000000019</v>
      </c>
      <c r="H35" s="31">
        <f t="shared" si="0"/>
        <v>-3.5519999999999783</v>
      </c>
      <c r="I35" s="31">
        <f t="shared" si="1"/>
        <v>3.1819999999998601</v>
      </c>
      <c r="J35" s="31">
        <f t="shared" si="2"/>
        <v>9.4310000000001253</v>
      </c>
      <c r="K35" s="31">
        <f t="shared" si="3"/>
        <v>12.879000000000147</v>
      </c>
      <c r="L35" s="31">
        <f t="shared" si="4"/>
        <v>22.310000000000272</v>
      </c>
    </row>
    <row r="36" spans="1:12" x14ac:dyDescent="0.2">
      <c r="A36" s="10" t="str">
        <f>'Ind T2'!A22</f>
        <v>Public admin. and defence</v>
      </c>
      <c r="B36" s="32">
        <f>'Ind T2'!B22</f>
        <v>15.662000000000033</v>
      </c>
      <c r="C36" s="32">
        <f>'Ind T2'!C22</f>
        <v>15.010000000000007</v>
      </c>
      <c r="D36" s="32">
        <f>'Ind T2'!D22</f>
        <v>15.676000000000007</v>
      </c>
      <c r="E36" s="32">
        <f>'Ind T2'!E22</f>
        <v>15.318999999999994</v>
      </c>
      <c r="F36" s="32">
        <f>'Ind T2'!F22</f>
        <v>15.664999999999992</v>
      </c>
      <c r="H36" s="11">
        <f t="shared" si="0"/>
        <v>-0.65200000000002589</v>
      </c>
      <c r="I36" s="31">
        <f t="shared" si="1"/>
        <v>0.66600000000000037</v>
      </c>
      <c r="J36" s="11">
        <f t="shared" si="2"/>
        <v>-0.35700000000001353</v>
      </c>
      <c r="K36" s="11">
        <f t="shared" si="3"/>
        <v>0.34599999999999831</v>
      </c>
      <c r="L36" s="31">
        <f t="shared" si="4"/>
        <v>-1.100000000001522E-2</v>
      </c>
    </row>
    <row r="37" spans="1:12" x14ac:dyDescent="0.2">
      <c r="A37" s="10" t="str">
        <f>'Ind T2'!A23</f>
        <v>Education</v>
      </c>
      <c r="B37" s="32">
        <f>'Ind T2'!B23</f>
        <v>38.397000000000027</v>
      </c>
      <c r="C37" s="32">
        <f>'Ind T2'!C23</f>
        <v>34.429000000000045</v>
      </c>
      <c r="D37" s="32">
        <f>'Ind T2'!D23</f>
        <v>35.444999999999936</v>
      </c>
      <c r="E37" s="32">
        <f>'Ind T2'!E23</f>
        <v>38.339000000000034</v>
      </c>
      <c r="F37" s="32">
        <f>'Ind T2'!F23</f>
        <v>41.965000000000025</v>
      </c>
      <c r="H37" s="11">
        <f t="shared" si="0"/>
        <v>-3.9679999999999822</v>
      </c>
      <c r="I37" s="31">
        <f t="shared" si="1"/>
        <v>1.0159999999998917</v>
      </c>
      <c r="J37" s="11">
        <f t="shared" si="2"/>
        <v>2.8940000000000978</v>
      </c>
      <c r="K37" s="11">
        <f t="shared" si="3"/>
        <v>3.6259999999999906</v>
      </c>
      <c r="L37" s="31">
        <f t="shared" si="4"/>
        <v>6.5200000000000884</v>
      </c>
    </row>
    <row r="38" spans="1:12" x14ac:dyDescent="0.2">
      <c r="A38" s="10" t="str">
        <f>'Ind T2'!A24</f>
        <v>Health and social work</v>
      </c>
      <c r="B38" s="32">
        <f>'Ind T2'!B24</f>
        <v>60.897999999999975</v>
      </c>
      <c r="C38" s="32">
        <f>'Ind T2'!C24</f>
        <v>61.966000000000015</v>
      </c>
      <c r="D38" s="32">
        <f>'Ind T2'!D24</f>
        <v>63.465999999999973</v>
      </c>
      <c r="E38" s="32">
        <f>'Ind T2'!E24</f>
        <v>70.360000000000014</v>
      </c>
      <c r="F38" s="32">
        <f>'Ind T2'!F24</f>
        <v>79.267000000000166</v>
      </c>
      <c r="H38" s="11">
        <f t="shared" si="0"/>
        <v>1.0680000000000405</v>
      </c>
      <c r="I38" s="31">
        <f t="shared" si="1"/>
        <v>1.4999999999999574</v>
      </c>
      <c r="J38" s="11">
        <f t="shared" si="2"/>
        <v>6.894000000000041</v>
      </c>
      <c r="K38" s="11">
        <f t="shared" si="3"/>
        <v>8.9070000000001528</v>
      </c>
      <c r="L38" s="31">
        <f t="shared" si="4"/>
        <v>15.801000000000194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532.57000000000028</v>
      </c>
      <c r="C40" s="33">
        <f>'Ind T1'!C14</f>
        <v>560.78900000000033</v>
      </c>
      <c r="D40" s="33">
        <f>'Ind T1'!D14</f>
        <v>548.29599999999971</v>
      </c>
      <c r="E40" s="33">
        <f>'Ind T1'!E14</f>
        <v>568.904</v>
      </c>
      <c r="F40" s="33">
        <f>'Ind T1'!F14</f>
        <v>599.6700000000003</v>
      </c>
      <c r="G40" s="24"/>
      <c r="H40" s="34">
        <f t="shared" si="0"/>
        <v>28.219000000000051</v>
      </c>
      <c r="I40" s="34">
        <f>D40-C40</f>
        <v>-12.49300000000062</v>
      </c>
      <c r="J40" s="34">
        <f>E40-D40</f>
        <v>20.608000000000288</v>
      </c>
      <c r="K40" s="34">
        <f>F40-E40</f>
        <v>30.766000000000304</v>
      </c>
      <c r="L40" s="205">
        <f t="shared" si="4"/>
        <v>51.374000000000592</v>
      </c>
    </row>
    <row r="44" spans="1:12" ht="15.75" x14ac:dyDescent="0.25">
      <c r="A44" s="19" t="str">
        <f>CONCATENATE(A1," (Continued)")</f>
        <v>Industry Table 4  Employment by Industry Group in Sector (SIC 2007), 2015-2035, Cheshire and Warrington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2.8054652956018611</v>
      </c>
      <c r="C50" s="44">
        <f t="shared" ref="B50:E54" si="17">IF(AND(D$5-C$5 &lt;&gt; 0,C7&lt;&gt;0,D7&lt;&gt;0),(EXP(LN(D7/C7)/(D$5-C$5))-1)*100,0)</f>
        <v>-5.1655736377619998</v>
      </c>
      <c r="D50" s="44">
        <f t="shared" si="17"/>
        <v>0.1922077088792884</v>
      </c>
      <c r="E50" s="44">
        <f t="shared" si="17"/>
        <v>0.10184886513142644</v>
      </c>
      <c r="F50" s="44">
        <f>IF(AND(F$5-D$5 &lt;&gt; 0,D7&lt;&gt;0,F7&lt;&gt;0),(EXP(LN(F7/D7)/(F$5-D$5))-1)*100,0)</f>
        <v>0.13195942157451235</v>
      </c>
      <c r="H50" s="44">
        <f>(B7/B$40)*100</f>
        <v>2.0761590025724326</v>
      </c>
      <c r="I50" s="44">
        <f>(C7/C$40)*100</f>
        <v>2.2024326440069246</v>
      </c>
      <c r="J50" s="44">
        <f>(D7/D$40)*100</f>
        <v>2.1362548696324652</v>
      </c>
      <c r="K50" s="44">
        <f>(E7/E$40)*100</f>
        <v>2.0787338461322107</v>
      </c>
      <c r="L50" s="44">
        <f>(F7/F$40)*100</f>
        <v>1.9922624109927116</v>
      </c>
    </row>
    <row r="51" spans="1:12" x14ac:dyDescent="0.2">
      <c r="A51" t="str">
        <f>A8</f>
        <v>Agriculture</v>
      </c>
      <c r="B51" s="40">
        <f t="shared" si="17"/>
        <v>2.572561394866657</v>
      </c>
      <c r="C51" s="44">
        <f t="shared" si="17"/>
        <v>-0.22598870056482756</v>
      </c>
      <c r="D51" s="40">
        <f t="shared" si="17"/>
        <v>0.79144961570023487</v>
      </c>
      <c r="E51" s="40">
        <f t="shared" si="17"/>
        <v>0.31133396363358656</v>
      </c>
      <c r="F51" s="44">
        <f t="shared" ref="F51:F83" si="18">IF(AND(F$5-D$5 &lt;&gt; 0,D8&lt;&gt;0,F8&lt;&gt;0),(EXP(LN(F8/D8)/(F$5-D$5))-1)*100,0)</f>
        <v>0.47111786263702715</v>
      </c>
      <c r="H51" s="40">
        <f t="shared" ref="H51:L54" si="19">(B8/B$7)*100</f>
        <v>43.384281450664815</v>
      </c>
      <c r="I51" s="40">
        <f t="shared" si="19"/>
        <v>42.992470245324277</v>
      </c>
      <c r="J51" s="40">
        <f t="shared" si="19"/>
        <v>45.231793733458566</v>
      </c>
      <c r="K51" s="40">
        <f t="shared" si="19"/>
        <v>46.600710299340442</v>
      </c>
      <c r="L51" s="40">
        <f t="shared" si="19"/>
        <v>47.585167824558525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12.304782489633382</v>
      </c>
      <c r="C52" s="44">
        <f t="shared" si="17"/>
        <v>-10.477453580901964</v>
      </c>
      <c r="D52" s="40">
        <f t="shared" si="17"/>
        <v>-4.8297153044571939</v>
      </c>
      <c r="E52" s="40">
        <f t="shared" si="17"/>
        <v>-3.4751554488041236</v>
      </c>
      <c r="F52" s="44">
        <f t="shared" si="18"/>
        <v>-3.9288041243256688</v>
      </c>
      <c r="H52" s="40">
        <f t="shared" si="19"/>
        <v>4.2868770914352847</v>
      </c>
      <c r="I52" s="40">
        <f t="shared" si="19"/>
        <v>6.1047688446279791</v>
      </c>
      <c r="J52" s="40">
        <f t="shared" si="19"/>
        <v>5.7628276274225207</v>
      </c>
      <c r="K52" s="40">
        <f t="shared" si="19"/>
        <v>4.4562827667850637</v>
      </c>
      <c r="L52" s="40">
        <f t="shared" si="19"/>
        <v>3.097011802126064</v>
      </c>
    </row>
    <row r="53" spans="1:12" x14ac:dyDescent="0.2">
      <c r="A53" t="str">
        <f>A10</f>
        <v>Electricity and gas</v>
      </c>
      <c r="B53" s="40">
        <f t="shared" si="17"/>
        <v>-0.93442506847443152</v>
      </c>
      <c r="C53" s="44">
        <f t="shared" si="17"/>
        <v>-9.5666854248733664</v>
      </c>
      <c r="D53" s="40">
        <f t="shared" si="17"/>
        <v>-0.86099664783038099</v>
      </c>
      <c r="E53" s="40">
        <f t="shared" si="17"/>
        <v>-0.29631779109738909</v>
      </c>
      <c r="F53" s="44">
        <f t="shared" si="18"/>
        <v>-0.48490054327364751</v>
      </c>
      <c r="H53" s="40">
        <f t="shared" si="19"/>
        <v>16.686262096409461</v>
      </c>
      <c r="I53" s="40">
        <f t="shared" si="19"/>
        <v>14.387498987936221</v>
      </c>
      <c r="J53" s="40">
        <f t="shared" si="19"/>
        <v>13.719798514471105</v>
      </c>
      <c r="K53" s="40">
        <f t="shared" si="19"/>
        <v>13.013698630137007</v>
      </c>
      <c r="L53" s="40">
        <f t="shared" si="19"/>
        <v>12.505231438854938</v>
      </c>
    </row>
    <row r="54" spans="1:12" x14ac:dyDescent="0.2">
      <c r="A54" t="str">
        <f>A11</f>
        <v>Water and sewerage</v>
      </c>
      <c r="B54" s="40">
        <f t="shared" si="17"/>
        <v>3.4290478716370032</v>
      </c>
      <c r="C54" s="44">
        <f t="shared" si="17"/>
        <v>-8.3592017738357676</v>
      </c>
      <c r="D54" s="40">
        <f t="shared" si="17"/>
        <v>0.555137722448662</v>
      </c>
      <c r="E54" s="40">
        <f t="shared" si="17"/>
        <v>0.34525695351304009</v>
      </c>
      <c r="F54" s="44">
        <f t="shared" si="18"/>
        <v>0.41516849045111215</v>
      </c>
      <c r="H54" s="40">
        <f t="shared" si="19"/>
        <v>35.642579361490426</v>
      </c>
      <c r="I54" s="40">
        <f t="shared" si="19"/>
        <v>36.515261922111534</v>
      </c>
      <c r="J54" s="40">
        <f t="shared" si="19"/>
        <v>35.285580124647801</v>
      </c>
      <c r="K54" s="40">
        <f t="shared" si="19"/>
        <v>35.9293083037375</v>
      </c>
      <c r="L54" s="40">
        <f t="shared" si="19"/>
        <v>36.812588934460486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2.7382155700712563</v>
      </c>
      <c r="C56" s="44">
        <f t="shared" si="20"/>
        <v>-5.0700939446332249</v>
      </c>
      <c r="D56" s="44">
        <f t="shared" si="20"/>
        <v>-0.10114134288958798</v>
      </c>
      <c r="E56" s="44">
        <f t="shared" si="20"/>
        <v>-0.53910353568494829</v>
      </c>
      <c r="F56" s="44">
        <f t="shared" si="18"/>
        <v>-0.39332989381360983</v>
      </c>
      <c r="H56" s="44">
        <f>(B13/B$40)*100</f>
        <v>8.0909551796008081</v>
      </c>
      <c r="I56" s="44">
        <f>(C13/C$40)*100</f>
        <v>8.5606172731633379</v>
      </c>
      <c r="J56" s="44">
        <f>(D13/D$40)*100</f>
        <v>8.3117513168069674</v>
      </c>
      <c r="K56" s="44">
        <f>(E13/E$40)*100</f>
        <v>7.9702375093161653</v>
      </c>
      <c r="L56" s="44">
        <f>(F13/F$40)*100</f>
        <v>7.1634398919405626</v>
      </c>
    </row>
    <row r="57" spans="1:12" x14ac:dyDescent="0.2">
      <c r="A57" t="str">
        <f>A14</f>
        <v>Food drink and tobacco</v>
      </c>
      <c r="B57" s="40">
        <f t="shared" si="20"/>
        <v>0.61912307110254527</v>
      </c>
      <c r="C57" s="44">
        <f t="shared" si="20"/>
        <v>-1.2596899224808555</v>
      </c>
      <c r="D57" s="40">
        <f t="shared" si="20"/>
        <v>-0.3425414819119843</v>
      </c>
      <c r="E57" s="40">
        <f t="shared" si="20"/>
        <v>-0.78595866183139851</v>
      </c>
      <c r="F57" s="44">
        <f t="shared" si="18"/>
        <v>-0.63837258605871083</v>
      </c>
      <c r="H57" s="40">
        <f t="shared" ref="H57:L59" si="21">(B14/B$13)*100</f>
        <v>14.01949408215359</v>
      </c>
      <c r="I57" s="40">
        <f t="shared" si="21"/>
        <v>12.898119024308963</v>
      </c>
      <c r="J57" s="40">
        <f t="shared" si="21"/>
        <v>13.4158383253242</v>
      </c>
      <c r="K57" s="40">
        <f t="shared" si="21"/>
        <v>13.254526608296757</v>
      </c>
      <c r="L57" s="40">
        <f t="shared" si="21"/>
        <v>12.92920827804547</v>
      </c>
    </row>
    <row r="58" spans="1:12" x14ac:dyDescent="0.2">
      <c r="A58" t="str">
        <f>A15</f>
        <v>Engineering</v>
      </c>
      <c r="B58" s="40">
        <f t="shared" si="20"/>
        <v>2.0656498191696571</v>
      </c>
      <c r="C58" s="44">
        <f t="shared" si="20"/>
        <v>-4.249815225425035</v>
      </c>
      <c r="D58" s="40">
        <f t="shared" si="20"/>
        <v>1.4217493918642354</v>
      </c>
      <c r="E58" s="40">
        <f t="shared" si="20"/>
        <v>-0.1429771933277757</v>
      </c>
      <c r="F58" s="44">
        <f t="shared" si="18"/>
        <v>0.37589750077249295</v>
      </c>
      <c r="H58" s="40">
        <f t="shared" si="21"/>
        <v>11.573450916685999</v>
      </c>
      <c r="I58" s="40">
        <f t="shared" si="21"/>
        <v>11.273355968921207</v>
      </c>
      <c r="J58" s="40">
        <f t="shared" si="21"/>
        <v>11.37076777916751</v>
      </c>
      <c r="K58" s="40">
        <f t="shared" si="21"/>
        <v>12.264296583816705</v>
      </c>
      <c r="L58" s="40">
        <f t="shared" si="21"/>
        <v>12.761598808110424</v>
      </c>
    </row>
    <row r="59" spans="1:12" x14ac:dyDescent="0.2">
      <c r="A59" t="str">
        <f>A16</f>
        <v>Rest of manufacturing</v>
      </c>
      <c r="B59" s="40">
        <f t="shared" si="20"/>
        <v>3.2254159311429387</v>
      </c>
      <c r="C59" s="44">
        <f t="shared" si="20"/>
        <v>-5.8401780073072285</v>
      </c>
      <c r="D59" s="40">
        <f t="shared" si="20"/>
        <v>-0.29641020507901183</v>
      </c>
      <c r="E59" s="40">
        <f t="shared" si="20"/>
        <v>-0.56209387150863988</v>
      </c>
      <c r="F59" s="44">
        <f t="shared" si="18"/>
        <v>-0.47361140674346824</v>
      </c>
      <c r="H59" s="40">
        <f t="shared" si="21"/>
        <v>74.407055001160415</v>
      </c>
      <c r="I59" s="40">
        <f t="shared" si="21"/>
        <v>75.828525006769823</v>
      </c>
      <c r="J59" s="40">
        <f t="shared" si="21"/>
        <v>75.21339389550829</v>
      </c>
      <c r="K59" s="40">
        <f t="shared" si="21"/>
        <v>74.481176807886527</v>
      </c>
      <c r="L59" s="40">
        <f t="shared" si="21"/>
        <v>74.3091929138441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3.6899711970457716</v>
      </c>
      <c r="C61" s="44">
        <f>IF(AND(D$5-C$5 &lt;&gt; 0,C18&lt;&gt;0,D18&lt;&gt;0),(EXP(LN(D18/C18)/(D$5-C$5))-1)*100,0)</f>
        <v>-2.0322417235315693</v>
      </c>
      <c r="D61" s="44">
        <f>IF(AND(E$5-D$5 &lt;&gt; 0,D18&lt;&gt;0,E18&lt;&gt;0),(EXP(LN(E18/D18)/(E$5-D$5))-1)*100,0)</f>
        <v>-0.18745819446222001</v>
      </c>
      <c r="E61" s="44">
        <f>IF(AND(F$5-E$5 &lt;&gt; 0,E18&lt;&gt;0,F18&lt;&gt;0),(EXP(LN(F18/E18)/(F$5-E$5))-1)*100,0)</f>
        <v>4.8099624116959561E-2</v>
      </c>
      <c r="F61" s="44">
        <f t="shared" si="18"/>
        <v>-3.048135259572371E-2</v>
      </c>
      <c r="H61" s="44">
        <f>(B18/B$40)*100</f>
        <v>5.4511144074957132</v>
      </c>
      <c r="I61" s="44">
        <f>(C18/C$40)*100</f>
        <v>5.9842471945776241</v>
      </c>
      <c r="J61" s="44">
        <f>(D18/D$40)*100</f>
        <v>5.9962137239739102</v>
      </c>
      <c r="K61" s="44">
        <f>(E18/E$40)*100</f>
        <v>5.7250432410389278</v>
      </c>
      <c r="L61" s="44">
        <f>(F18/F$40)*100</f>
        <v>5.4575016258942313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1.9202206702908065</v>
      </c>
      <c r="C63" s="44">
        <f t="shared" si="22"/>
        <v>-2.835053149471678</v>
      </c>
      <c r="D63" s="44">
        <f t="shared" si="22"/>
        <v>0.75887114184580717</v>
      </c>
      <c r="E63" s="44">
        <f t="shared" si="22"/>
        <v>0.60951385377525646</v>
      </c>
      <c r="F63" s="44">
        <f t="shared" si="18"/>
        <v>0.65927500070213085</v>
      </c>
      <c r="H63" s="44">
        <f>(B20/B$40)*100</f>
        <v>27.976604014495766</v>
      </c>
      <c r="I63" s="44">
        <f>(C20/C$40)*100</f>
        <v>28.669071611604384</v>
      </c>
      <c r="J63" s="44">
        <f>(D20/D$40)*100</f>
        <v>28.490997563359972</v>
      </c>
      <c r="K63" s="44">
        <f>(E20/E$40)*100</f>
        <v>28.516762054757898</v>
      </c>
      <c r="L63" s="44">
        <f>(F20/F$40)*100</f>
        <v>28.748645088131795</v>
      </c>
    </row>
    <row r="64" spans="1:12" x14ac:dyDescent="0.2">
      <c r="A64" t="str">
        <f>A21</f>
        <v>Wholesale and retail trade</v>
      </c>
      <c r="B64" s="40">
        <f t="shared" si="22"/>
        <v>2.7328847997482253</v>
      </c>
      <c r="C64" s="44">
        <f t="shared" si="22"/>
        <v>-4.2314717739756365</v>
      </c>
      <c r="D64" s="40">
        <f t="shared" si="22"/>
        <v>0.2235876898056155</v>
      </c>
      <c r="E64" s="40">
        <f t="shared" si="22"/>
        <v>0.15031672986116629</v>
      </c>
      <c r="F64" s="44">
        <f t="shared" si="18"/>
        <v>0.17473442940043604</v>
      </c>
      <c r="H64" s="40">
        <f t="shared" ref="H64:L66" si="23">(B21/B$20)*100</f>
        <v>55.748179469109779</v>
      </c>
      <c r="I64" s="40">
        <f t="shared" si="23"/>
        <v>57.54759816635876</v>
      </c>
      <c r="J64" s="40">
        <f t="shared" si="23"/>
        <v>56.72054540217011</v>
      </c>
      <c r="K64" s="40">
        <f t="shared" si="23"/>
        <v>55.229823771982304</v>
      </c>
      <c r="L64" s="40">
        <f t="shared" si="23"/>
        <v>52.760198843367291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3.7668168650333511</v>
      </c>
      <c r="C65" s="44">
        <f t="shared" si="22"/>
        <v>0.17133251438543606</v>
      </c>
      <c r="D65" s="40">
        <f t="shared" si="22"/>
        <v>1.2065342937522594</v>
      </c>
      <c r="E65" s="40">
        <f t="shared" si="22"/>
        <v>0.23189729777561841</v>
      </c>
      <c r="F65" s="44">
        <f t="shared" si="18"/>
        <v>0.55572892666273521</v>
      </c>
      <c r="H65" s="40">
        <f t="shared" si="23"/>
        <v>17.907312325916948</v>
      </c>
      <c r="I65" s="40">
        <f t="shared" si="23"/>
        <v>19.240792919209067</v>
      </c>
      <c r="J65" s="40">
        <f t="shared" si="23"/>
        <v>19.836123291617326</v>
      </c>
      <c r="K65" s="40">
        <f t="shared" si="23"/>
        <v>20.280707377660505</v>
      </c>
      <c r="L65" s="40">
        <f t="shared" si="23"/>
        <v>19.532242440413722</v>
      </c>
    </row>
    <row r="66" spans="1:12" x14ac:dyDescent="0.2">
      <c r="A66" t="str">
        <f>A23</f>
        <v>Accommodation and food</v>
      </c>
      <c r="B66" s="40">
        <f t="shared" si="22"/>
        <v>-1.255220911292243</v>
      </c>
      <c r="C66" s="44">
        <f t="shared" si="22"/>
        <v>-1.8650517176699966</v>
      </c>
      <c r="D66" s="40">
        <f t="shared" si="22"/>
        <v>1.6424913242550909</v>
      </c>
      <c r="E66" s="40">
        <f t="shared" si="22"/>
        <v>1.8593593026002386</v>
      </c>
      <c r="F66" s="44">
        <f t="shared" si="18"/>
        <v>1.7870186121662135</v>
      </c>
      <c r="H66" s="40">
        <f t="shared" si="23"/>
        <v>26.344508204973266</v>
      </c>
      <c r="I66" s="40">
        <f t="shared" si="23"/>
        <v>23.211608914432169</v>
      </c>
      <c r="J66" s="40">
        <f t="shared" si="23"/>
        <v>23.443331306212571</v>
      </c>
      <c r="K66" s="40">
        <f t="shared" si="23"/>
        <v>24.489468850357198</v>
      </c>
      <c r="L66" s="40">
        <f t="shared" si="23"/>
        <v>27.707558716218983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1.2248838937351403</v>
      </c>
      <c r="C68" s="44">
        <f t="shared" si="24"/>
        <v>-3.7818320030408525</v>
      </c>
      <c r="D68" s="44">
        <f t="shared" si="24"/>
        <v>0.58907603117441809</v>
      </c>
      <c r="E68" s="44">
        <f t="shared" si="24"/>
        <v>0.49828270007834519</v>
      </c>
      <c r="F68" s="44">
        <f t="shared" si="18"/>
        <v>0.52853803439636415</v>
      </c>
      <c r="H68" s="44">
        <f>(B25/B$40)*100</f>
        <v>34.81983589011773</v>
      </c>
      <c r="I68" s="44">
        <f>(C25/C$40)*100</f>
        <v>34.717870714297192</v>
      </c>
      <c r="J68" s="44">
        <f>(D25/D$40)*100</f>
        <v>34.166034404774045</v>
      </c>
      <c r="K68" s="44">
        <f>(E25/E$40)*100</f>
        <v>33.909763334411416</v>
      </c>
      <c r="L68" s="44">
        <f>(F25/F$40)*100</f>
        <v>33.809428519018795</v>
      </c>
    </row>
    <row r="69" spans="1:12" x14ac:dyDescent="0.2">
      <c r="A69" t="str">
        <f>A26</f>
        <v>Media</v>
      </c>
      <c r="B69" s="40">
        <f t="shared" si="24"/>
        <v>3.7322857437989798</v>
      </c>
      <c r="C69" s="44">
        <f t="shared" si="24"/>
        <v>-12.32558139534895</v>
      </c>
      <c r="D69" s="40">
        <f t="shared" si="24"/>
        <v>-0.10632666265537605</v>
      </c>
      <c r="E69" s="40">
        <f t="shared" si="24"/>
        <v>0.18183816500201289</v>
      </c>
      <c r="F69" s="44">
        <f t="shared" si="18"/>
        <v>8.5690976942642827E-2</v>
      </c>
      <c r="H69" s="40">
        <f t="shared" ref="H69:L71" si="25">(B26/B$25)*100</f>
        <v>1.602135461604834</v>
      </c>
      <c r="I69" s="40">
        <f t="shared" si="25"/>
        <v>1.7668751990302738</v>
      </c>
      <c r="J69" s="40">
        <f t="shared" si="25"/>
        <v>1.6099844659986886</v>
      </c>
      <c r="K69" s="40">
        <f t="shared" si="25"/>
        <v>1.5550970898949785</v>
      </c>
      <c r="L69" s="40">
        <f t="shared" si="25"/>
        <v>1.5068189104540195</v>
      </c>
    </row>
    <row r="70" spans="1:12" x14ac:dyDescent="0.2">
      <c r="A70" t="str">
        <f>A27</f>
        <v>Information technology</v>
      </c>
      <c r="B70" s="40">
        <f t="shared" si="24"/>
        <v>-4.0496977929910134</v>
      </c>
      <c r="C70" s="44">
        <f t="shared" si="24"/>
        <v>-13.194492976448258</v>
      </c>
      <c r="D70" s="40">
        <f t="shared" si="24"/>
        <v>1.5546401459686443</v>
      </c>
      <c r="E70" s="40">
        <f t="shared" si="24"/>
        <v>0.84856980571146323</v>
      </c>
      <c r="F70" s="44">
        <f t="shared" si="18"/>
        <v>1.0833794450863632</v>
      </c>
      <c r="H70" s="40">
        <f t="shared" si="25"/>
        <v>9.1037532355478898</v>
      </c>
      <c r="I70" s="40">
        <f t="shared" si="25"/>
        <v>7.3494817508500319</v>
      </c>
      <c r="J70" s="40">
        <f t="shared" si="25"/>
        <v>6.6305096326822621</v>
      </c>
      <c r="K70" s="40">
        <f t="shared" si="25"/>
        <v>6.9549125517069728</v>
      </c>
      <c r="L70" s="40">
        <f t="shared" si="25"/>
        <v>7.2011640237736794</v>
      </c>
    </row>
    <row r="71" spans="1:12" x14ac:dyDescent="0.2">
      <c r="A71" t="str">
        <f>A28</f>
        <v>Finance and insurance</v>
      </c>
      <c r="B71" s="40">
        <f t="shared" si="24"/>
        <v>5.9095342475535606</v>
      </c>
      <c r="C71" s="44">
        <f t="shared" si="24"/>
        <v>-5.5982532751092329</v>
      </c>
      <c r="D71" s="40">
        <f t="shared" si="24"/>
        <v>0.10800955728968997</v>
      </c>
      <c r="E71" s="40">
        <f t="shared" si="24"/>
        <v>-0.32161516806840096</v>
      </c>
      <c r="F71" s="44">
        <f t="shared" si="18"/>
        <v>-0.17861218275059265</v>
      </c>
      <c r="H71" s="40">
        <f t="shared" si="25"/>
        <v>9.8150345125107812</v>
      </c>
      <c r="I71" s="40">
        <f t="shared" si="25"/>
        <v>11.762047109823582</v>
      </c>
      <c r="J71" s="40">
        <f t="shared" si="25"/>
        <v>11.540001387917622</v>
      </c>
      <c r="K71" s="40">
        <f t="shared" si="25"/>
        <v>11.266678416289116</v>
      </c>
      <c r="L71" s="40">
        <f t="shared" si="25"/>
        <v>10.380527263311047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-1.3719675941015308</v>
      </c>
      <c r="C72" s="44">
        <f t="shared" si="27"/>
        <v>-0.88849956200718339</v>
      </c>
      <c r="D72" s="40">
        <f t="shared" si="27"/>
        <v>0.51734655848774125</v>
      </c>
      <c r="E72" s="40">
        <f t="shared" si="27"/>
        <v>1.36715953380524</v>
      </c>
      <c r="F72" s="44">
        <f t="shared" si="18"/>
        <v>1.0830932323219633</v>
      </c>
      <c r="H72" s="40">
        <f t="shared" ref="H72:L72" si="28">(B29/B$25)*100</f>
        <v>4.5540336496980096</v>
      </c>
      <c r="I72" s="40">
        <f t="shared" si="28"/>
        <v>4.1043894521659592</v>
      </c>
      <c r="J72" s="40">
        <f t="shared" si="28"/>
        <v>4.2278106666809094</v>
      </c>
      <c r="K72" s="40">
        <f t="shared" si="28"/>
        <v>4.212758016525493</v>
      </c>
      <c r="L72" s="40">
        <f t="shared" si="28"/>
        <v>4.5914819107746325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3.7461085305791508</v>
      </c>
      <c r="C73" s="44">
        <f t="shared" si="29"/>
        <v>6.4361951203750989</v>
      </c>
      <c r="D73" s="40">
        <f t="shared" si="29"/>
        <v>0.90112977628480362</v>
      </c>
      <c r="E73" s="40">
        <f t="shared" si="29"/>
        <v>0.56628109430350015</v>
      </c>
      <c r="F73" s="44">
        <f t="shared" si="18"/>
        <v>0.67777366996517596</v>
      </c>
      <c r="H73" s="40">
        <f t="shared" ref="H73:L73" si="30">(B30/B$25)*100</f>
        <v>28.828192407247595</v>
      </c>
      <c r="I73" s="40">
        <f t="shared" si="30"/>
        <v>31.80940347416988</v>
      </c>
      <c r="J73" s="40">
        <f t="shared" si="30"/>
        <v>35.187448953990504</v>
      </c>
      <c r="K73" s="40">
        <f t="shared" si="30"/>
        <v>35.73664949148322</v>
      </c>
      <c r="L73" s="40">
        <f t="shared" si="30"/>
        <v>35.979185676588862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-0.83914438492197485</v>
      </c>
      <c r="C74" s="44">
        <f t="shared" si="31"/>
        <v>-11.265954429422109</v>
      </c>
      <c r="D74" s="40">
        <f t="shared" si="31"/>
        <v>0.98002642451018307</v>
      </c>
      <c r="E74" s="40">
        <f t="shared" si="31"/>
        <v>0.64003955105700339</v>
      </c>
      <c r="F74" s="44">
        <f t="shared" si="18"/>
        <v>0.75324113012715799</v>
      </c>
      <c r="H74" s="40">
        <f>(B31/B$25)*100</f>
        <v>29.496333045729124</v>
      </c>
      <c r="I74" s="40">
        <f t="shared" ref="I74:L74" si="32">(C31/C$25)*100</f>
        <v>27.163138052533643</v>
      </c>
      <c r="J74" s="40">
        <f t="shared" si="32"/>
        <v>25.050312014562497</v>
      </c>
      <c r="K74" s="40">
        <f t="shared" si="32"/>
        <v>25.540914604435184</v>
      </c>
      <c r="L74" s="40">
        <f t="shared" si="32"/>
        <v>25.903474808256682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4.250197098901598</v>
      </c>
      <c r="C75" s="44">
        <f t="shared" si="33"/>
        <v>-7.2299651567945826</v>
      </c>
      <c r="D75" s="40">
        <f t="shared" si="33"/>
        <v>-1.1347868168590458</v>
      </c>
      <c r="E75" s="40">
        <f t="shared" si="33"/>
        <v>0.56822065487160955</v>
      </c>
      <c r="F75" s="44">
        <f t="shared" si="18"/>
        <v>-2.6832671821241938E-3</v>
      </c>
      <c r="H75" s="40">
        <f t="shared" ref="H75:L75" si="34">(B32/B$25)*100</f>
        <v>7.3376833477135461</v>
      </c>
      <c r="I75" s="40">
        <f t="shared" si="34"/>
        <v>8.2550052903530595</v>
      </c>
      <c r="J75" s="40">
        <f t="shared" si="34"/>
        <v>7.9591738687136617</v>
      </c>
      <c r="K75" s="40">
        <f t="shared" si="34"/>
        <v>7.3001441056636622</v>
      </c>
      <c r="L75" s="40">
        <f t="shared" si="34"/>
        <v>7.3511060692002248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-3.064928718541915</v>
      </c>
      <c r="C76" s="44">
        <f t="shared" si="35"/>
        <v>-3.7188447843862216</v>
      </c>
      <c r="D76" s="40">
        <f t="shared" si="35"/>
        <v>-0.36284826694321648</v>
      </c>
      <c r="E76" s="40">
        <f t="shared" si="35"/>
        <v>1.9510025914826201E-2</v>
      </c>
      <c r="F76" s="44">
        <f t="shared" si="18"/>
        <v>-0.10810549456456986</v>
      </c>
      <c r="H76" s="40">
        <f t="shared" ref="H76:L76" si="36">(B33/B$25)*100</f>
        <v>9.2628343399482223</v>
      </c>
      <c r="I76" s="40">
        <f t="shared" si="36"/>
        <v>7.7896596710735793</v>
      </c>
      <c r="J76" s="40">
        <f t="shared" si="36"/>
        <v>7.7947590094538599</v>
      </c>
      <c r="K76" s="40">
        <f t="shared" si="36"/>
        <v>7.432845724001373</v>
      </c>
      <c r="L76" s="40">
        <f t="shared" si="36"/>
        <v>7.0862413376408622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-0.78157806038537947</v>
      </c>
      <c r="C78" s="44">
        <f t="shared" ref="C78:C83" si="38">IF(AND(D$5-C$5 &lt;&gt; 0,C35&lt;&gt;0,D35&lt;&gt;0),(EXP(LN(D35/C35)/(D$5-C$5))-1)*100,0)</f>
        <v>2.8562452313629194</v>
      </c>
      <c r="D78" s="44">
        <f t="shared" si="37"/>
        <v>1.5944245640013621</v>
      </c>
      <c r="E78" s="44">
        <f t="shared" si="37"/>
        <v>0.99291806119803372</v>
      </c>
      <c r="F78" s="44">
        <f t="shared" si="18"/>
        <v>1.1930234819139462</v>
      </c>
      <c r="H78" s="44">
        <f>(B35/B$40)*100</f>
        <v>21.585331505717555</v>
      </c>
      <c r="I78" s="44">
        <f>(C35/C$40)*100</f>
        <v>19.865760562350545</v>
      </c>
      <c r="J78" s="44">
        <f>(D35/D$40)*100</f>
        <v>20.898748121452641</v>
      </c>
      <c r="K78" s="44">
        <f>(E35/E$40)*100</f>
        <v>21.799460014343378</v>
      </c>
      <c r="L78" s="44">
        <f>(F35/F$40)*100</f>
        <v>22.828722464021901</v>
      </c>
    </row>
    <row r="79" spans="1:12" x14ac:dyDescent="0.2">
      <c r="A79" t="str">
        <f>A36</f>
        <v>Public admin. and defence</v>
      </c>
      <c r="B79" s="40">
        <f t="shared" si="37"/>
        <v>-1.0573886898409102</v>
      </c>
      <c r="C79" s="44">
        <f t="shared" si="38"/>
        <v>4.4370419720186627</v>
      </c>
      <c r="D79" s="40">
        <f t="shared" si="37"/>
        <v>-0.45968006833837505</v>
      </c>
      <c r="E79" s="40">
        <f t="shared" si="37"/>
        <v>0.22359997646324015</v>
      </c>
      <c r="F79" s="44">
        <f t="shared" si="18"/>
        <v>-4.6795967249990689E-3</v>
      </c>
      <c r="H79" s="40">
        <f>(B36/B$35)*100</f>
        <v>13.62422471010902</v>
      </c>
      <c r="I79" s="40">
        <f t="shared" ref="I79:L81" si="39">(C36/C$35)*100</f>
        <v>13.473362954984067</v>
      </c>
      <c r="J79" s="40">
        <f t="shared" si="39"/>
        <v>13.680434953354236</v>
      </c>
      <c r="K79" s="40">
        <f t="shared" si="39"/>
        <v>12.352239191085156</v>
      </c>
      <c r="L79" s="40">
        <f t="shared" si="39"/>
        <v>11.442909632789593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-2.6901554631673319</v>
      </c>
      <c r="C80" s="44">
        <f t="shared" si="38"/>
        <v>2.9510006099505937</v>
      </c>
      <c r="D80" s="40">
        <f t="shared" si="40"/>
        <v>1.5820937606010332</v>
      </c>
      <c r="E80" s="40">
        <f t="shared" si="40"/>
        <v>0.90777836763968889</v>
      </c>
      <c r="F80" s="44">
        <f t="shared" si="18"/>
        <v>1.1320513372613306</v>
      </c>
      <c r="H80" s="40">
        <f>(B37/B$35)*100</f>
        <v>33.401184790834847</v>
      </c>
      <c r="I80" s="40">
        <f t="shared" si="39"/>
        <v>30.904357973161012</v>
      </c>
      <c r="J80" s="40">
        <f t="shared" si="39"/>
        <v>30.932828331311548</v>
      </c>
      <c r="K80" s="40">
        <f t="shared" si="39"/>
        <v>30.914060862132931</v>
      </c>
      <c r="L80" s="40">
        <f t="shared" si="39"/>
        <v>30.654433625280298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0.43558377213321897</v>
      </c>
      <c r="C81" s="44">
        <f t="shared" si="38"/>
        <v>2.4206823096536212</v>
      </c>
      <c r="D81" s="40">
        <f t="shared" si="40"/>
        <v>2.083826487335072</v>
      </c>
      <c r="E81" s="40">
        <f t="shared" si="40"/>
        <v>1.1991020793772122</v>
      </c>
      <c r="F81" s="44">
        <f t="shared" si="18"/>
        <v>1.4931549622540397</v>
      </c>
      <c r="H81" s="40">
        <f>(B38/B$35)*100</f>
        <v>52.974590499056127</v>
      </c>
      <c r="I81" s="40">
        <f t="shared" si="39"/>
        <v>55.622279071854933</v>
      </c>
      <c r="J81" s="40">
        <f t="shared" si="39"/>
        <v>55.386736715334216</v>
      </c>
      <c r="K81" s="40">
        <f t="shared" si="39"/>
        <v>56.733699946781911</v>
      </c>
      <c r="L81" s="40">
        <f t="shared" si="39"/>
        <v>57.902656741930102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1.2991256653085426</v>
      </c>
      <c r="C83" s="206">
        <f t="shared" si="38"/>
        <v>-2.2277541107262433</v>
      </c>
      <c r="D83" s="43">
        <f>IF(AND(E$5-D$5 &lt;&gt; 0,D40&lt;&gt;0,E40&lt;&gt;0),(EXP(LN(E40/D40)/(E$5-D$5))-1)*100,0)</f>
        <v>0.74065771528060154</v>
      </c>
      <c r="E83" s="43">
        <f>IF(AND(F$5-E$5 &lt;&gt; 0,E40&lt;&gt;0,F40&lt;&gt;0),(EXP(LN(F40/E40)/(F$5-E$5))-1)*100,0)</f>
        <v>0.52806739742290443</v>
      </c>
      <c r="F83" s="206">
        <f t="shared" si="18"/>
        <v>0.5988809428255637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1.1593818224174823</v>
      </c>
      <c r="C89" s="44">
        <f>IF(AND(F$5-D$5 &lt;&gt; 0,D7&lt;&gt;0,F7&lt;&gt;0),(EXP(LN(F7/D7)/(F$5-D$5))-1)*100,0)</f>
        <v>0.13195942157451235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2.0066410659061562</v>
      </c>
      <c r="C90" s="44">
        <f t="shared" ref="C90:C122" si="43">IF(AND(F$5-D$5 &lt;&gt; 0,D8&lt;&gt;0,F8&lt;&gt;0),(EXP(LN(F8/D8)/(F$5-D$5))-1)*100,0)</f>
        <v>0.47111786263702715</v>
      </c>
    </row>
    <row r="91" spans="1:12" x14ac:dyDescent="0.2">
      <c r="A91" s="30" t="str">
        <f t="shared" si="41"/>
        <v>Mining and quarrying</v>
      </c>
      <c r="B91" s="44">
        <f t="shared" si="42"/>
        <v>7.3260352311359744</v>
      </c>
      <c r="C91" s="44">
        <f t="shared" si="43"/>
        <v>-3.9288041243256688</v>
      </c>
    </row>
    <row r="92" spans="1:12" x14ac:dyDescent="0.2">
      <c r="A92" s="30" t="str">
        <f t="shared" si="41"/>
        <v>Electricity and gas</v>
      </c>
      <c r="B92" s="44">
        <f t="shared" si="42"/>
        <v>-2.724403802611175</v>
      </c>
      <c r="C92" s="44">
        <f t="shared" si="43"/>
        <v>-0.48490054327364751</v>
      </c>
    </row>
    <row r="93" spans="1:12" x14ac:dyDescent="0.2">
      <c r="A93" s="30" t="str">
        <f t="shared" si="41"/>
        <v>Water and sewerage</v>
      </c>
      <c r="B93" s="44">
        <f t="shared" si="42"/>
        <v>0.95592075913772945</v>
      </c>
      <c r="C93" s="44">
        <f t="shared" si="43"/>
        <v>0.41516849045111215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1.126790683010892</v>
      </c>
      <c r="C95" s="44">
        <f t="shared" si="43"/>
        <v>-0.39332989381360983</v>
      </c>
    </row>
    <row r="96" spans="1:12" x14ac:dyDescent="0.2">
      <c r="A96" s="30" t="str">
        <f t="shared" si="41"/>
        <v>Food drink and tobacco</v>
      </c>
      <c r="B96" s="44">
        <f t="shared" si="42"/>
        <v>0.24052203751501189</v>
      </c>
      <c r="C96" s="44">
        <f t="shared" si="43"/>
        <v>-0.63837258605871083</v>
      </c>
    </row>
    <row r="97" spans="1:3" x14ac:dyDescent="0.2">
      <c r="A97" s="30" t="str">
        <f t="shared" si="41"/>
        <v>Engineering</v>
      </c>
      <c r="B97" s="44">
        <f t="shared" si="42"/>
        <v>0.77008110083374159</v>
      </c>
      <c r="C97" s="44">
        <f t="shared" si="43"/>
        <v>0.37589750077249295</v>
      </c>
    </row>
    <row r="98" spans="1:3" x14ac:dyDescent="0.2">
      <c r="A98" s="30" t="str">
        <f t="shared" si="41"/>
        <v>Rest of manufacturing</v>
      </c>
      <c r="B98" s="44">
        <f t="shared" si="42"/>
        <v>1.3450261173703959</v>
      </c>
      <c r="C98" s="44">
        <f t="shared" si="43"/>
        <v>-0.47361140674346824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2.5193956062666389</v>
      </c>
      <c r="C100" s="44">
        <f t="shared" si="43"/>
        <v>-3.048135259572371E-2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0.9509029278029324</v>
      </c>
      <c r="C102" s="44">
        <f t="shared" si="43"/>
        <v>0.65927500070213085</v>
      </c>
    </row>
    <row r="103" spans="1:3" x14ac:dyDescent="0.2">
      <c r="A103" s="30" t="str">
        <f t="shared" si="41"/>
        <v>Wholesale and retail trade</v>
      </c>
      <c r="B103" s="44">
        <f t="shared" si="42"/>
        <v>1.3006307400100336</v>
      </c>
      <c r="C103" s="44">
        <f t="shared" si="43"/>
        <v>0.17473442940043604</v>
      </c>
    </row>
    <row r="104" spans="1:3" x14ac:dyDescent="0.2">
      <c r="A104" s="30" t="str">
        <f t="shared" si="41"/>
        <v>Transport and storage</v>
      </c>
      <c r="B104" s="44">
        <f t="shared" si="42"/>
        <v>3.0375410466850106</v>
      </c>
      <c r="C104" s="44">
        <f t="shared" si="43"/>
        <v>0.55572892666273521</v>
      </c>
    </row>
    <row r="105" spans="1:3" x14ac:dyDescent="0.2">
      <c r="A105" s="30" t="str">
        <f t="shared" si="41"/>
        <v>Accommodation and food</v>
      </c>
      <c r="B105" s="44">
        <f t="shared" si="42"/>
        <v>-1.3774894907023438</v>
      </c>
      <c r="C105" s="44">
        <f t="shared" si="43"/>
        <v>1.7870186121662135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0.20312053164324162</v>
      </c>
      <c r="C107" s="44">
        <f t="shared" si="43"/>
        <v>0.52853803439636415</v>
      </c>
    </row>
    <row r="108" spans="1:3" x14ac:dyDescent="0.2">
      <c r="A108" s="30" t="str">
        <f t="shared" si="41"/>
        <v>Media</v>
      </c>
      <c r="B108" s="44">
        <f t="shared" si="42"/>
        <v>0.30110949998738423</v>
      </c>
      <c r="C108" s="44">
        <f t="shared" si="43"/>
        <v>8.5690976942642827E-2</v>
      </c>
    </row>
    <row r="109" spans="1:3" x14ac:dyDescent="0.2">
      <c r="A109" s="30" t="str">
        <f t="shared" si="41"/>
        <v>Information technology</v>
      </c>
      <c r="B109" s="44">
        <f t="shared" si="42"/>
        <v>-5.9526564196734739</v>
      </c>
      <c r="C109" s="44">
        <f t="shared" si="43"/>
        <v>1.0833794450863632</v>
      </c>
    </row>
    <row r="110" spans="1:3" x14ac:dyDescent="0.2">
      <c r="A110" s="30" t="str">
        <f t="shared" si="41"/>
        <v>Finance and insurance</v>
      </c>
      <c r="B110" s="44">
        <f t="shared" si="42"/>
        <v>3.5008824401886907</v>
      </c>
      <c r="C110" s="44">
        <f t="shared" si="43"/>
        <v>-0.17861218275059265</v>
      </c>
    </row>
    <row r="111" spans="1:3" x14ac:dyDescent="0.2">
      <c r="A111" s="30" t="str">
        <f t="shared" si="41"/>
        <v>Real estate</v>
      </c>
      <c r="B111" s="44">
        <f t="shared" si="42"/>
        <v>-1.2754630262039934</v>
      </c>
      <c r="C111" s="44">
        <f t="shared" si="43"/>
        <v>1.0830932323219633</v>
      </c>
    </row>
    <row r="112" spans="1:3" x14ac:dyDescent="0.2">
      <c r="A112" s="30" t="str">
        <f t="shared" si="41"/>
        <v>Professional services</v>
      </c>
      <c r="B112" s="44">
        <f t="shared" si="42"/>
        <v>4.2786309066328521</v>
      </c>
      <c r="C112" s="44">
        <f t="shared" si="43"/>
        <v>0.67777366996517596</v>
      </c>
    </row>
    <row r="113" spans="1:3" x14ac:dyDescent="0.2">
      <c r="A113" s="30" t="str">
        <f t="shared" si="41"/>
        <v>Support services</v>
      </c>
      <c r="B113" s="44">
        <f t="shared" si="42"/>
        <v>-3.0181936601812343</v>
      </c>
      <c r="C113" s="44">
        <f t="shared" si="43"/>
        <v>0.75324113012715799</v>
      </c>
    </row>
    <row r="114" spans="1:3" x14ac:dyDescent="0.2">
      <c r="A114" s="30" t="str">
        <f t="shared" si="41"/>
        <v>Arts and entertainment</v>
      </c>
      <c r="B114" s="44">
        <f t="shared" si="42"/>
        <v>1.8457830724693203</v>
      </c>
      <c r="C114" s="44">
        <f t="shared" si="43"/>
        <v>-2.6832671821241938E-3</v>
      </c>
    </row>
    <row r="115" spans="1:3" x14ac:dyDescent="0.2">
      <c r="A115" s="30" t="str">
        <f t="shared" si="41"/>
        <v>Other services</v>
      </c>
      <c r="B115" s="44">
        <f t="shared" si="42"/>
        <v>-3.1960662680214358</v>
      </c>
      <c r="C115" s="44">
        <f t="shared" si="43"/>
        <v>-0.10810549456456986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-6.44549308029152E-2</v>
      </c>
      <c r="C117" s="44">
        <f t="shared" si="43"/>
        <v>1.1930234819139462</v>
      </c>
    </row>
    <row r="118" spans="1:3" x14ac:dyDescent="0.2">
      <c r="A118" s="30" t="str">
        <f t="shared" si="41"/>
        <v>Public admin. and defence</v>
      </c>
      <c r="B118" s="44">
        <f t="shared" si="42"/>
        <v>1.7871276895209398E-2</v>
      </c>
      <c r="C118" s="44">
        <f t="shared" si="43"/>
        <v>-4.6795967249990689E-3</v>
      </c>
    </row>
    <row r="119" spans="1:3" x14ac:dyDescent="0.2">
      <c r="A119" s="30" t="str">
        <f t="shared" si="41"/>
        <v>Education</v>
      </c>
      <c r="B119" s="44">
        <f t="shared" si="42"/>
        <v>-1.5872115495334072</v>
      </c>
      <c r="C119" s="44">
        <f t="shared" si="43"/>
        <v>1.1320513372613306</v>
      </c>
    </row>
    <row r="120" spans="1:3" x14ac:dyDescent="0.2">
      <c r="A120" s="30" t="str">
        <f t="shared" si="41"/>
        <v>Health and social work</v>
      </c>
      <c r="B120" s="44">
        <f t="shared" si="42"/>
        <v>0.82950137456025974</v>
      </c>
      <c r="C120" s="44">
        <f t="shared" si="43"/>
        <v>1.4931549622540397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0.58371587574732597</v>
      </c>
      <c r="C122" s="206">
        <f t="shared" si="43"/>
        <v>0.5988809428255637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Cheshire and Warrington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204.73134435263091</v>
      </c>
      <c r="C9" s="299" t="str">
        <f>CONCATENATE("(",ROUND((B9/$H11)*100,1),")")</f>
        <v>(37.3)</v>
      </c>
      <c r="D9" s="249">
        <f>SUM(D30,D51,D72,D93,D114,D135,D156,D177,D198,D219,D240,D261,D282,D303,D324,D345,D366,D387,D408,D429,D450,D471)</f>
        <v>47.673025985319768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39.934495084812681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292.33886542276332</v>
      </c>
      <c r="I9" s="299" t="str">
        <f>CONCATENATE("(",ROUND((H9/$H11)*100,1),")")</f>
        <v>(53.3)</v>
      </c>
      <c r="K9" s="249">
        <f>B14-B9</f>
        <v>5.0578966786867738</v>
      </c>
      <c r="L9" s="249">
        <f>D14-D9</f>
        <v>2.1999076877343455</v>
      </c>
      <c r="M9" s="249">
        <f>F14-F9</f>
        <v>0.9887056868096451</v>
      </c>
      <c r="N9" s="249">
        <f>SUM(K9:M9)</f>
        <v>8.2465100532307645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126.31947931905027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107.83122034257373</v>
      </c>
      <c r="E10" s="299" t="str">
        <f>CONCATENATE("(",ROUND((D10/$H11)*100,1),")")</f>
        <v>(19.7)</v>
      </c>
      <c r="F10" s="249">
        <f t="shared" ref="F10" si="2">SUM(F31,F52,F73,F94,F115,F136,F157,F178,F199,F220,F241,F262,F283,F304,F325,F346,F367,F388,F409,F430,F451,F472)</f>
        <v>21.806434915612652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255.95713457723664</v>
      </c>
      <c r="I10" s="299" t="str">
        <f>CONCATENATE("(",ROUND((H10/$H11)*100,1),")")</f>
        <v>(46.7)</v>
      </c>
      <c r="K10" s="249">
        <f t="shared" ref="K10:K11" si="4">B15-B10</f>
        <v>7.8444938782029254</v>
      </c>
      <c r="L10" s="249">
        <f t="shared" ref="L10:L11" si="5">D15-D10</f>
        <v>3.3669574862378511</v>
      </c>
      <c r="M10" s="249">
        <f t="shared" ref="M10:M11" si="6">F15-F10</f>
        <v>1.1500385823285662</v>
      </c>
      <c r="N10" s="249">
        <f t="shared" ref="N10:N11" si="7">SUM(K10:M10)</f>
        <v>12.361489946769343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331.05082367168114</v>
      </c>
      <c r="C11" s="299" t="str">
        <f>CONCATENATE("(",ROUND((B11/$H11)*100,1),")")</f>
        <v>(60.4)</v>
      </c>
      <c r="D11" s="249">
        <f t="shared" ref="D11" si="8">SUM(D32,D53,D74,D95,D116,D137,D158,D179,D200,D221,D242,D263,D284,D305,D326,D347,D368,D389,D410,D431,D452,D473)</f>
        <v>155.5042463278935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61.74093000042533</v>
      </c>
      <c r="G11" s="299" t="str">
        <f>CONCATENATE("(",ROUND((F11/$H11)*100,1),")")</f>
        <v>(11.3)</v>
      </c>
      <c r="H11" s="249">
        <f t="shared" ref="H11" si="10">SUM(H32,H53,H74,H95,H116,H137,H158,H179,H200,H221,H242,H263,H284,H305,H326,H347,H368,H389,H410,H431,H452,H473)</f>
        <v>548.29599999999994</v>
      </c>
      <c r="I11" s="299" t="str">
        <f>CONCATENATE("(",ROUND((H11/$H11)*100,1),")")</f>
        <v>(100)</v>
      </c>
      <c r="K11" s="249">
        <f t="shared" si="4"/>
        <v>12.902390556889713</v>
      </c>
      <c r="L11" s="249">
        <f t="shared" si="5"/>
        <v>5.5668651739721611</v>
      </c>
      <c r="M11" s="249">
        <f t="shared" si="6"/>
        <v>2.1387442691382077</v>
      </c>
      <c r="N11" s="249">
        <f t="shared" si="7"/>
        <v>20.608000000000082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209.78924103131769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49.872933673054114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40.923200771622326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300.58537547599417</v>
      </c>
      <c r="I14" s="299" t="str">
        <f>CONCATENATE("(",ROUND((H14/$H16)*100,1),")")</f>
        <v>(52.8)</v>
      </c>
      <c r="K14" s="249">
        <f>B19-B14</f>
        <v>5.3724687226537071</v>
      </c>
      <c r="L14" s="249">
        <f>D19-D14</f>
        <v>4.3966489077360649</v>
      </c>
      <c r="M14" s="249">
        <f>F19-F14</f>
        <v>1.9412323744043931</v>
      </c>
      <c r="N14" s="249">
        <f>SUM(K14:M14)</f>
        <v>11.710350004794165</v>
      </c>
    </row>
    <row r="15" spans="1:17" x14ac:dyDescent="0.2">
      <c r="A15" s="282" t="s">
        <v>365</v>
      </c>
      <c r="B15" s="249">
        <f t="shared" si="0"/>
        <v>134.1639731972532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111.19817782881158</v>
      </c>
      <c r="E15" s="299" t="str">
        <f>CONCATENATE("(",ROUND((D15/$H16)*100,1),")")</f>
        <v>(19.5)</v>
      </c>
      <c r="F15" s="249">
        <f t="shared" ref="F15" si="15">SUM(F36,F57,F78,F99,F120,F141,F162,F183,F204,F225,F246,F267,F288,F309,F330,F351,F372,F393,F414,F435,F456,F477)</f>
        <v>22.956473497941218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268.31862452400594</v>
      </c>
      <c r="I15" s="299" t="str">
        <f>CONCATENATE("(",ROUND((H15/$H16)*100,1),")")</f>
        <v>(47.2)</v>
      </c>
      <c r="K15" s="249">
        <f t="shared" ref="K15:K16" si="17">B20-B15</f>
        <v>12.567523719723653</v>
      </c>
      <c r="L15" s="249">
        <f t="shared" ref="L15:L16" si="18">D20-D15</f>
        <v>4.3462081551835752</v>
      </c>
      <c r="M15" s="249">
        <f t="shared" ref="M15:M16" si="19">F20-F15</f>
        <v>2.14191812029879</v>
      </c>
      <c r="N15" s="249">
        <f t="shared" ref="N15:N16" si="20">SUM(K15:M15)</f>
        <v>19.055649995206018</v>
      </c>
    </row>
    <row r="16" spans="1:17" x14ac:dyDescent="0.2">
      <c r="A16" s="282" t="s">
        <v>363</v>
      </c>
      <c r="B16" s="249">
        <f t="shared" si="0"/>
        <v>343.95321422857086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161.07111150186566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63.879674269563537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568.90400000000022</v>
      </c>
      <c r="I16" s="299" t="str">
        <f>CONCATENATE("(",ROUND((H16/$H16)*100,1),")")</f>
        <v>(100)</v>
      </c>
      <c r="K16" s="249">
        <f t="shared" si="17"/>
        <v>17.939992442377445</v>
      </c>
      <c r="L16" s="249">
        <f t="shared" si="18"/>
        <v>8.7428570629196827</v>
      </c>
      <c r="M16" s="249">
        <f t="shared" si="19"/>
        <v>4.083150494703176</v>
      </c>
      <c r="N16" s="249">
        <f t="shared" si="20"/>
        <v>30.766000000000304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215.16170975397139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54.269582580790178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42.86443314602672</v>
      </c>
      <c r="G19" s="299" t="str">
        <f>CONCATENATE("(",ROUND((F19/$H21)*100,1),")")</f>
        <v>(7.1)</v>
      </c>
      <c r="H19" s="249">
        <f t="shared" ref="H19" si="26">SUM(H40,H61,H82,H103,H124,H145,H166,H187,H208,H229,H250,H271,H292,H313,H334,H355,H376,H397,H418,H439,H460,H481)</f>
        <v>312.29572548078829</v>
      </c>
      <c r="I19" s="299" t="str">
        <f>CONCATENATE("(",ROUND((H19/$H21)*100,1),")")</f>
        <v>(52.1)</v>
      </c>
      <c r="K19" s="249">
        <f>B19-B9</f>
        <v>10.430365401340481</v>
      </c>
      <c r="L19" s="249">
        <f>D19-D9</f>
        <v>6.5965565954704104</v>
      </c>
      <c r="M19" s="249">
        <f>F19-F9</f>
        <v>2.9299380612140382</v>
      </c>
      <c r="N19" s="249">
        <f>SUM(K19:M19)</f>
        <v>19.95686005802493</v>
      </c>
    </row>
    <row r="20" spans="1:14" x14ac:dyDescent="0.2">
      <c r="A20" s="282" t="s">
        <v>365</v>
      </c>
      <c r="B20" s="249">
        <f t="shared" si="0"/>
        <v>146.73149691697685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115.54438598399516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25.098391618240008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287.37427451921201</v>
      </c>
      <c r="I20" s="299" t="str">
        <f>CONCATENATE("(",ROUND((H20/$H21)*100,1),")")</f>
        <v>(47.9)</v>
      </c>
      <c r="K20" s="249">
        <f t="shared" ref="K20:K21" si="30">B20-B10</f>
        <v>20.412017597926578</v>
      </c>
      <c r="L20" s="249">
        <f t="shared" ref="L20:L21" si="31">D20-D10</f>
        <v>7.7131656414214262</v>
      </c>
      <c r="M20" s="249">
        <f t="shared" ref="M20:M21" si="32">F20-F10</f>
        <v>3.2919567026273562</v>
      </c>
      <c r="N20" s="249">
        <f t="shared" ref="N20:N21" si="33">SUM(K20:M20)</f>
        <v>31.417139941975361</v>
      </c>
    </row>
    <row r="21" spans="1:14" x14ac:dyDescent="0.2">
      <c r="A21" s="282" t="s">
        <v>363</v>
      </c>
      <c r="B21" s="249">
        <f t="shared" si="0"/>
        <v>361.8932066709483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169.81396856478534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67.962824764266713</v>
      </c>
      <c r="G21" s="299" t="str">
        <f>CONCATENATE("(",ROUND((F21/$H21)*100,1),")")</f>
        <v>(11.3)</v>
      </c>
      <c r="H21" s="249">
        <f t="shared" ref="H21" si="35">SUM(H42,H63,H84,H105,H126,H147,H168,H189,H210,H231,H252,H273,H294,H315,H336,H357,H378,H399,H420,H441,H462,H483)</f>
        <v>599.6700000000003</v>
      </c>
      <c r="I21" s="299" t="str">
        <f>CONCATENATE("(",ROUND((H21/$H21)*100,1),")")</f>
        <v>(100)</v>
      </c>
      <c r="K21" s="249">
        <f t="shared" si="30"/>
        <v>30.842382999267159</v>
      </c>
      <c r="L21" s="249">
        <f t="shared" si="31"/>
        <v>14.309722236891844</v>
      </c>
      <c r="M21" s="249">
        <f t="shared" si="32"/>
        <v>6.2218947638413837</v>
      </c>
      <c r="N21" s="249">
        <f t="shared" si="33"/>
        <v>51.374000000000386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1.9844938139035757</v>
      </c>
      <c r="C30" s="299" t="str">
        <f>CONCATENATE("(",ROUND((B30/$H32)*100,1),")")</f>
        <v>(37.5)</v>
      </c>
      <c r="D30" s="302">
        <f>'Ind T6'!M9</f>
        <v>1.1779666487550916E-2</v>
      </c>
      <c r="E30" s="299" t="str">
        <f>CONCATENATE("(",ROUND((D30/$H32)*100,1),")")</f>
        <v>(0.2)</v>
      </c>
      <c r="F30" s="302">
        <f>'Ind T6'!N9</f>
        <v>1.9909536309642528</v>
      </c>
      <c r="G30" s="299" t="str">
        <f>CONCATENATE("(",ROUND((F30/$H32)*100,1),")")</f>
        <v>(37.6)</v>
      </c>
      <c r="H30" s="302">
        <f>SUM(B30,D30,F30)</f>
        <v>3.9872271113553794</v>
      </c>
      <c r="I30" s="299" t="str">
        <f>CONCATENATE("(",ROUND((H30/$H32)*100,1),")")</f>
        <v>(75.3)</v>
      </c>
      <c r="K30" s="302">
        <f>B35-B30</f>
        <v>0.14415308397668181</v>
      </c>
      <c r="L30" s="302">
        <f>D35-D30</f>
        <v>4.3857579627886757E-4</v>
      </c>
      <c r="M30" s="302">
        <f>F35-F30</f>
        <v>1.3029013500695408E-2</v>
      </c>
      <c r="N30" s="302">
        <f>SUM(K30:M30)</f>
        <v>0.15762067327365609</v>
      </c>
    </row>
    <row r="31" spans="1:14" x14ac:dyDescent="0.2">
      <c r="A31" s="282" t="s">
        <v>365</v>
      </c>
      <c r="B31" s="302">
        <f>'Ind T6'!L8</f>
        <v>0.43584766003490533</v>
      </c>
      <c r="C31" s="299" t="str">
        <f>CONCATENATE("(",ROUND((B31/$H32)*100,1),")")</f>
        <v>(8.2)</v>
      </c>
      <c r="D31" s="302">
        <f>'Ind T6'!M8</f>
        <v>0.15275567509692256</v>
      </c>
      <c r="E31" s="299" t="str">
        <f>CONCATENATE("(",ROUND((D31/$H32)*100,1),")")</f>
        <v>(2.9)</v>
      </c>
      <c r="F31" s="302">
        <f>'Ind T6'!N8</f>
        <v>0.72216955351279288</v>
      </c>
      <c r="G31" s="299" t="str">
        <f>CONCATENATE("(",ROUND((F31/$H32)*100,1),")")</f>
        <v>(13.6)</v>
      </c>
      <c r="H31" s="302">
        <f t="shared" ref="H31" si="36">SUM(B31,D31,F31)</f>
        <v>1.3107728886446206</v>
      </c>
      <c r="I31" s="299" t="str">
        <f>CONCATENATE("(",ROUND((H31/$H32)*100,1),")")</f>
        <v>(24.7)</v>
      </c>
      <c r="K31" s="302">
        <f t="shared" ref="K31:K32" si="37">B36-B31</f>
        <v>1.6418214510337092E-2</v>
      </c>
      <c r="L31" s="302">
        <f t="shared" ref="L31:L32" si="38">D36-D31</f>
        <v>9.2690363227648787E-4</v>
      </c>
      <c r="M31" s="302">
        <f t="shared" ref="M31:M32" si="39">F36-F31</f>
        <v>3.8034208583730078E-2</v>
      </c>
      <c r="N31" s="302">
        <f t="shared" ref="N31:N32" si="40">SUM(K31:M31)</f>
        <v>5.5379326726343658E-2</v>
      </c>
    </row>
    <row r="32" spans="1:14" x14ac:dyDescent="0.2">
      <c r="A32" s="282" t="s">
        <v>363</v>
      </c>
      <c r="B32" s="302">
        <f>SUM(B30:B31)</f>
        <v>2.420341473938481</v>
      </c>
      <c r="C32" s="299" t="str">
        <f>CONCATENATE("(",ROUND((B32/$H32)*100,1),")")</f>
        <v>(45.7)</v>
      </c>
      <c r="D32" s="302">
        <f>SUM(D30:D31)</f>
        <v>0.16453534158447347</v>
      </c>
      <c r="E32" s="299" t="str">
        <f>CONCATENATE("(",ROUND((D32/$H32)*100,1),")")</f>
        <v>(3.1)</v>
      </c>
      <c r="F32" s="302">
        <f>SUM(F30:F31)</f>
        <v>2.7131231844770456</v>
      </c>
      <c r="G32" s="299" t="str">
        <f>CONCATENATE("(",ROUND((F32/$H32)*100,1),")")</f>
        <v>(51.2)</v>
      </c>
      <c r="H32" s="302">
        <f>SUM(H30:H31)</f>
        <v>5.298</v>
      </c>
      <c r="I32" s="299" t="str">
        <f>CONCATENATE("(",ROUND((H32/$H32)*100,1),")")</f>
        <v>(100)</v>
      </c>
      <c r="K32" s="302">
        <f t="shared" si="37"/>
        <v>0.16057129848701912</v>
      </c>
      <c r="L32" s="302">
        <f t="shared" si="38"/>
        <v>1.3654794285553606E-3</v>
      </c>
      <c r="M32" s="302">
        <f t="shared" si="39"/>
        <v>5.1063222084425597E-2</v>
      </c>
      <c r="N32" s="302">
        <f t="shared" si="40"/>
        <v>0.21300000000000008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2.1286468978802575</v>
      </c>
      <c r="C35" s="299" t="str">
        <f>CONCATENATE("(",ROUND((B35/$H37)*100,1),")")</f>
        <v>(38.6)</v>
      </c>
      <c r="D35" s="302">
        <f>'Ind T6'!R9</f>
        <v>1.2218242283829783E-2</v>
      </c>
      <c r="E35" s="299" t="str">
        <f>CONCATENATE("(",ROUND((D35/$H37)*100,1),")")</f>
        <v>(0.2)</v>
      </c>
      <c r="F35" s="302">
        <f>'Ind T6'!S9</f>
        <v>2.0039826444649482</v>
      </c>
      <c r="G35" s="299" t="str">
        <f>CONCATENATE("(",ROUND((F35/$H37)*100,1),")")</f>
        <v>(36.4)</v>
      </c>
      <c r="H35" s="302">
        <f>SUM(B35,D35,F35)</f>
        <v>4.1448477846290359</v>
      </c>
      <c r="I35" s="299" t="str">
        <f>CONCATENATE("(",ROUND((H35/$H37)*100,1),")")</f>
        <v>(75.2)</v>
      </c>
      <c r="K35" s="302">
        <f>B40-B35</f>
        <v>0.23411475652271063</v>
      </c>
      <c r="L35" s="302">
        <f>D40-D35</f>
        <v>4.2914370090380537E-4</v>
      </c>
      <c r="M35" s="302">
        <f>F40-F35</f>
        <v>-0.10476684921494561</v>
      </c>
      <c r="N35" s="302">
        <f>SUM(K35:M35)</f>
        <v>0.12977705100866882</v>
      </c>
    </row>
    <row r="36" spans="1:14" x14ac:dyDescent="0.2">
      <c r="A36" s="282" t="s">
        <v>365</v>
      </c>
      <c r="B36" s="302">
        <f>'Ind T6'!Q8</f>
        <v>0.45226587454524242</v>
      </c>
      <c r="C36" s="299" t="str">
        <f>CONCATENATE("(",ROUND((B36/$H37)*100,1),")")</f>
        <v>(8.2)</v>
      </c>
      <c r="D36" s="302">
        <f>'Ind T6'!R8</f>
        <v>0.15368257872919905</v>
      </c>
      <c r="E36" s="299" t="str">
        <f>CONCATENATE("(",ROUND((D36/$H37)*100,1),")")</f>
        <v>(2.8)</v>
      </c>
      <c r="F36" s="302">
        <f>'Ind T6'!S8</f>
        <v>0.76020376209652296</v>
      </c>
      <c r="G36" s="299" t="str">
        <f>CONCATENATE("(",ROUND((F36/$H37)*100,1),")")</f>
        <v>(13.8)</v>
      </c>
      <c r="H36" s="302">
        <f t="shared" ref="H36" si="41">SUM(B36,D36,F36)</f>
        <v>1.3661522153709644</v>
      </c>
      <c r="I36" s="299" t="str">
        <f>CONCATENATE("(",ROUND((H36/$H37)*100,1),")")</f>
        <v>(24.8)</v>
      </c>
      <c r="K36" s="302">
        <f t="shared" ref="K36:K37" si="42">B41-B36</f>
        <v>1.0321849209096456E-2</v>
      </c>
      <c r="L36" s="302">
        <f t="shared" ref="L36:L37" si="43">D41-D36</f>
        <v>-7.4711316612359746E-3</v>
      </c>
      <c r="M36" s="302">
        <f t="shared" ref="M36:M37" si="44">F41-F36</f>
        <v>4.1372231443472018E-2</v>
      </c>
      <c r="N36" s="302">
        <f t="shared" ref="N36:N37" si="45">SUM(K36:M36)</f>
        <v>4.42229489913325E-2</v>
      </c>
    </row>
    <row r="37" spans="1:14" x14ac:dyDescent="0.2">
      <c r="A37" s="282" t="s">
        <v>363</v>
      </c>
      <c r="B37" s="302">
        <f>SUM(B35:B36)</f>
        <v>2.5809127724255001</v>
      </c>
      <c r="C37" s="299" t="str">
        <f>CONCATENATE("(",ROUND((B37/$H37)*100,1),")")</f>
        <v>(46.8)</v>
      </c>
      <c r="D37" s="302">
        <f>SUM(D35:D36)</f>
        <v>0.16590082101302883</v>
      </c>
      <c r="E37" s="299" t="str">
        <f>CONCATENATE("(",ROUND((D37/$H37)*100,1),")")</f>
        <v>(3)</v>
      </c>
      <c r="F37" s="302">
        <f>SUM(F35:F36)</f>
        <v>2.7641864065614712</v>
      </c>
      <c r="G37" s="299" t="str">
        <f>CONCATENATE("(",ROUND((F37/$H37)*100,1),")")</f>
        <v>(50.2)</v>
      </c>
      <c r="H37" s="302">
        <f>SUM(H35:H36)</f>
        <v>5.5110000000000001</v>
      </c>
      <c r="I37" s="299" t="str">
        <f>CONCATENATE("(",ROUND((H37/$H37)*100,1),")")</f>
        <v>(100)</v>
      </c>
      <c r="K37" s="302">
        <f t="shared" si="42"/>
        <v>0.24443660573180681</v>
      </c>
      <c r="L37" s="302">
        <f t="shared" si="43"/>
        <v>-7.0419879603321744E-3</v>
      </c>
      <c r="M37" s="302">
        <f t="shared" si="44"/>
        <v>-6.3394617771473705E-2</v>
      </c>
      <c r="N37" s="302">
        <f t="shared" si="45"/>
        <v>0.17400000000000093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2.3627616544029681</v>
      </c>
      <c r="C40" s="299" t="str">
        <f>CONCATENATE("(",ROUND((B40/$H42)*100,1),")")</f>
        <v>(41.6)</v>
      </c>
      <c r="D40" s="302">
        <f>'Ind T6'!W9</f>
        <v>1.2647385984733589E-2</v>
      </c>
      <c r="E40" s="299" t="str">
        <f>CONCATENATE("(",ROUND((D40/$H42)*100,1),")")</f>
        <v>(0.2)</v>
      </c>
      <c r="F40" s="302">
        <f>'Ind T6'!X9</f>
        <v>1.8992157952500026</v>
      </c>
      <c r="G40" s="299" t="str">
        <f>CONCATENATE("(",ROUND((F40/$H42)*100,1),")")</f>
        <v>(33.4)</v>
      </c>
      <c r="H40" s="302">
        <f>SUM(B40,D40,F40)</f>
        <v>4.2746248356377041</v>
      </c>
      <c r="I40" s="299" t="str">
        <f>CONCATENATE("(",ROUND((H40/$H42)*100,1),")")</f>
        <v>(75.2)</v>
      </c>
      <c r="K40" s="302">
        <f>B40-B30</f>
        <v>0.37826784049939244</v>
      </c>
      <c r="L40" s="302">
        <f>D40-D30</f>
        <v>8.6771949718267294E-4</v>
      </c>
      <c r="M40" s="302">
        <f>F40-F30</f>
        <v>-9.1737835714250204E-2</v>
      </c>
      <c r="N40" s="302">
        <f>SUM(K40:M40)</f>
        <v>0.28739772428232491</v>
      </c>
    </row>
    <row r="41" spans="1:14" x14ac:dyDescent="0.2">
      <c r="A41" s="282" t="s">
        <v>365</v>
      </c>
      <c r="B41" s="302">
        <f>'Ind T6'!V8</f>
        <v>0.46258772375433888</v>
      </c>
      <c r="C41" s="299" t="str">
        <f>CONCATENATE("(",ROUND((B41/$H42)*100,1),")")</f>
        <v>(8.1)</v>
      </c>
      <c r="D41" s="302">
        <f>'Ind T6'!W8</f>
        <v>0.14621144706796307</v>
      </c>
      <c r="E41" s="299" t="str">
        <f>CONCATENATE("(",ROUND((D41/$H42)*100,1),")")</f>
        <v>(2.6)</v>
      </c>
      <c r="F41" s="302">
        <f>'Ind T6'!X8</f>
        <v>0.80157599353999498</v>
      </c>
      <c r="G41" s="299" t="str">
        <f>CONCATENATE("(",ROUND((F41/$H42)*100,1),")")</f>
        <v>(14.1)</v>
      </c>
      <c r="H41" s="302">
        <f t="shared" ref="H41" si="46">SUM(B41,D41,F41)</f>
        <v>1.4103751643622968</v>
      </c>
      <c r="I41" s="299" t="str">
        <f>CONCATENATE("(",ROUND((H41/$H42)*100,1),")")</f>
        <v>(24.8)</v>
      </c>
      <c r="K41" s="302">
        <f t="shared" ref="K41:K42" si="47">B41-B31</f>
        <v>2.6740063719433549E-2</v>
      </c>
      <c r="L41" s="302">
        <f t="shared" ref="L41:L42" si="48">D41-D31</f>
        <v>-6.5442280289594867E-3</v>
      </c>
      <c r="M41" s="302">
        <f t="shared" ref="M41:M42" si="49">F41-F31</f>
        <v>7.9406440027202096E-2</v>
      </c>
      <c r="N41" s="302">
        <f t="shared" ref="N41:N42" si="50">SUM(K41:M41)</f>
        <v>9.9602275717676159E-2</v>
      </c>
    </row>
    <row r="42" spans="1:14" x14ac:dyDescent="0.2">
      <c r="A42" s="282" t="s">
        <v>363</v>
      </c>
      <c r="B42" s="302">
        <f>SUM(B40:B41)</f>
        <v>2.8253493781573069</v>
      </c>
      <c r="C42" s="299" t="str">
        <f>CONCATENATE("(",ROUND((B42/$H42)*100,1),")")</f>
        <v>(49.7)</v>
      </c>
      <c r="D42" s="302">
        <f>SUM(D40:D41)</f>
        <v>0.15885883305269666</v>
      </c>
      <c r="E42" s="299" t="str">
        <f>CONCATENATE("(",ROUND((D42/$H42)*100,1),")")</f>
        <v>(2.8)</v>
      </c>
      <c r="F42" s="302">
        <f>SUM(F40:F41)</f>
        <v>2.7007917887899975</v>
      </c>
      <c r="G42" s="299" t="str">
        <f>CONCATENATE("(",ROUND((F42/$H42)*100,1),")")</f>
        <v>(47.5)</v>
      </c>
      <c r="H42" s="302">
        <f>SUM(H40:H41)</f>
        <v>5.6850000000000005</v>
      </c>
      <c r="I42" s="299" t="str">
        <f>CONCATENATE("(",ROUND((H42/$H42)*100,1),")")</f>
        <v>(100)</v>
      </c>
      <c r="K42" s="302">
        <f t="shared" si="47"/>
        <v>0.40500790421882593</v>
      </c>
      <c r="L42" s="302">
        <f t="shared" si="48"/>
        <v>-5.6765085317768138E-3</v>
      </c>
      <c r="M42" s="302">
        <f t="shared" si="49"/>
        <v>-1.2331395687048108E-2</v>
      </c>
      <c r="N42" s="302">
        <f t="shared" si="50"/>
        <v>0.38700000000000101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0.54835928809915868</v>
      </c>
      <c r="C51" s="299" t="str">
        <f>CONCATENATE("(",ROUND((B51/$H53)*100,1),")")</f>
        <v>(81.2)</v>
      </c>
      <c r="D51" s="302">
        <f>'Ind T6'!M18</f>
        <v>8.2591768631776162E-3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0.55661846496233625</v>
      </c>
      <c r="I51" s="299" t="str">
        <f>CONCATENATE("(",ROUND((H51/$H53)*100,1),")")</f>
        <v>(82.5)</v>
      </c>
      <c r="K51" s="302">
        <f>B56-B51</f>
        <v>-0.12021789752418283</v>
      </c>
      <c r="L51" s="302">
        <f>D56-D51</f>
        <v>-1.6194195136896884E-3</v>
      </c>
      <c r="M51" s="302">
        <f>F56-F51</f>
        <v>0</v>
      </c>
      <c r="N51" s="302">
        <f>SUM(K51:M51)</f>
        <v>-0.12183731703787251</v>
      </c>
    </row>
    <row r="52" spans="1:14" x14ac:dyDescent="0.2">
      <c r="A52" s="282" t="s">
        <v>365</v>
      </c>
      <c r="B52" s="302">
        <f>'Ind T6'!L17</f>
        <v>9.9110122357127697E-2</v>
      </c>
      <c r="C52" s="299" t="str">
        <f>CONCATENATE("(",ROUND((B52/$H53)*100,1),")")</f>
        <v>(14.7)</v>
      </c>
      <c r="D52" s="302">
        <f>'Ind T6'!M17</f>
        <v>1.9271412680535973E-2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0.11838153503766367</v>
      </c>
      <c r="I52" s="299" t="str">
        <f>CONCATENATE("(",ROUND((H52/$H53)*100,1),")")</f>
        <v>(17.5)</v>
      </c>
      <c r="K52" s="302">
        <f t="shared" ref="K52:K53" si="52">B57-B52</f>
        <v>-2.2138120491236146E-2</v>
      </c>
      <c r="L52" s="302">
        <f t="shared" ref="L52:L53" si="53">D57-D52</f>
        <v>-4.0245624708908027E-3</v>
      </c>
      <c r="M52" s="302">
        <f t="shared" ref="M52:M53" si="54">F57-F52</f>
        <v>0</v>
      </c>
      <c r="N52" s="302">
        <f t="shared" ref="N52:N53" si="55">SUM(K52:M52)</f>
        <v>-2.6162682962126947E-2</v>
      </c>
    </row>
    <row r="53" spans="1:14" x14ac:dyDescent="0.2">
      <c r="A53" s="282" t="s">
        <v>363</v>
      </c>
      <c r="B53" s="302">
        <f>SUM(B51:B52)</f>
        <v>0.64746941045628637</v>
      </c>
      <c r="C53" s="299" t="str">
        <f>CONCATENATE("(",ROUND((B53/$H53)*100,1),")")</f>
        <v>(95.9)</v>
      </c>
      <c r="D53" s="302">
        <f>SUM(D51:D52)</f>
        <v>2.7530589543713589E-2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0.67499999999999993</v>
      </c>
      <c r="I53" s="299" t="str">
        <f>CONCATENATE("(",ROUND((H53/$H53)*100,1),")")</f>
        <v>(100)</v>
      </c>
      <c r="K53" s="302">
        <f t="shared" si="52"/>
        <v>-0.14235601801541897</v>
      </c>
      <c r="L53" s="302">
        <f t="shared" si="53"/>
        <v>-5.6439819845804928E-3</v>
      </c>
      <c r="M53" s="302">
        <f t="shared" si="54"/>
        <v>0</v>
      </c>
      <c r="N53" s="302">
        <f t="shared" si="55"/>
        <v>-0.14799999999999947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0.42814139057497586</v>
      </c>
      <c r="C56" s="299" t="str">
        <f>CONCATENATE("(",ROUND((B56/$H58)*100,1),")")</f>
        <v>(81.2)</v>
      </c>
      <c r="D56" s="302">
        <f>'Ind T6'!R18</f>
        <v>6.6397573494879278E-3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0.43478114792446376</v>
      </c>
      <c r="I56" s="299" t="str">
        <f>CONCATENATE("(",ROUND((H56/$H58)*100,1),")")</f>
        <v>(82.5)</v>
      </c>
      <c r="K56" s="302">
        <f>B61-B56</f>
        <v>-0.12661541654946595</v>
      </c>
      <c r="L56" s="302">
        <f>D61-D56</f>
        <v>-1.5943028040460838E-3</v>
      </c>
      <c r="M56" s="302">
        <f>F61-F56</f>
        <v>0</v>
      </c>
      <c r="N56" s="302">
        <f>SUM(K56:M56)</f>
        <v>-0.12820971935351202</v>
      </c>
    </row>
    <row r="57" spans="1:14" x14ac:dyDescent="0.2">
      <c r="A57" s="282" t="s">
        <v>365</v>
      </c>
      <c r="B57" s="302">
        <f>'Ind T6'!Q17</f>
        <v>7.6972001865891551E-2</v>
      </c>
      <c r="C57" s="299" t="str">
        <f>CONCATENATE("(",ROUND((B57/$H58)*100,1),")")</f>
        <v>(14.6)</v>
      </c>
      <c r="D57" s="302">
        <f>'Ind T6'!R17</f>
        <v>1.524685020964517E-2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9.221885207553672E-2</v>
      </c>
      <c r="I57" s="299" t="str">
        <f>CONCATENATE("(",ROUND((H57/$H58)*100,1),")")</f>
        <v>(17.5)</v>
      </c>
      <c r="K57" s="302">
        <f t="shared" ref="K57:K58" si="57">B62-B57</f>
        <v>-2.459537848864763E-2</v>
      </c>
      <c r="L57" s="302">
        <f t="shared" ref="L57:L58" si="58">D62-D57</f>
        <v>-4.1949021578401337E-3</v>
      </c>
      <c r="M57" s="302">
        <f t="shared" ref="M57:M58" si="59">F62-F57</f>
        <v>0</v>
      </c>
      <c r="N57" s="302">
        <f t="shared" ref="N57:N58" si="60">SUM(K57:M57)</f>
        <v>-2.8790280646487764E-2</v>
      </c>
    </row>
    <row r="58" spans="1:14" x14ac:dyDescent="0.2">
      <c r="A58" s="282" t="s">
        <v>363</v>
      </c>
      <c r="B58" s="302">
        <f>SUM(B56:B57)</f>
        <v>0.50511339244086739</v>
      </c>
      <c r="C58" s="299" t="str">
        <f>CONCATENATE("(",ROUND((B58/$H58)*100,1),")")</f>
        <v>(95.8)</v>
      </c>
      <c r="D58" s="302">
        <f>SUM(D56:D57)</f>
        <v>2.1886607559133096E-2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0.52700000000000047</v>
      </c>
      <c r="I58" s="299" t="str">
        <f>CONCATENATE("(",ROUND((H58/$H58)*100,1),")")</f>
        <v>(100)</v>
      </c>
      <c r="K58" s="302">
        <f t="shared" si="57"/>
        <v>-0.15121079503811358</v>
      </c>
      <c r="L58" s="302">
        <f t="shared" si="58"/>
        <v>-5.7892049618862157E-3</v>
      </c>
      <c r="M58" s="302">
        <f t="shared" si="59"/>
        <v>0</v>
      </c>
      <c r="N58" s="302">
        <f t="shared" si="60"/>
        <v>-0.15699999999999981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0.3015259740255099</v>
      </c>
      <c r="C61" s="299" t="str">
        <f>CONCATENATE("(",ROUND((B61/$H63)*100,1),")")</f>
        <v>(81.5)</v>
      </c>
      <c r="D61" s="302">
        <f>'Ind T6'!W18</f>
        <v>5.045454545441844E-3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0.30657142857095177</v>
      </c>
      <c r="I61" s="299" t="str">
        <f>CONCATENATE("(",ROUND((H61/$H63)*100,1),")")</f>
        <v>(82.9)</v>
      </c>
      <c r="K61" s="302">
        <f>B61-B51</f>
        <v>-0.24683331407364878</v>
      </c>
      <c r="L61" s="302">
        <f>D61-D51</f>
        <v>-3.2137223177357722E-3</v>
      </c>
      <c r="M61" s="302">
        <f>F61-F51</f>
        <v>0</v>
      </c>
      <c r="N61" s="302">
        <f>SUM(K61:M61)</f>
        <v>-0.25004703639138454</v>
      </c>
    </row>
    <row r="62" spans="1:14" x14ac:dyDescent="0.2">
      <c r="A62" s="282" t="s">
        <v>365</v>
      </c>
      <c r="B62" s="302">
        <f>'Ind T6'!V17</f>
        <v>5.2376623377243921E-2</v>
      </c>
      <c r="C62" s="299" t="str">
        <f>CONCATENATE("(",ROUND((B62/$H63)*100,1),")")</f>
        <v>(14.2)</v>
      </c>
      <c r="D62" s="302">
        <f>'Ind T6'!W17</f>
        <v>1.1051948051805037E-2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6.3428571429048952E-2</v>
      </c>
      <c r="I62" s="299" t="str">
        <f>CONCATENATE("(",ROUND((H62/$H63)*100,1),")")</f>
        <v>(17.1)</v>
      </c>
      <c r="K62" s="302">
        <f t="shared" ref="K62:K63" si="62">B62-B52</f>
        <v>-4.6733498979883777E-2</v>
      </c>
      <c r="L62" s="302">
        <f t="shared" ref="L62:L63" si="63">D62-D52</f>
        <v>-8.2194646287309363E-3</v>
      </c>
      <c r="M62" s="302">
        <f t="shared" ref="M62:M63" si="64">F62-F52</f>
        <v>0</v>
      </c>
      <c r="N62" s="302">
        <f t="shared" ref="N62:N63" si="65">SUM(K62:M62)</f>
        <v>-5.4952963608614715E-2</v>
      </c>
    </row>
    <row r="63" spans="1:14" x14ac:dyDescent="0.2">
      <c r="A63" s="282" t="s">
        <v>363</v>
      </c>
      <c r="B63" s="302">
        <f>SUM(B61:B62)</f>
        <v>0.35390259740275382</v>
      </c>
      <c r="C63" s="299" t="str">
        <f>CONCATENATE("(",ROUND((B63/$H63)*100,1),")")</f>
        <v>(95.6)</v>
      </c>
      <c r="D63" s="302">
        <f>SUM(D61:D62)</f>
        <v>1.6097402597246881E-2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0.37000000000000072</v>
      </c>
      <c r="I63" s="299" t="str">
        <f>CONCATENATE("(",ROUND((H63/$H63)*100,1),")")</f>
        <v>(100)</v>
      </c>
      <c r="K63" s="302">
        <f t="shared" si="62"/>
        <v>-0.29356681305353255</v>
      </c>
      <c r="L63" s="302">
        <f t="shared" si="63"/>
        <v>-1.1433186946466709E-2</v>
      </c>
      <c r="M63" s="302">
        <f t="shared" si="64"/>
        <v>0</v>
      </c>
      <c r="N63" s="302">
        <f t="shared" si="65"/>
        <v>-0.30499999999999927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3.5253951782813884</v>
      </c>
      <c r="C72" s="299" t="str">
        <f>CONCATENATE("(",ROUND((B72/$H74)*100,1),")")</f>
        <v>(57.7)</v>
      </c>
      <c r="D72" s="302">
        <f>'Ind T6'!M27</f>
        <v>0.24052425386193141</v>
      </c>
      <c r="E72" s="299" t="str">
        <f>CONCATENATE("(",ROUND((D72/$H74)*100,1),")")</f>
        <v>(3.9)</v>
      </c>
      <c r="F72" s="302">
        <f>'Ind T6'!N27</f>
        <v>2.3752741267706174E-2</v>
      </c>
      <c r="G72" s="299" t="str">
        <f>CONCATENATE("(",ROUND((F72/$H74)*100,1),")")</f>
        <v>(0.4)</v>
      </c>
      <c r="H72" s="302">
        <f>SUM(B72,D72,F72)</f>
        <v>3.7896721734110259</v>
      </c>
      <c r="I72" s="299" t="str">
        <f>CONCATENATE("(",ROUND((H72/$H74)*100,1),")")</f>
        <v>(62)</v>
      </c>
      <c r="K72" s="302">
        <f>B77-B72</f>
        <v>-0.11094559972933471</v>
      </c>
      <c r="L72" s="302">
        <f>D77-D72</f>
        <v>-5.0296508804763829E-3</v>
      </c>
      <c r="M72" s="302">
        <f>F77-F72</f>
        <v>-2.0328096916112648E-4</v>
      </c>
      <c r="N72" s="302">
        <f>SUM(K72:M72)</f>
        <v>-0.11617853157897222</v>
      </c>
    </row>
    <row r="73" spans="1:14" x14ac:dyDescent="0.2">
      <c r="A73" s="282" t="s">
        <v>365</v>
      </c>
      <c r="B73" s="302">
        <f>'Ind T6'!L26</f>
        <v>1.6414920121879188</v>
      </c>
      <c r="C73" s="299" t="str">
        <f>CONCATENATE("(",ROUND((B73/$H74)*100,1),")")</f>
        <v>(26.8)</v>
      </c>
      <c r="D73" s="302">
        <f>'Ind T6'!M26</f>
        <v>0.6177932612106346</v>
      </c>
      <c r="E73" s="299" t="str">
        <f>CONCATENATE("(",ROUND((D73/$H74)*100,1),")")</f>
        <v>(10.1)</v>
      </c>
      <c r="F73" s="302">
        <f>'Ind T6'!N26</f>
        <v>6.5042553190410454E-2</v>
      </c>
      <c r="G73" s="299" t="str">
        <f>CONCATENATE("(",ROUND((F73/$H74)*100,1),")")</f>
        <v>(1.1)</v>
      </c>
      <c r="H73" s="302">
        <f t="shared" ref="H73" si="66">SUM(B73,D73,F73)</f>
        <v>2.3243278265889638</v>
      </c>
      <c r="I73" s="299" t="str">
        <f>CONCATENATE("(",ROUND((H73/$H74)*100,1),")")</f>
        <v>(38)</v>
      </c>
      <c r="K73" s="302">
        <f t="shared" ref="K73:K74" si="67">B78-B73</f>
        <v>2.5854209936395645E-2</v>
      </c>
      <c r="L73" s="302">
        <f t="shared" ref="L73:L74" si="68">D78-D73</f>
        <v>-1.4060635147040368E-2</v>
      </c>
      <c r="M73" s="302">
        <f t="shared" ref="M73:M74" si="69">F78-F73</f>
        <v>3.8495678962942315E-4</v>
      </c>
      <c r="N73" s="302">
        <f t="shared" ref="N73:N74" si="70">SUM(K73:M73)</f>
        <v>1.21785315789847E-2</v>
      </c>
    </row>
    <row r="74" spans="1:14" x14ac:dyDescent="0.2">
      <c r="A74" s="282" t="s">
        <v>363</v>
      </c>
      <c r="B74" s="302">
        <f>SUM(B72:B73)</f>
        <v>5.166887190469307</v>
      </c>
      <c r="C74" s="299" t="str">
        <f>CONCATENATE("(",ROUND((B74/$H74)*100,1),")")</f>
        <v>(84.5)</v>
      </c>
      <c r="D74" s="302">
        <f>SUM(D72:D73)</f>
        <v>0.85831751507256604</v>
      </c>
      <c r="E74" s="299" t="str">
        <f>CONCATENATE("(",ROUND((D74/$H74)*100,1),")")</f>
        <v>(14)</v>
      </c>
      <c r="F74" s="302">
        <f>SUM(F72:F73)</f>
        <v>8.8795294458116625E-2</v>
      </c>
      <c r="G74" s="299" t="str">
        <f>CONCATENATE("(",ROUND((F74/$H74)*100,1),")")</f>
        <v>(1.5)</v>
      </c>
      <c r="H74" s="302">
        <f>SUM(H72:H73)</f>
        <v>6.1139999999999901</v>
      </c>
      <c r="I74" s="299" t="str">
        <f>CONCATENATE("(",ROUND((H74/$H74)*100,1),")")</f>
        <v>(100)</v>
      </c>
      <c r="K74" s="302">
        <f t="shared" si="67"/>
        <v>-8.5091389792938621E-2</v>
      </c>
      <c r="L74" s="302">
        <f t="shared" si="68"/>
        <v>-1.9090286027516723E-2</v>
      </c>
      <c r="M74" s="302">
        <f t="shared" si="69"/>
        <v>1.8167582046829667E-4</v>
      </c>
      <c r="N74" s="302">
        <f t="shared" si="70"/>
        <v>-0.10399999999998705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3.4144495785520537</v>
      </c>
      <c r="C77" s="299" t="str">
        <f>CONCATENATE("(",ROUND((B77/$H79)*100,1),")")</f>
        <v>(56.8)</v>
      </c>
      <c r="D77" s="302">
        <f>'Ind T6'!R27</f>
        <v>0.23549460298145503</v>
      </c>
      <c r="E77" s="299" t="str">
        <f>CONCATENATE("(",ROUND((D77/$H79)*100,1),")")</f>
        <v>(3.9)</v>
      </c>
      <c r="F77" s="302">
        <f>'Ind T6'!S27</f>
        <v>2.3549460298545048E-2</v>
      </c>
      <c r="G77" s="299" t="str">
        <f>CONCATENATE("(",ROUND((F77/$H79)*100,1),")")</f>
        <v>(0.4)</v>
      </c>
      <c r="H77" s="302">
        <f>SUM(B77,D77,F77)</f>
        <v>3.6734936418320538</v>
      </c>
      <c r="I77" s="299" t="str">
        <f>CONCATENATE("(",ROUND((H77/$H79)*100,1),")")</f>
        <v>(61.1)</v>
      </c>
      <c r="K77" s="302">
        <f>B82-B77</f>
        <v>-0.34738851479063415</v>
      </c>
      <c r="L77" s="302">
        <f>D82-D77</f>
        <v>-1.9287548510223074E-2</v>
      </c>
      <c r="M77" s="302">
        <f>F82-F77</f>
        <v>-1.1255088281635663E-3</v>
      </c>
      <c r="N77" s="302">
        <f>SUM(K77:M77)</f>
        <v>-0.36780157212902082</v>
      </c>
    </row>
    <row r="78" spans="1:14" x14ac:dyDescent="0.2">
      <c r="A78" s="282" t="s">
        <v>365</v>
      </c>
      <c r="B78" s="302">
        <f>'Ind T6'!Q26</f>
        <v>1.6673462221243145</v>
      </c>
      <c r="C78" s="299" t="str">
        <f>CONCATENATE("(",ROUND((B78/$H79)*100,1),")")</f>
        <v>(27.7)</v>
      </c>
      <c r="D78" s="302">
        <f>'Ind T6'!R26</f>
        <v>0.60373262606359424</v>
      </c>
      <c r="E78" s="299" t="str">
        <f>CONCATENATE("(",ROUND((D78/$H79)*100,1),")")</f>
        <v>(10)</v>
      </c>
      <c r="F78" s="302">
        <f>'Ind T6'!S26</f>
        <v>6.5427509980039877E-2</v>
      </c>
      <c r="G78" s="299" t="str">
        <f>CONCATENATE("(",ROUND((F78/$H79)*100,1),")")</f>
        <v>(1.1)</v>
      </c>
      <c r="H78" s="302">
        <f t="shared" ref="H78" si="71">SUM(B78,D78,F78)</f>
        <v>2.3365063581679486</v>
      </c>
      <c r="I78" s="299" t="str">
        <f>CONCATENATE("(",ROUND((H78/$H79)*100,1),")")</f>
        <v>(38.9)</v>
      </c>
      <c r="K78" s="302">
        <f t="shared" ref="K78:K79" si="72">B83-B78</f>
        <v>-3.1959632022237727E-2</v>
      </c>
      <c r="L78" s="302">
        <f t="shared" ref="L78:L79" si="73">D83-D78</f>
        <v>-5.3397538479116546E-2</v>
      </c>
      <c r="M78" s="302">
        <f t="shared" ref="M78:M79" si="74">F83-F78</f>
        <v>-2.8412573696307841E-3</v>
      </c>
      <c r="N78" s="302">
        <f t="shared" ref="N78:N79" si="75">SUM(K78:M78)</f>
        <v>-8.8198427870985058E-2</v>
      </c>
    </row>
    <row r="79" spans="1:14" x14ac:dyDescent="0.2">
      <c r="A79" s="282" t="s">
        <v>363</v>
      </c>
      <c r="B79" s="302">
        <f>SUM(B77:B78)</f>
        <v>5.0817958006763684</v>
      </c>
      <c r="C79" s="299" t="str">
        <f>CONCATENATE("(",ROUND((B79/$H79)*100,1),")")</f>
        <v>(84.6)</v>
      </c>
      <c r="D79" s="302">
        <f>SUM(D77:D78)</f>
        <v>0.83922722904504932</v>
      </c>
      <c r="E79" s="299" t="str">
        <f>CONCATENATE("(",ROUND((D79/$H79)*100,1),")")</f>
        <v>(14)</v>
      </c>
      <c r="F79" s="302">
        <f>SUM(F77:F78)</f>
        <v>8.8976970278584921E-2</v>
      </c>
      <c r="G79" s="299" t="str">
        <f>CONCATENATE("(",ROUND((F79/$H79)*100,1),")")</f>
        <v>(1.5)</v>
      </c>
      <c r="H79" s="302">
        <f>SUM(H77:H78)</f>
        <v>6.0100000000000025</v>
      </c>
      <c r="I79" s="299" t="str">
        <f>CONCATENATE("(",ROUND((H79/$H79)*100,1),")")</f>
        <v>(100)</v>
      </c>
      <c r="K79" s="302">
        <f t="shared" si="72"/>
        <v>-0.37934814681287232</v>
      </c>
      <c r="L79" s="302">
        <f t="shared" si="73"/>
        <v>-7.268508698933962E-2</v>
      </c>
      <c r="M79" s="302">
        <f t="shared" si="74"/>
        <v>-3.9667661977943469E-3</v>
      </c>
      <c r="N79" s="302">
        <f t="shared" si="75"/>
        <v>-0.45600000000000629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3.0670610637614195</v>
      </c>
      <c r="C82" s="299" t="str">
        <f>CONCATENATE("(",ROUND((B82/$H84)*100,1),")")</f>
        <v>(55.2)</v>
      </c>
      <c r="D82" s="302">
        <f>'Ind T6'!W27</f>
        <v>0.21620705447123195</v>
      </c>
      <c r="E82" s="299" t="str">
        <f>CONCATENATE("(",ROUND((D82/$H84)*100,1),")")</f>
        <v>(3.9)</v>
      </c>
      <c r="F82" s="302">
        <f>'Ind T6'!X27</f>
        <v>2.2423951470381481E-2</v>
      </c>
      <c r="G82" s="299" t="str">
        <f>CONCATENATE("(",ROUND((F82/$H84)*100,1),")")</f>
        <v>(0.4)</v>
      </c>
      <c r="H82" s="302">
        <f>SUM(B82,D82,F82)</f>
        <v>3.3056920697030328</v>
      </c>
      <c r="I82" s="299" t="str">
        <f>CONCATENATE("(",ROUND((H82/$H84)*100,1),")")</f>
        <v>(59.5)</v>
      </c>
      <c r="K82" s="302">
        <f>B82-B72</f>
        <v>-0.45833411451996886</v>
      </c>
      <c r="L82" s="302">
        <f>D82-D72</f>
        <v>-2.4317199390699457E-2</v>
      </c>
      <c r="M82" s="302">
        <f>F82-F72</f>
        <v>-1.3287897973246927E-3</v>
      </c>
      <c r="N82" s="302">
        <f>SUM(K82:M82)</f>
        <v>-0.48398010370799299</v>
      </c>
    </row>
    <row r="83" spans="1:14" x14ac:dyDescent="0.2">
      <c r="A83" s="282" t="s">
        <v>365</v>
      </c>
      <c r="B83" s="302">
        <f>'Ind T6'!V26</f>
        <v>1.6353865901020768</v>
      </c>
      <c r="C83" s="299" t="str">
        <f>CONCATENATE("(",ROUND((B83/$H84)*100,1),")")</f>
        <v>(29.4)</v>
      </c>
      <c r="D83" s="302">
        <f>'Ind T6'!W26</f>
        <v>0.55033508758447769</v>
      </c>
      <c r="E83" s="299" t="str">
        <f>CONCATENATE("(",ROUND((D83/$H84)*100,1),")")</f>
        <v>(9.9)</v>
      </c>
      <c r="F83" s="302">
        <f>'Ind T6'!X26</f>
        <v>6.2586252610409093E-2</v>
      </c>
      <c r="G83" s="299" t="str">
        <f>CONCATENATE("(",ROUND((F83/$H84)*100,1),")")</f>
        <v>(1.1)</v>
      </c>
      <c r="H83" s="302">
        <f t="shared" ref="H83" si="76">SUM(B83,D83,F83)</f>
        <v>2.2483079302969635</v>
      </c>
      <c r="I83" s="299" t="str">
        <f>CONCATENATE("(",ROUND((H83/$H84)*100,1),")")</f>
        <v>(40.5)</v>
      </c>
      <c r="K83" s="302">
        <f t="shared" ref="K83:K84" si="77">B83-B73</f>
        <v>-6.1054220858420827E-3</v>
      </c>
      <c r="L83" s="302">
        <f t="shared" ref="L83:L84" si="78">D83-D73</f>
        <v>-6.7458173626156914E-2</v>
      </c>
      <c r="M83" s="302">
        <f t="shared" ref="M83:M84" si="79">F83-F73</f>
        <v>-2.456300580001361E-3</v>
      </c>
      <c r="N83" s="302">
        <f t="shared" ref="N83:N84" si="80">SUM(K83:M83)</f>
        <v>-7.6019896292000358E-2</v>
      </c>
    </row>
    <row r="84" spans="1:14" x14ac:dyDescent="0.2">
      <c r="A84" s="282" t="s">
        <v>363</v>
      </c>
      <c r="B84" s="302">
        <f>SUM(B82:B83)</f>
        <v>4.7024476538634961</v>
      </c>
      <c r="C84" s="299" t="str">
        <f>CONCATENATE("(",ROUND((B84/$H84)*100,1),")")</f>
        <v>(84.7)</v>
      </c>
      <c r="D84" s="302">
        <f>SUM(D82:D83)</f>
        <v>0.7665421420557097</v>
      </c>
      <c r="E84" s="299" t="str">
        <f>CONCATENATE("(",ROUND((D84/$H84)*100,1),")")</f>
        <v>(13.8)</v>
      </c>
      <c r="F84" s="302">
        <f>SUM(F82:F83)</f>
        <v>8.5010204080790575E-2</v>
      </c>
      <c r="G84" s="299" t="str">
        <f>CONCATENATE("(",ROUND((F84/$H84)*100,1),")")</f>
        <v>(1.5)</v>
      </c>
      <c r="H84" s="302">
        <f>SUM(H82:H83)</f>
        <v>5.5539999999999967</v>
      </c>
      <c r="I84" s="299" t="str">
        <f>CONCATENATE("(",ROUND((H84/$H84)*100,1),")")</f>
        <v>(100)</v>
      </c>
      <c r="K84" s="302">
        <f t="shared" si="77"/>
        <v>-0.46443953660581094</v>
      </c>
      <c r="L84" s="302">
        <f t="shared" si="78"/>
        <v>-9.1775373016856343E-2</v>
      </c>
      <c r="M84" s="302">
        <f t="shared" si="79"/>
        <v>-3.7850903773260502E-3</v>
      </c>
      <c r="N84" s="302">
        <f t="shared" si="80"/>
        <v>-0.55999999999999339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3.7297228146291626</v>
      </c>
      <c r="C93" s="299" t="str">
        <f>CONCATENATE("(",ROUND((B93/$H95)*100,1),")")</f>
        <v>(72)</v>
      </c>
      <c r="D93" s="302">
        <f>'Ind T6'!M36</f>
        <v>0.14183837569851854</v>
      </c>
      <c r="E93" s="299" t="str">
        <f>CONCATENATE("(",ROUND((D93/$H95)*100,1),")")</f>
        <v>(2.7)</v>
      </c>
      <c r="F93" s="302">
        <f>'Ind T6'!N36</f>
        <v>8.0637445753670128E-2</v>
      </c>
      <c r="G93" s="299" t="str">
        <f>CONCATENATE("(",ROUND((F93/$H95)*100,1),")")</f>
        <v>(1.6)</v>
      </c>
      <c r="H93" s="302">
        <f>SUM(B93,D93,F93)</f>
        <v>3.9521986360813512</v>
      </c>
      <c r="I93" s="299" t="str">
        <f>CONCATENATE("(",ROUND((H93/$H95)*100,1),")")</f>
        <v>(76.3)</v>
      </c>
      <c r="K93" s="302">
        <f>B98-B93</f>
        <v>0.28100728817587362</v>
      </c>
      <c r="L93" s="302">
        <f>D98-D93</f>
        <v>1.4717542621682234E-2</v>
      </c>
      <c r="M93" s="302">
        <f>F98-F93</f>
        <v>6.9574220755796029E-3</v>
      </c>
      <c r="N93" s="302">
        <f>SUM(K93:M93)</f>
        <v>0.30268225287313544</v>
      </c>
    </row>
    <row r="94" spans="1:14" x14ac:dyDescent="0.2">
      <c r="A94" s="282" t="s">
        <v>365</v>
      </c>
      <c r="B94" s="302">
        <f>'Ind T6'!L35</f>
        <v>0.96684618722607751</v>
      </c>
      <c r="C94" s="299" t="str">
        <f>CONCATENATE("(",ROUND((B94/$H95)*100,1),")")</f>
        <v>(18.7)</v>
      </c>
      <c r="D94" s="302">
        <f>'Ind T6'!M35</f>
        <v>0.19532895226630592</v>
      </c>
      <c r="E94" s="299" t="str">
        <f>CONCATENATE("(",ROUND((D94/$H95)*100,1),")")</f>
        <v>(3.8)</v>
      </c>
      <c r="F94" s="302">
        <f>'Ind T6'!N35</f>
        <v>6.7626224426268103E-2</v>
      </c>
      <c r="G94" s="299" t="str">
        <f>CONCATENATE("(",ROUND((F94/$H95)*100,1),")")</f>
        <v>(1.3)</v>
      </c>
      <c r="H94" s="302">
        <f t="shared" ref="H94" si="81">SUM(B94,D94,F94)</f>
        <v>1.2298013639186516</v>
      </c>
      <c r="I94" s="299" t="str">
        <f>CONCATENATE("(",ROUND((H94/$H95)*100,1),")")</f>
        <v>(23.7)</v>
      </c>
      <c r="K94" s="302">
        <f t="shared" ref="K94:K95" si="82">B99-B94</f>
        <v>5.626186902696817E-2</v>
      </c>
      <c r="L94" s="302">
        <f t="shared" ref="L94:L95" si="83">D99-D94</f>
        <v>1.2828306380849586E-2</v>
      </c>
      <c r="M94" s="302">
        <f t="shared" ref="M94:M95" si="84">F99-F94</f>
        <v>7.22757171904434E-3</v>
      </c>
      <c r="N94" s="302">
        <f t="shared" ref="N94:N95" si="85">SUM(K94:M94)</f>
        <v>7.6317747126862095E-2</v>
      </c>
    </row>
    <row r="95" spans="1:14" x14ac:dyDescent="0.2">
      <c r="A95" s="282" t="s">
        <v>363</v>
      </c>
      <c r="B95" s="302">
        <f>SUM(B93:B94)</f>
        <v>4.6965690018552397</v>
      </c>
      <c r="C95" s="299" t="str">
        <f>CONCATENATE("(",ROUND((B95/$H95)*100,1),")")</f>
        <v>(90.6)</v>
      </c>
      <c r="D95" s="302">
        <f>SUM(D93:D94)</f>
        <v>0.33716732796482446</v>
      </c>
      <c r="E95" s="299" t="str">
        <f>CONCATENATE("(",ROUND((D95/$H95)*100,1),")")</f>
        <v>(6.5)</v>
      </c>
      <c r="F95" s="302">
        <f>SUM(F93:F94)</f>
        <v>0.14826367017993825</v>
      </c>
      <c r="G95" s="299" t="str">
        <f>CONCATENATE("(",ROUND((F95/$H95)*100,1),")")</f>
        <v>(2.9)</v>
      </c>
      <c r="H95" s="302">
        <f>SUM(H93:H94)</f>
        <v>5.182000000000003</v>
      </c>
      <c r="I95" s="299" t="str">
        <f>CONCATENATE("(",ROUND((H95/$H95)*100,1),")")</f>
        <v>(100)</v>
      </c>
      <c r="K95" s="302">
        <f t="shared" si="82"/>
        <v>0.3372691572028419</v>
      </c>
      <c r="L95" s="302">
        <f t="shared" si="83"/>
        <v>2.7545849002531819E-2</v>
      </c>
      <c r="M95" s="302">
        <f t="shared" si="84"/>
        <v>1.4184993794623929E-2</v>
      </c>
      <c r="N95" s="302">
        <f t="shared" si="85"/>
        <v>0.37899999999999767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4.0107301028050362</v>
      </c>
      <c r="C98" s="299" t="str">
        <f>CONCATENATE("(",ROUND((B98/$H100)*100,1),")")</f>
        <v>(72.1)</v>
      </c>
      <c r="D98" s="302">
        <f>'Ind T6'!R36</f>
        <v>0.15655591832020077</v>
      </c>
      <c r="E98" s="299" t="str">
        <f>CONCATENATE("(",ROUND((D98/$H100)*100,1),")")</f>
        <v>(2.8)</v>
      </c>
      <c r="F98" s="302">
        <f>'Ind T6'!S36</f>
        <v>8.7594867829249731E-2</v>
      </c>
      <c r="G98" s="299" t="str">
        <f>CONCATENATE("(",ROUND((F98/$H100)*100,1),")")</f>
        <v>(1.6)</v>
      </c>
      <c r="H98" s="302">
        <f>SUM(B98,D98,F98)</f>
        <v>4.2548808889544869</v>
      </c>
      <c r="I98" s="299" t="str">
        <f>CONCATENATE("(",ROUND((H98/$H100)*100,1),")")</f>
        <v>(76.5)</v>
      </c>
      <c r="K98" s="302">
        <f>B103-B98</f>
        <v>-4.0716436064277772E-2</v>
      </c>
      <c r="L98" s="302">
        <f>D103-D98</f>
        <v>6.3652916579150232E-3</v>
      </c>
      <c r="M98" s="302">
        <f>F103-F98</f>
        <v>2.3428070546466367E-3</v>
      </c>
      <c r="N98" s="302">
        <f>SUM(K98:M98)</f>
        <v>-3.2008337351716112E-2</v>
      </c>
    </row>
    <row r="99" spans="1:14" x14ac:dyDescent="0.2">
      <c r="A99" s="282" t="s">
        <v>365</v>
      </c>
      <c r="B99" s="302">
        <f>'Ind T6'!Q35</f>
        <v>1.0231080562530457</v>
      </c>
      <c r="C99" s="299" t="str">
        <f>CONCATENATE("(",ROUND((B99/$H100)*100,1),")")</f>
        <v>(18.4)</v>
      </c>
      <c r="D99" s="302">
        <f>'Ind T6'!R35</f>
        <v>0.20815725864715551</v>
      </c>
      <c r="E99" s="299" t="str">
        <f>CONCATENATE("(",ROUND((D99/$H100)*100,1),")")</f>
        <v>(3.7)</v>
      </c>
      <c r="F99" s="302">
        <f>'Ind T6'!S35</f>
        <v>7.4853796145312443E-2</v>
      </c>
      <c r="G99" s="299" t="str">
        <f>CONCATENATE("(",ROUND((F99/$H100)*100,1),")")</f>
        <v>(1.3)</v>
      </c>
      <c r="H99" s="302">
        <f t="shared" ref="H99" si="86">SUM(B99,D99,F99)</f>
        <v>1.3061191110455135</v>
      </c>
      <c r="I99" s="299" t="str">
        <f>CONCATENATE("(",ROUND((H99/$H100)*100,1),")")</f>
        <v>(23.5)</v>
      </c>
      <c r="K99" s="302">
        <f t="shared" ref="K99:K100" si="87">B104-B99</f>
        <v>-4.7518412342257288E-2</v>
      </c>
      <c r="L99" s="302">
        <f t="shared" ref="L99:L100" si="88">D104-D99</f>
        <v>-3.7387731787639766E-3</v>
      </c>
      <c r="M99" s="302">
        <f t="shared" ref="M99:M100" si="89">F104-F99</f>
        <v>4.2655228727373484E-3</v>
      </c>
      <c r="N99" s="302">
        <f t="shared" ref="N99:N100" si="90">SUM(K99:M99)</f>
        <v>-4.6991662648283916E-2</v>
      </c>
    </row>
    <row r="100" spans="1:14" x14ac:dyDescent="0.2">
      <c r="A100" s="282" t="s">
        <v>363</v>
      </c>
      <c r="B100" s="302">
        <f>SUM(B98:B99)</f>
        <v>5.0338381590580816</v>
      </c>
      <c r="C100" s="299" t="str">
        <f>CONCATENATE("(",ROUND((B100/$H100)*100,1),")")</f>
        <v>(90.5)</v>
      </c>
      <c r="D100" s="302">
        <f>SUM(D98:D99)</f>
        <v>0.36471317696735628</v>
      </c>
      <c r="E100" s="299" t="str">
        <f>CONCATENATE("(",ROUND((D100/$H100)*100,1),")")</f>
        <v>(6.6)</v>
      </c>
      <c r="F100" s="302">
        <f>SUM(F98:F99)</f>
        <v>0.16244866397456217</v>
      </c>
      <c r="G100" s="299" t="str">
        <f>CONCATENATE("(",ROUND((F100/$H100)*100,1),")")</f>
        <v>(2.9)</v>
      </c>
      <c r="H100" s="302">
        <f>SUM(H98:H99)</f>
        <v>5.5609999999999999</v>
      </c>
      <c r="I100" s="299" t="str">
        <f>CONCATENATE("(",ROUND((H100/$H100)*100,1),")")</f>
        <v>(100)</v>
      </c>
      <c r="K100" s="302">
        <f t="shared" si="87"/>
        <v>-8.8234848406535171E-2</v>
      </c>
      <c r="L100" s="302">
        <f t="shared" si="88"/>
        <v>2.6265184791510743E-3</v>
      </c>
      <c r="M100" s="302">
        <f t="shared" si="89"/>
        <v>6.608329927383999E-3</v>
      </c>
      <c r="N100" s="302">
        <f t="shared" si="90"/>
        <v>-7.9000000000000098E-2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3.9700136667407584</v>
      </c>
      <c r="C103" s="299" t="str">
        <f>CONCATENATE("(",ROUND((B103/$H105)*100,1),")")</f>
        <v>(72.4)</v>
      </c>
      <c r="D103" s="302">
        <f>'Ind T6'!W36</f>
        <v>0.16292120997811579</v>
      </c>
      <c r="E103" s="299" t="str">
        <f>CONCATENATE("(",ROUND((D103/$H105)*100,1),")")</f>
        <v>(3)</v>
      </c>
      <c r="F103" s="302">
        <f>'Ind T6'!X36</f>
        <v>8.9937674883896368E-2</v>
      </c>
      <c r="G103" s="299" t="str">
        <f>CONCATENATE("(",ROUND((F103/$H105)*100,1),")")</f>
        <v>(1.6)</v>
      </c>
      <c r="H103" s="302">
        <f>SUM(B103,D103,F103)</f>
        <v>4.2228725516027703</v>
      </c>
      <c r="I103" s="299" t="str">
        <f>CONCATENATE("(",ROUND((H103/$H105)*100,1),")")</f>
        <v>(77)</v>
      </c>
      <c r="K103" s="302">
        <f>B103-B93</f>
        <v>0.24029085211159584</v>
      </c>
      <c r="L103" s="302">
        <f>D103-D93</f>
        <v>2.1082834279597257E-2</v>
      </c>
      <c r="M103" s="302">
        <f>F103-F93</f>
        <v>9.3002291302262396E-3</v>
      </c>
      <c r="N103" s="302">
        <f>SUM(K103:M103)</f>
        <v>0.27067391552141928</v>
      </c>
    </row>
    <row r="104" spans="1:14" x14ac:dyDescent="0.2">
      <c r="A104" s="282" t="s">
        <v>365</v>
      </c>
      <c r="B104" s="302">
        <f>'Ind T6'!V35</f>
        <v>0.9755896439107884</v>
      </c>
      <c r="C104" s="299" t="str">
        <f>CONCATENATE("(",ROUND((B104/$H105)*100,1),")")</f>
        <v>(17.8)</v>
      </c>
      <c r="D104" s="302">
        <f>'Ind T6'!W35</f>
        <v>0.20441848546839153</v>
      </c>
      <c r="E104" s="299" t="str">
        <f>CONCATENATE("(",ROUND((D104/$H105)*100,1),")")</f>
        <v>(3.7)</v>
      </c>
      <c r="F104" s="302">
        <f>'Ind T6'!X35</f>
        <v>7.9119319018049791E-2</v>
      </c>
      <c r="G104" s="299" t="str">
        <f>CONCATENATE("(",ROUND((F104/$H105)*100,1),")")</f>
        <v>(1.4)</v>
      </c>
      <c r="H104" s="302">
        <f t="shared" ref="H104" si="91">SUM(B104,D104,F104)</f>
        <v>1.2591274483972297</v>
      </c>
      <c r="I104" s="299" t="str">
        <f>CONCATENATE("(",ROUND((H104/$H105)*100,1),")")</f>
        <v>(23)</v>
      </c>
      <c r="K104" s="302">
        <f t="shared" ref="K104:K105" si="92">B104-B94</f>
        <v>8.7434566847108819E-3</v>
      </c>
      <c r="L104" s="302">
        <f t="shared" ref="L104:L105" si="93">D104-D94</f>
        <v>9.089533202085609E-3</v>
      </c>
      <c r="M104" s="302">
        <f t="shared" ref="M104:M105" si="94">F104-F94</f>
        <v>1.1493094591781688E-2</v>
      </c>
      <c r="N104" s="302">
        <f t="shared" ref="N104:N105" si="95">SUM(K104:M104)</f>
        <v>2.9326084478578179E-2</v>
      </c>
    </row>
    <row r="105" spans="1:14" x14ac:dyDescent="0.2">
      <c r="A105" s="282" t="s">
        <v>363</v>
      </c>
      <c r="B105" s="302">
        <f>SUM(B103:B104)</f>
        <v>4.9456033106515465</v>
      </c>
      <c r="C105" s="299" t="str">
        <f>CONCATENATE("(",ROUND((B105/$H105)*100,1),")")</f>
        <v>(90.2)</v>
      </c>
      <c r="D105" s="302">
        <f>SUM(D103:D104)</f>
        <v>0.36733969544650735</v>
      </c>
      <c r="E105" s="299" t="str">
        <f>CONCATENATE("(",ROUND((D105/$H105)*100,1),")")</f>
        <v>(6.7)</v>
      </c>
      <c r="F105" s="302">
        <f>SUM(F103:F104)</f>
        <v>0.16905699390194617</v>
      </c>
      <c r="G105" s="299" t="str">
        <f>CONCATENATE("(",ROUND((F105/$H105)*100,1),")")</f>
        <v>(3.1)</v>
      </c>
      <c r="H105" s="302">
        <f>SUM(H103:H104)</f>
        <v>5.4820000000000002</v>
      </c>
      <c r="I105" s="299" t="str">
        <f>CONCATENATE("(",ROUND((H105/$H105)*100,1),")")</f>
        <v>(100)</v>
      </c>
      <c r="K105" s="302">
        <f t="shared" si="92"/>
        <v>0.24903430879630672</v>
      </c>
      <c r="L105" s="302">
        <f t="shared" si="93"/>
        <v>3.0172367481682894E-2</v>
      </c>
      <c r="M105" s="302">
        <f t="shared" si="94"/>
        <v>2.0793323722007928E-2</v>
      </c>
      <c r="N105" s="302">
        <f t="shared" si="95"/>
        <v>0.29999999999999755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23.880584771199583</v>
      </c>
      <c r="C114" s="299" t="str">
        <f>CONCATENATE("(",ROUND((B114/$H116)*100,1),")")</f>
        <v>(69.7)</v>
      </c>
      <c r="D114" s="302">
        <f>'Ind T6'!M45</f>
        <v>1.1674210065995094</v>
      </c>
      <c r="E114" s="299" t="str">
        <f>CONCATENATE("(",ROUND((D114/$H116)*100,1),")")</f>
        <v>(3.4)</v>
      </c>
      <c r="F114" s="302">
        <f>'Ind T6'!N45</f>
        <v>1.6888766714668231</v>
      </c>
      <c r="G114" s="299" t="str">
        <f>CONCATENATE("(",ROUND((F114/$H116)*100,1),")")</f>
        <v>(4.9)</v>
      </c>
      <c r="H114" s="302">
        <f>SUM(B114,D114,F114)</f>
        <v>26.736882449265913</v>
      </c>
      <c r="I114" s="299" t="str">
        <f>CONCATENATE("(",ROUND((H114/$H116)*100,1),")")</f>
        <v>(78)</v>
      </c>
      <c r="K114" s="302">
        <f>B119-B114</f>
        <v>-0.42447126943374869</v>
      </c>
      <c r="L114" s="302">
        <f>D119-D114</f>
        <v>2.6330077287477494E-3</v>
      </c>
      <c r="M114" s="302">
        <f>F119-F114</f>
        <v>-1.1260882562022623E-2</v>
      </c>
      <c r="N114" s="302">
        <f>SUM(K114:M114)</f>
        <v>-0.43309914426702356</v>
      </c>
    </row>
    <row r="115" spans="1:14" x14ac:dyDescent="0.2">
      <c r="A115" s="282" t="s">
        <v>365</v>
      </c>
      <c r="B115" s="302">
        <f>'Ind T6'!L44</f>
        <v>5.475427267524597</v>
      </c>
      <c r="C115" s="299" t="str">
        <f>CONCATENATE("(",ROUND((B115/$H116)*100,1),")")</f>
        <v>(16)</v>
      </c>
      <c r="D115" s="302">
        <f>'Ind T6'!M44</f>
        <v>1.3162043589722296</v>
      </c>
      <c r="E115" s="299" t="str">
        <f>CONCATENATE("(",ROUND((D115/$H116)*100,1),")")</f>
        <v>(3.8)</v>
      </c>
      <c r="F115" s="302">
        <f>'Ind T6'!N44</f>
        <v>0.74848592423721072</v>
      </c>
      <c r="G115" s="299" t="str">
        <f>CONCATENATE("(",ROUND((F115/$H116)*100,1),")")</f>
        <v>(2.2)</v>
      </c>
      <c r="H115" s="302">
        <f t="shared" ref="H115" si="96">SUM(B115,D115,F115)</f>
        <v>7.5401175507340374</v>
      </c>
      <c r="I115" s="299" t="str">
        <f>CONCATENATE("(",ROUND((H115/$H116)*100,1),")")</f>
        <v>(22)</v>
      </c>
      <c r="K115" s="302">
        <f t="shared" ref="K115:K116" si="97">B120-B115</f>
        <v>-1.1735624706775027E-2</v>
      </c>
      <c r="L115" s="302">
        <f t="shared" ref="L115:L116" si="98">D120-D115</f>
        <v>-1.066096105359926E-2</v>
      </c>
      <c r="M115" s="302">
        <f t="shared" ref="M115:M116" si="99">F120-F115</f>
        <v>-4.9504269972554971E-2</v>
      </c>
      <c r="N115" s="302">
        <f t="shared" ref="N115:N116" si="100">SUM(K115:M115)</f>
        <v>-7.1900855732929259E-2</v>
      </c>
    </row>
    <row r="116" spans="1:14" x14ac:dyDescent="0.2">
      <c r="A116" s="282" t="s">
        <v>363</v>
      </c>
      <c r="B116" s="302">
        <f>SUM(B114:B115)</f>
        <v>29.356012038724181</v>
      </c>
      <c r="C116" s="299" t="str">
        <f>CONCATENATE("(",ROUND((B116/$H116)*100,1),")")</f>
        <v>(85.6)</v>
      </c>
      <c r="D116" s="302">
        <f>SUM(D114:D115)</f>
        <v>2.4836253655717391</v>
      </c>
      <c r="E116" s="299" t="str">
        <f>CONCATENATE("(",ROUND((D116/$H116)*100,1),")")</f>
        <v>(7.2)</v>
      </c>
      <c r="F116" s="302">
        <f>SUM(F114:F115)</f>
        <v>2.4373625957040339</v>
      </c>
      <c r="G116" s="299" t="str">
        <f>CONCATENATE("(",ROUND((F116/$H116)*100,1),")")</f>
        <v>(7.1)</v>
      </c>
      <c r="H116" s="302">
        <f>SUM(H114:H115)</f>
        <v>34.276999999999951</v>
      </c>
      <c r="I116" s="299" t="str">
        <f>CONCATENATE("(",ROUND((H116/$H116)*100,1),")")</f>
        <v>(100)</v>
      </c>
      <c r="K116" s="302">
        <f t="shared" si="97"/>
        <v>-0.43620689414052549</v>
      </c>
      <c r="L116" s="302">
        <f t="shared" si="98"/>
        <v>-8.0279533248512891E-3</v>
      </c>
      <c r="M116" s="302">
        <f t="shared" si="99"/>
        <v>-6.0765152534577815E-2</v>
      </c>
      <c r="N116" s="302">
        <f t="shared" si="100"/>
        <v>-0.5049999999999546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23.456113501765834</v>
      </c>
      <c r="C119" s="299" t="str">
        <f>CONCATENATE("(",ROUND((B119/$H121)*100,1),")")</f>
        <v>(69.5)</v>
      </c>
      <c r="D119" s="302">
        <f>'Ind T6'!R45</f>
        <v>1.1700540143282572</v>
      </c>
      <c r="E119" s="299" t="str">
        <f>CONCATENATE("(",ROUND((D119/$H121)*100,1),")")</f>
        <v>(3.5)</v>
      </c>
      <c r="F119" s="302">
        <f>'Ind T6'!S45</f>
        <v>1.6776157889048005</v>
      </c>
      <c r="G119" s="299" t="str">
        <f>CONCATENATE("(",ROUND((F119/$H121)*100,1),")")</f>
        <v>(5)</v>
      </c>
      <c r="H119" s="302">
        <f>SUM(B119,D119,F119)</f>
        <v>26.303783304998895</v>
      </c>
      <c r="I119" s="299" t="str">
        <f>CONCATENATE("(",ROUND((H119/$H121)*100,1),")")</f>
        <v>(77.9)</v>
      </c>
      <c r="K119" s="302">
        <f>B124-B119</f>
        <v>-1.5022479500006973</v>
      </c>
      <c r="L119" s="302">
        <f>D124-D119</f>
        <v>-4.6374403742163839E-2</v>
      </c>
      <c r="M119" s="302">
        <f>F124-F119</f>
        <v>1.5599044699814435E-3</v>
      </c>
      <c r="N119" s="302">
        <f>SUM(K119:M119)</f>
        <v>-1.5470624492728797</v>
      </c>
    </row>
    <row r="120" spans="1:14" x14ac:dyDescent="0.2">
      <c r="A120" s="282" t="s">
        <v>365</v>
      </c>
      <c r="B120" s="302">
        <f>'Ind T6'!Q44</f>
        <v>5.4636916428178219</v>
      </c>
      <c r="C120" s="299" t="str">
        <f>CONCATENATE("(",ROUND((B120/$H121)*100,1),")")</f>
        <v>(16.2)</v>
      </c>
      <c r="D120" s="302">
        <f>'Ind T6'!R44</f>
        <v>1.3055433979186304</v>
      </c>
      <c r="E120" s="299" t="str">
        <f>CONCATENATE("(",ROUND((D120/$H121)*100,1),")")</f>
        <v>(3.9)</v>
      </c>
      <c r="F120" s="302">
        <f>'Ind T6'!S44</f>
        <v>0.69898165426465575</v>
      </c>
      <c r="G120" s="299" t="str">
        <f>CONCATENATE("(",ROUND((F120/$H121)*100,1),")")</f>
        <v>(2.1)</v>
      </c>
      <c r="H120" s="302">
        <f t="shared" ref="H120" si="101">SUM(B120,D120,F120)</f>
        <v>7.4682166950011082</v>
      </c>
      <c r="I120" s="299" t="str">
        <f>CONCATENATE("(",ROUND((H120/$H121)*100,1),")")</f>
        <v>(22.1)</v>
      </c>
      <c r="K120" s="302">
        <f t="shared" ref="K120:K121" si="102">B125-B120</f>
        <v>-0.19014751467647883</v>
      </c>
      <c r="L120" s="302">
        <f t="shared" ref="L120:L121" si="103">D125-D120</f>
        <v>-4.4289083245918182E-2</v>
      </c>
      <c r="M120" s="302">
        <f t="shared" ref="M120:M121" si="104">F125-F120</f>
        <v>-6.9500952804732785E-2</v>
      </c>
      <c r="N120" s="302">
        <f t="shared" ref="N120:N121" si="105">SUM(K120:M120)</f>
        <v>-0.3039375507271298</v>
      </c>
    </row>
    <row r="121" spans="1:14" x14ac:dyDescent="0.2">
      <c r="A121" s="282" t="s">
        <v>363</v>
      </c>
      <c r="B121" s="302">
        <f>SUM(B119:B120)</f>
        <v>28.919805144583655</v>
      </c>
      <c r="C121" s="299" t="str">
        <f>CONCATENATE("(",ROUND((B121/$H121)*100,1),")")</f>
        <v>(85.6)</v>
      </c>
      <c r="D121" s="302">
        <f>SUM(D119:D120)</f>
        <v>2.4755974122468878</v>
      </c>
      <c r="E121" s="299" t="str">
        <f>CONCATENATE("(",ROUND((D121/$H121)*100,1),")")</f>
        <v>(7.3)</v>
      </c>
      <c r="F121" s="302">
        <f>SUM(F119:F120)</f>
        <v>2.3765974431694561</v>
      </c>
      <c r="G121" s="299" t="str">
        <f>CONCATENATE("(",ROUND((F121/$H121)*100,1),")")</f>
        <v>(7)</v>
      </c>
      <c r="H121" s="302">
        <f>SUM(H119:H120)</f>
        <v>33.772000000000006</v>
      </c>
      <c r="I121" s="299" t="str">
        <f>CONCATENATE("(",ROUND((H121/$H121)*100,1),")")</f>
        <v>(100)</v>
      </c>
      <c r="K121" s="302">
        <f t="shared" si="102"/>
        <v>-1.6923954646771762</v>
      </c>
      <c r="L121" s="302">
        <f t="shared" si="103"/>
        <v>-9.066348698808202E-2</v>
      </c>
      <c r="M121" s="302">
        <f t="shared" si="104"/>
        <v>-6.794104833475112E-2</v>
      </c>
      <c r="N121" s="302">
        <f t="shared" si="105"/>
        <v>-1.8510000000000093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21.953865551765137</v>
      </c>
      <c r="C124" s="299" t="str">
        <f>CONCATENATE("(",ROUND((B124/$H126)*100,1),")")</f>
        <v>(68.8)</v>
      </c>
      <c r="D124" s="302">
        <f>'Ind T6'!W45</f>
        <v>1.1236796105860933</v>
      </c>
      <c r="E124" s="299" t="str">
        <f>CONCATENATE("(",ROUND((D124/$H126)*100,1),")")</f>
        <v>(3.5)</v>
      </c>
      <c r="F124" s="302">
        <f>'Ind T6'!X45</f>
        <v>1.6791756933747819</v>
      </c>
      <c r="G124" s="299" t="str">
        <f>CONCATENATE("(",ROUND((F124/$H126)*100,1),")")</f>
        <v>(5.3)</v>
      </c>
      <c r="H124" s="302">
        <f>SUM(B124,D124,F124)</f>
        <v>24.756720855726012</v>
      </c>
      <c r="I124" s="299" t="str">
        <f>CONCATENATE("(",ROUND((H124/$H126)*100,1),")")</f>
        <v>(77.6)</v>
      </c>
      <c r="K124" s="302">
        <f>B124-B114</f>
        <v>-1.926719219434446</v>
      </c>
      <c r="L124" s="302">
        <f>D124-D114</f>
        <v>-4.374139601341609E-2</v>
      </c>
      <c r="M124" s="302">
        <f>F124-F114</f>
        <v>-9.7009780920411792E-3</v>
      </c>
      <c r="N124" s="302">
        <f>SUM(K124:M124)</f>
        <v>-1.9801615935399033</v>
      </c>
    </row>
    <row r="125" spans="1:14" x14ac:dyDescent="0.2">
      <c r="A125" s="282" t="s">
        <v>365</v>
      </c>
      <c r="B125" s="302">
        <f>'Ind T6'!V44</f>
        <v>5.2735441281413431</v>
      </c>
      <c r="C125" s="299" t="str">
        <f>CONCATENATE("(",ROUND((B125/$H126)*100,1),")")</f>
        <v>(16.5)</v>
      </c>
      <c r="D125" s="302">
        <f>'Ind T6'!W44</f>
        <v>1.2612543146727122</v>
      </c>
      <c r="E125" s="299" t="str">
        <f>CONCATENATE("(",ROUND((D125/$H126)*100,1),")")</f>
        <v>(4)</v>
      </c>
      <c r="F125" s="302">
        <f>'Ind T6'!X44</f>
        <v>0.62948070145992296</v>
      </c>
      <c r="G125" s="299" t="str">
        <f>CONCATENATE("(",ROUND((F125/$H126)*100,1),")")</f>
        <v>(2)</v>
      </c>
      <c r="H125" s="302">
        <f t="shared" ref="H125" si="106">SUM(B125,D125,F125)</f>
        <v>7.1642791442739782</v>
      </c>
      <c r="I125" s="299" t="str">
        <f>CONCATENATE("(",ROUND((H125/$H126)*100,1),")")</f>
        <v>(22.4)</v>
      </c>
      <c r="K125" s="302">
        <f t="shared" ref="K125:K126" si="107">B125-B115</f>
        <v>-0.20188313938325386</v>
      </c>
      <c r="L125" s="302">
        <f t="shared" ref="L125:L126" si="108">D125-D115</f>
        <v>-5.4950044299517442E-2</v>
      </c>
      <c r="M125" s="302">
        <f t="shared" ref="M125:M126" si="109">F125-F115</f>
        <v>-0.11900522277728776</v>
      </c>
      <c r="N125" s="302">
        <f t="shared" ref="N125:N126" si="110">SUM(K125:M125)</f>
        <v>-0.37583840646005906</v>
      </c>
    </row>
    <row r="126" spans="1:14" x14ac:dyDescent="0.2">
      <c r="A126" s="282" t="s">
        <v>363</v>
      </c>
      <c r="B126" s="302">
        <f>SUM(B124:B125)</f>
        <v>27.227409679906479</v>
      </c>
      <c r="C126" s="299" t="str">
        <f>CONCATENATE("(",ROUND((B126/$H126)*100,1),")")</f>
        <v>(85.3)</v>
      </c>
      <c r="D126" s="302">
        <f>SUM(D124:D125)</f>
        <v>2.3849339252588058</v>
      </c>
      <c r="E126" s="299" t="str">
        <f>CONCATENATE("(",ROUND((D126/$H126)*100,1),")")</f>
        <v>(7.5)</v>
      </c>
      <c r="F126" s="302">
        <f>SUM(F124:F125)</f>
        <v>2.308656394834705</v>
      </c>
      <c r="G126" s="299" t="str">
        <f>CONCATENATE("(",ROUND((F126/$H126)*100,1),")")</f>
        <v>(7.2)</v>
      </c>
      <c r="H126" s="302">
        <f>SUM(H124:H125)</f>
        <v>31.920999999999992</v>
      </c>
      <c r="I126" s="299" t="str">
        <f>CONCATENATE("(",ROUND((H126/$H126)*100,1),")")</f>
        <v>(100)</v>
      </c>
      <c r="K126" s="302">
        <f t="shared" si="107"/>
        <v>-2.1286023588177017</v>
      </c>
      <c r="L126" s="302">
        <f t="shared" si="108"/>
        <v>-9.869144031293331E-2</v>
      </c>
      <c r="M126" s="302">
        <f t="shared" si="109"/>
        <v>-0.12870620086932893</v>
      </c>
      <c r="N126" s="302">
        <f t="shared" si="110"/>
        <v>-2.3559999999999639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1.1750367625721574</v>
      </c>
      <c r="C135" s="299" t="str">
        <f>CONCATENATE("(",ROUND((B135/$H137)*100,1),")")</f>
        <v>(73.1)</v>
      </c>
      <c r="D135" s="302">
        <f>'Ind T6'!M54</f>
        <v>2.2886701789105568E-2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1.1979234643612631</v>
      </c>
      <c r="I135" s="299" t="str">
        <f>CONCATENATE("(",ROUND((H135/$H137)*100,1),")")</f>
        <v>(74.5)</v>
      </c>
      <c r="K135" s="302">
        <f>B140-B135</f>
        <v>-5.3974227653814433E-2</v>
      </c>
      <c r="L135" s="302">
        <f>D140-D135</f>
        <v>-5.227944424406189E-4</v>
      </c>
      <c r="M135" s="302">
        <f>F140-F135</f>
        <v>0</v>
      </c>
      <c r="N135" s="302">
        <f>SUM(K135:M135)</f>
        <v>-5.4497022096255052E-2</v>
      </c>
    </row>
    <row r="136" spans="1:14" x14ac:dyDescent="0.2">
      <c r="A136" s="282" t="s">
        <v>365</v>
      </c>
      <c r="B136" s="302">
        <f>'Ind T6'!L53</f>
        <v>0.30971475713760793</v>
      </c>
      <c r="C136" s="299" t="str">
        <f>CONCATENATE("(",ROUND((B136/$H137)*100,1),")")</f>
        <v>(19.3)</v>
      </c>
      <c r="D136" s="302">
        <f>'Ind T6'!M53</f>
        <v>9.936177850112865E-2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0.40907653563873658</v>
      </c>
      <c r="I136" s="299" t="str">
        <f>CONCATENATE("(",ROUND((H136/$H137)*100,1),")")</f>
        <v>(25.5)</v>
      </c>
      <c r="K136" s="302">
        <f t="shared" ref="K136:K137" si="112">B141-B136</f>
        <v>-9.5223085156835863E-3</v>
      </c>
      <c r="L136" s="302">
        <f t="shared" ref="L136:L137" si="113">D141-D136</f>
        <v>-3.9806693880613114E-3</v>
      </c>
      <c r="M136" s="302">
        <f t="shared" ref="M136:M137" si="114">F141-F136</f>
        <v>0</v>
      </c>
      <c r="N136" s="302">
        <f t="shared" ref="N136:N137" si="115">SUM(K136:M136)</f>
        <v>-1.3502977903744898E-2</v>
      </c>
    </row>
    <row r="137" spans="1:14" x14ac:dyDescent="0.2">
      <c r="A137" s="282" t="s">
        <v>363</v>
      </c>
      <c r="B137" s="302">
        <f>SUM(B135:B136)</f>
        <v>1.4847515197097654</v>
      </c>
      <c r="C137" s="299" t="str">
        <f>CONCATENATE("(",ROUND((B137/$H137)*100,1),")")</f>
        <v>(92.4)</v>
      </c>
      <c r="D137" s="302">
        <f>SUM(D135:D136)</f>
        <v>0.12224848029023422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1.6069999999999998</v>
      </c>
      <c r="I137" s="299" t="str">
        <f>CONCATENATE("(",ROUND((H137/$H137)*100,1),")")</f>
        <v>(100)</v>
      </c>
      <c r="K137" s="302">
        <f t="shared" si="112"/>
        <v>-6.349653616949813E-2</v>
      </c>
      <c r="L137" s="302">
        <f t="shared" si="113"/>
        <v>-4.5034638305019303E-3</v>
      </c>
      <c r="M137" s="302">
        <f t="shared" si="114"/>
        <v>0</v>
      </c>
      <c r="N137" s="302">
        <f t="shared" si="115"/>
        <v>-6.800000000000006E-2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1.121062534918343</v>
      </c>
      <c r="C140" s="299" t="str">
        <f>CONCATENATE("(",ROUND((B140/$H142)*100,1),")")</f>
        <v>(72.8)</v>
      </c>
      <c r="D140" s="302">
        <f>'Ind T6'!R54</f>
        <v>2.2363907346664949E-2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1.143426442265008</v>
      </c>
      <c r="I140" s="299" t="str">
        <f>CONCATENATE("(",ROUND((H140/$H142)*100,1),")")</f>
        <v>(74.3)</v>
      </c>
      <c r="K140" s="302">
        <f>B145-B140</f>
        <v>-4.1060197570147006E-2</v>
      </c>
      <c r="L140" s="302">
        <f>D145-D140</f>
        <v>4.3182641866500171E-5</v>
      </c>
      <c r="M140" s="302">
        <f>F145-F140</f>
        <v>0</v>
      </c>
      <c r="N140" s="302">
        <f>SUM(K140:M140)</f>
        <v>-4.1017014928280505E-2</v>
      </c>
    </row>
    <row r="141" spans="1:14" x14ac:dyDescent="0.2">
      <c r="A141" s="282" t="s">
        <v>365</v>
      </c>
      <c r="B141" s="302">
        <f>'Ind T6'!Q53</f>
        <v>0.30019244862192435</v>
      </c>
      <c r="C141" s="299" t="str">
        <f>CONCATENATE("(",ROUND((B141/$H142)*100,1),")")</f>
        <v>(19.5)</v>
      </c>
      <c r="D141" s="302">
        <f>'Ind T6'!R53</f>
        <v>9.5381109113067339E-2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0.3955735577349917</v>
      </c>
      <c r="I141" s="299" t="str">
        <f>CONCATENATE("(",ROUND((H141/$H142)*100,1),")")</f>
        <v>(25.7)</v>
      </c>
      <c r="K141" s="302">
        <f t="shared" ref="K141:K142" si="117">B146-B141</f>
        <v>-1.6252495485385987E-3</v>
      </c>
      <c r="L141" s="302">
        <f t="shared" ref="L141:L142" si="118">D146-D141</f>
        <v>-2.3577355231813035E-3</v>
      </c>
      <c r="M141" s="302">
        <f t="shared" ref="M141:M142" si="119">F146-F141</f>
        <v>0</v>
      </c>
      <c r="N141" s="302">
        <f t="shared" ref="N141:N142" si="120">SUM(K141:M141)</f>
        <v>-3.9829850717199022E-3</v>
      </c>
    </row>
    <row r="142" spans="1:14" x14ac:dyDescent="0.2">
      <c r="A142" s="282" t="s">
        <v>363</v>
      </c>
      <c r="B142" s="302">
        <f>SUM(B140:B141)</f>
        <v>1.4212549835402672</v>
      </c>
      <c r="C142" s="299" t="str">
        <f>CONCATENATE("(",ROUND((B142/$H142)*100,1),")")</f>
        <v>(92.3)</v>
      </c>
      <c r="D142" s="302">
        <f>SUM(D140:D141)</f>
        <v>0.11774501645973229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1.5389999999999997</v>
      </c>
      <c r="I142" s="299" t="str">
        <f>CONCATENATE("(",ROUND((H142/$H142)*100,1),")")</f>
        <v>(100)</v>
      </c>
      <c r="K142" s="302">
        <f t="shared" si="117"/>
        <v>-4.2685447118685493E-2</v>
      </c>
      <c r="L142" s="302">
        <f t="shared" si="118"/>
        <v>-2.3145528813147964E-3</v>
      </c>
      <c r="M142" s="302">
        <f t="shared" si="119"/>
        <v>0</v>
      </c>
      <c r="N142" s="302">
        <f t="shared" si="120"/>
        <v>-4.500000000000029E-2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1.080002337348196</v>
      </c>
      <c r="C145" s="299" t="str">
        <f>CONCATENATE("(",ROUND((B145/$H147)*100,1),")")</f>
        <v>(72.3)</v>
      </c>
      <c r="D145" s="302">
        <f>'Ind T6'!W54</f>
        <v>2.2407089988531449E-2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1.1024094273367273</v>
      </c>
      <c r="I145" s="299" t="str">
        <f>CONCATENATE("(",ROUND((H145/$H147)*100,1),")")</f>
        <v>(73.8)</v>
      </c>
      <c r="K145" s="302">
        <f>B145-B135</f>
        <v>-9.5034425223961438E-2</v>
      </c>
      <c r="L145" s="302">
        <f>D145-D135</f>
        <v>-4.7961180057411873E-4</v>
      </c>
      <c r="M145" s="302">
        <f>F145-F135</f>
        <v>0</v>
      </c>
      <c r="N145" s="302">
        <f>SUM(K145:M145)</f>
        <v>-9.5514037024535564E-2</v>
      </c>
    </row>
    <row r="146" spans="1:14" x14ac:dyDescent="0.2">
      <c r="A146" s="282" t="s">
        <v>365</v>
      </c>
      <c r="B146" s="302">
        <f>'Ind T6'!V53</f>
        <v>0.29856719907338575</v>
      </c>
      <c r="C146" s="299" t="str">
        <f>CONCATENATE("(",ROUND((B146/$H147)*100,1),")")</f>
        <v>(20)</v>
      </c>
      <c r="D146" s="302">
        <f>'Ind T6'!W53</f>
        <v>9.3023373589886035E-2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0.3915905726632718</v>
      </c>
      <c r="I146" s="299" t="str">
        <f>CONCATENATE("(",ROUND((H146/$H147)*100,1),")")</f>
        <v>(26.2)</v>
      </c>
      <c r="K146" s="302">
        <f t="shared" ref="K146:K147" si="122">B146-B136</f>
        <v>-1.1147558064222185E-2</v>
      </c>
      <c r="L146" s="302">
        <f t="shared" ref="L146:L147" si="123">D146-D136</f>
        <v>-6.338404911242615E-3</v>
      </c>
      <c r="M146" s="302">
        <f t="shared" ref="M146:M147" si="124">F146-F136</f>
        <v>0</v>
      </c>
      <c r="N146" s="302">
        <f t="shared" ref="N146:N147" si="125">SUM(K146:M146)</f>
        <v>-1.74859629754648E-2</v>
      </c>
    </row>
    <row r="147" spans="1:14" x14ac:dyDescent="0.2">
      <c r="A147" s="282" t="s">
        <v>363</v>
      </c>
      <c r="B147" s="302">
        <f>SUM(B145:B146)</f>
        <v>1.3785695364215818</v>
      </c>
      <c r="C147" s="299" t="str">
        <f>CONCATENATE("(",ROUND((B147/$H147)*100,1),")")</f>
        <v>(92.3)</v>
      </c>
      <c r="D147" s="302">
        <f>SUM(D145:D146)</f>
        <v>0.11543046357841749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1.4939999999999991</v>
      </c>
      <c r="I147" s="299" t="str">
        <f>CONCATENATE("(",ROUND((H147/$H147)*100,1),")")</f>
        <v>(100)</v>
      </c>
      <c r="K147" s="302">
        <f t="shared" si="122"/>
        <v>-0.10618198328818362</v>
      </c>
      <c r="L147" s="302">
        <f t="shared" si="123"/>
        <v>-6.8180167118167267E-3</v>
      </c>
      <c r="M147" s="302">
        <f t="shared" si="124"/>
        <v>0</v>
      </c>
      <c r="N147" s="302">
        <f t="shared" si="125"/>
        <v>-0.11300000000000035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2.9927716228576959</v>
      </c>
      <c r="C156" s="299" t="str">
        <f>CONCATENATE("(",ROUND((B156/$H158)*100,1),")")</f>
        <v>(72.4)</v>
      </c>
      <c r="D156" s="302">
        <f>'Ind T6'!M63</f>
        <v>6.6510199456186164E-2</v>
      </c>
      <c r="E156" s="299" t="str">
        <f>CONCATENATE("(",ROUND((D156/$H158)*100,1),")")</f>
        <v>(1.6)</v>
      </c>
      <c r="F156" s="302">
        <f>'Ind T6'!N63</f>
        <v>0.13414451495695953</v>
      </c>
      <c r="G156" s="299" t="str">
        <f>CONCATENATE("(",ROUND((F156/$H158)*100,1),")")</f>
        <v>(3.2)</v>
      </c>
      <c r="H156" s="302">
        <f>SUM(B156,D156,F156)</f>
        <v>3.1934263372708416</v>
      </c>
      <c r="I156" s="299" t="str">
        <f>CONCATENATE("(",ROUND((H156/$H158)*100,1),")")</f>
        <v>(77.3)</v>
      </c>
      <c r="K156" s="302">
        <f>B161-B156</f>
        <v>6.0045588620314838E-2</v>
      </c>
      <c r="L156" s="302">
        <f>D161-D156</f>
        <v>1.8970942960483267E-3</v>
      </c>
      <c r="M156" s="302">
        <f>F161-F156</f>
        <v>-1.8652176534226239E-3</v>
      </c>
      <c r="N156" s="302">
        <f>SUM(K156:M156)</f>
        <v>6.0077465262940541E-2</v>
      </c>
    </row>
    <row r="157" spans="1:14" x14ac:dyDescent="0.2">
      <c r="A157" s="282" t="s">
        <v>365</v>
      </c>
      <c r="B157" s="302">
        <f>'Ind T6'!L62</f>
        <v>0.68777166816843471</v>
      </c>
      <c r="C157" s="299" t="str">
        <f>CONCATENATE("(",ROUND((B157/$H158)*100,1),")")</f>
        <v>(16.6)</v>
      </c>
      <c r="D157" s="302">
        <f>'Ind T6'!M62</f>
        <v>0.23681378059906563</v>
      </c>
      <c r="E157" s="299" t="str">
        <f>CONCATENATE("(",ROUND((D157/$H158)*100,1),")")</f>
        <v>(5.7)</v>
      </c>
      <c r="F157" s="302">
        <f>'Ind T6'!N62</f>
        <v>1.498821396165676E-2</v>
      </c>
      <c r="G157" s="299" t="str">
        <f>CONCATENATE("(",ROUND((F157/$H158)*100,1),")")</f>
        <v>(0.4)</v>
      </c>
      <c r="H157" s="302">
        <f t="shared" ref="H157" si="126">SUM(B157,D157,F157)</f>
        <v>0.9395736627291571</v>
      </c>
      <c r="I157" s="299" t="str">
        <f>CONCATENATE("(",ROUND((H157/$H158)*100,1),")")</f>
        <v>(22.7)</v>
      </c>
      <c r="K157" s="302">
        <f t="shared" ref="K157:K158" si="127">B162-B157</f>
        <v>4.6189461473560955E-2</v>
      </c>
      <c r="L157" s="302">
        <f t="shared" ref="L157:L158" si="128">D162-D157</f>
        <v>9.6036532470828995E-3</v>
      </c>
      <c r="M157" s="302">
        <f t="shared" ref="M157:M158" si="129">F162-F157</f>
        <v>1.2942001640671441E-4</v>
      </c>
      <c r="N157" s="302">
        <f t="shared" ref="N157:N158" si="130">SUM(K157:M157)</f>
        <v>5.5922534737050569E-2</v>
      </c>
    </row>
    <row r="158" spans="1:14" x14ac:dyDescent="0.2">
      <c r="A158" s="282" t="s">
        <v>363</v>
      </c>
      <c r="B158" s="302">
        <f>SUM(B156:B157)</f>
        <v>3.6805432910261304</v>
      </c>
      <c r="C158" s="299" t="str">
        <f>CONCATENATE("(",ROUND((B158/$H158)*100,1),")")</f>
        <v>(89.1)</v>
      </c>
      <c r="D158" s="302">
        <f>SUM(D156:D157)</f>
        <v>0.3033239800552518</v>
      </c>
      <c r="E158" s="299" t="str">
        <f>CONCATENATE("(",ROUND((D158/$H158)*100,1),")")</f>
        <v>(7.3)</v>
      </c>
      <c r="F158" s="302">
        <f>SUM(F156:F157)</f>
        <v>0.14913272891861629</v>
      </c>
      <c r="G158" s="299" t="str">
        <f>CONCATENATE("(",ROUND((F158/$H158)*100,1),")")</f>
        <v>(3.6)</v>
      </c>
      <c r="H158" s="302">
        <f>SUM(H156:H157)</f>
        <v>4.1329999999999991</v>
      </c>
      <c r="I158" s="299" t="str">
        <f>CONCATENATE("(",ROUND((H158/$H158)*100,1),")")</f>
        <v>(100)</v>
      </c>
      <c r="K158" s="302">
        <f t="shared" si="127"/>
        <v>0.10623505009387602</v>
      </c>
      <c r="L158" s="302">
        <f t="shared" si="128"/>
        <v>1.150074754313124E-2</v>
      </c>
      <c r="M158" s="302">
        <f t="shared" si="129"/>
        <v>-1.7357976370158956E-3</v>
      </c>
      <c r="N158" s="302">
        <f t="shared" si="130"/>
        <v>0.11599999999999136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3.0528172114780108</v>
      </c>
      <c r="C161" s="299" t="str">
        <f>CONCATENATE("(",ROUND((B161/$H163)*100,1),")")</f>
        <v>(71.8)</v>
      </c>
      <c r="D161" s="302">
        <f>'Ind T6'!R63</f>
        <v>6.8407293752234491E-2</v>
      </c>
      <c r="E161" s="299" t="str">
        <f>CONCATENATE("(",ROUND((D161/$H163)*100,1),")")</f>
        <v>(1.6)</v>
      </c>
      <c r="F161" s="302">
        <f>'Ind T6'!S63</f>
        <v>0.13227929730353691</v>
      </c>
      <c r="G161" s="299" t="str">
        <f>CONCATENATE("(",ROUND((F161/$H163)*100,1),")")</f>
        <v>(3.1)</v>
      </c>
      <c r="H161" s="302">
        <f>SUM(B161,D161,F161)</f>
        <v>3.2535038025337824</v>
      </c>
      <c r="I161" s="299" t="str">
        <f>CONCATENATE("(",ROUND((H161/$H163)*100,1),")")</f>
        <v>(76.6)</v>
      </c>
      <c r="K161" s="302">
        <f>B166-B161</f>
        <v>5.7098511015511111E-2</v>
      </c>
      <c r="L161" s="302">
        <f>D166-D161</f>
        <v>2.6951116868024066E-3</v>
      </c>
      <c r="M161" s="302">
        <f>F166-F161</f>
        <v>-6.9397470211504109E-3</v>
      </c>
      <c r="N161" s="302">
        <f>SUM(K161:M161)</f>
        <v>5.2853875681163107E-2</v>
      </c>
    </row>
    <row r="162" spans="1:14" x14ac:dyDescent="0.2">
      <c r="A162" s="282" t="s">
        <v>365</v>
      </c>
      <c r="B162" s="302">
        <f>'Ind T6'!Q62</f>
        <v>0.73396112964199567</v>
      </c>
      <c r="C162" s="299" t="str">
        <f>CONCATENATE("(",ROUND((B162/$H163)*100,1),")")</f>
        <v>(17.3)</v>
      </c>
      <c r="D162" s="302">
        <f>'Ind T6'!R62</f>
        <v>0.24641743384614853</v>
      </c>
      <c r="E162" s="299" t="str">
        <f>CONCATENATE("(",ROUND((D162/$H163)*100,1),")")</f>
        <v>(5.8)</v>
      </c>
      <c r="F162" s="302">
        <f>'Ind T6'!S62</f>
        <v>1.5117633978063474E-2</v>
      </c>
      <c r="G162" s="299" t="str">
        <f>CONCATENATE("(",ROUND((F162/$H163)*100,1),")")</f>
        <v>(0.4)</v>
      </c>
      <c r="H162" s="302">
        <f t="shared" ref="H162" si="131">SUM(B162,D162,F162)</f>
        <v>0.99549619746620766</v>
      </c>
      <c r="I162" s="299" t="str">
        <f>CONCATENATE("(",ROUND((H162/$H163)*100,1),")")</f>
        <v>(23.4)</v>
      </c>
      <c r="K162" s="302">
        <f t="shared" ref="K162:K163" si="132">B167-B162</f>
        <v>8.2470803433527307E-2</v>
      </c>
      <c r="L162" s="302">
        <f t="shared" ref="L162:L163" si="133">D167-D162</f>
        <v>1.3460899782452046E-2</v>
      </c>
      <c r="M162" s="302">
        <f t="shared" ref="M162:M163" si="134">F167-F162</f>
        <v>2.1442110286600154E-4</v>
      </c>
      <c r="N162" s="302">
        <f t="shared" ref="N162:N163" si="135">SUM(K162:M162)</f>
        <v>9.6146124318845352E-2</v>
      </c>
    </row>
    <row r="163" spans="1:14" x14ac:dyDescent="0.2">
      <c r="A163" s="282" t="s">
        <v>363</v>
      </c>
      <c r="B163" s="302">
        <f>SUM(B161:B162)</f>
        <v>3.7867783411200064</v>
      </c>
      <c r="C163" s="299" t="str">
        <f>CONCATENATE("(",ROUND((B163/$H163)*100,1),")")</f>
        <v>(89.1)</v>
      </c>
      <c r="D163" s="302">
        <f>SUM(D161:D162)</f>
        <v>0.31482472759838304</v>
      </c>
      <c r="E163" s="299" t="str">
        <f>CONCATENATE("(",ROUND((D163/$H163)*100,1),")")</f>
        <v>(7.4)</v>
      </c>
      <c r="F163" s="302">
        <f>SUM(F161:F162)</f>
        <v>0.14739693128160039</v>
      </c>
      <c r="G163" s="299" t="str">
        <f>CONCATENATE("(",ROUND((F163/$H163)*100,1),")")</f>
        <v>(3.5)</v>
      </c>
      <c r="H163" s="302">
        <f>SUM(H161:H162)</f>
        <v>4.2489999999999899</v>
      </c>
      <c r="I163" s="299" t="str">
        <f>CONCATENATE("(",ROUND((H163/$H163)*100,1),")")</f>
        <v>(100)</v>
      </c>
      <c r="K163" s="302">
        <f t="shared" si="132"/>
        <v>0.13956931444903864</v>
      </c>
      <c r="L163" s="302">
        <f t="shared" si="133"/>
        <v>1.6156011469254439E-2</v>
      </c>
      <c r="M163" s="302">
        <f t="shared" si="134"/>
        <v>-6.7253259182844249E-3</v>
      </c>
      <c r="N163" s="302">
        <f t="shared" si="135"/>
        <v>0.14900000000000865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3.1099157224935219</v>
      </c>
      <c r="C166" s="299" t="str">
        <f>CONCATENATE("(",ROUND((B166/$H168)*100,1),")")</f>
        <v>(70.7)</v>
      </c>
      <c r="D166" s="302">
        <f>'Ind T6'!W63</f>
        <v>7.1102405439036898E-2</v>
      </c>
      <c r="E166" s="299" t="str">
        <f>CONCATENATE("(",ROUND((D166/$H168)*100,1),")")</f>
        <v>(1.6)</v>
      </c>
      <c r="F166" s="302">
        <f>'Ind T6'!X63</f>
        <v>0.1253395502823865</v>
      </c>
      <c r="G166" s="299" t="str">
        <f>CONCATENATE("(",ROUND((F166/$H168)*100,1),")")</f>
        <v>(2.8)</v>
      </c>
      <c r="H166" s="302">
        <f>SUM(B166,D166,F166)</f>
        <v>3.3063576782149453</v>
      </c>
      <c r="I166" s="299" t="str">
        <f>CONCATENATE("(",ROUND((H166/$H168)*100,1),")")</f>
        <v>(75.2)</v>
      </c>
      <c r="K166" s="302">
        <f>B166-B156</f>
        <v>0.11714409963582595</v>
      </c>
      <c r="L166" s="302">
        <f>D166-D156</f>
        <v>4.5922059828507333E-3</v>
      </c>
      <c r="M166" s="302">
        <f>F166-F156</f>
        <v>-8.8049646745730348E-3</v>
      </c>
      <c r="N166" s="302">
        <f>SUM(K166:M166)</f>
        <v>0.11293134094410365</v>
      </c>
    </row>
    <row r="167" spans="1:14" x14ac:dyDescent="0.2">
      <c r="A167" s="282" t="s">
        <v>365</v>
      </c>
      <c r="B167" s="302">
        <f>'Ind T6'!V62</f>
        <v>0.81643193307552298</v>
      </c>
      <c r="C167" s="299" t="str">
        <f>CONCATENATE("(",ROUND((B167/$H168)*100,1),")")</f>
        <v>(18.6)</v>
      </c>
      <c r="D167" s="302">
        <f>'Ind T6'!W62</f>
        <v>0.25987833362860058</v>
      </c>
      <c r="E167" s="299" t="str">
        <f>CONCATENATE("(",ROUND((D167/$H168)*100,1),")")</f>
        <v>(5.9)</v>
      </c>
      <c r="F167" s="302">
        <f>'Ind T6'!X62</f>
        <v>1.5332055080929476E-2</v>
      </c>
      <c r="G167" s="299" t="str">
        <f>CONCATENATE("(",ROUND((F167/$H168)*100,1),")")</f>
        <v>(0.3)</v>
      </c>
      <c r="H167" s="302">
        <f t="shared" ref="H167" si="136">SUM(B167,D167,F167)</f>
        <v>1.091642321785053</v>
      </c>
      <c r="I167" s="299" t="str">
        <f>CONCATENATE("(",ROUND((H167/$H168)*100,1),")")</f>
        <v>(24.8)</v>
      </c>
      <c r="K167" s="302">
        <f t="shared" ref="K167:K168" si="137">B167-B157</f>
        <v>0.12866026490708826</v>
      </c>
      <c r="L167" s="302">
        <f t="shared" ref="L167:L168" si="138">D167-D157</f>
        <v>2.3064553029534945E-2</v>
      </c>
      <c r="M167" s="302">
        <f t="shared" ref="M167:M168" si="139">F167-F157</f>
        <v>3.4384111927271595E-4</v>
      </c>
      <c r="N167" s="302">
        <f t="shared" ref="N167:N168" si="140">SUM(K167:M167)</f>
        <v>0.15206865905589592</v>
      </c>
    </row>
    <row r="168" spans="1:14" x14ac:dyDescent="0.2">
      <c r="A168" s="282" t="s">
        <v>363</v>
      </c>
      <c r="B168" s="302">
        <f>SUM(B166:B167)</f>
        <v>3.9263476555690451</v>
      </c>
      <c r="C168" s="299" t="str">
        <f>CONCATENATE("(",ROUND((B168/$H168)*100,1),")")</f>
        <v>(89.3)</v>
      </c>
      <c r="D168" s="302">
        <f>SUM(D166:D167)</f>
        <v>0.33098073906763747</v>
      </c>
      <c r="E168" s="299" t="str">
        <f>CONCATENATE("(",ROUND((D168/$H168)*100,1),")")</f>
        <v>(7.5)</v>
      </c>
      <c r="F168" s="302">
        <f>SUM(F166:F167)</f>
        <v>0.14067160536331597</v>
      </c>
      <c r="G168" s="299" t="str">
        <f>CONCATENATE("(",ROUND((F168/$H168)*100,1),")")</f>
        <v>(3.2)</v>
      </c>
      <c r="H168" s="302">
        <f>SUM(H166:H167)</f>
        <v>4.3979999999999979</v>
      </c>
      <c r="I168" s="299" t="str">
        <f>CONCATENATE("(",ROUND((H168/$H168)*100,1),")")</f>
        <v>(100)</v>
      </c>
      <c r="K168" s="302">
        <f t="shared" si="137"/>
        <v>0.24580436454291466</v>
      </c>
      <c r="L168" s="302">
        <f t="shared" si="138"/>
        <v>2.7656759012385679E-2</v>
      </c>
      <c r="M168" s="302">
        <f t="shared" si="139"/>
        <v>-8.4611235553003206E-3</v>
      </c>
      <c r="N168" s="302">
        <f t="shared" si="140"/>
        <v>0.26500000000000001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16.344582842235646</v>
      </c>
      <c r="C177" s="299" t="str">
        <f>CONCATENATE("(",ROUND((B177/$H179)*100,1),")")</f>
        <v>(49.7)</v>
      </c>
      <c r="D177" s="302">
        <f>'Ind T6'!M72</f>
        <v>1.1646869437728422</v>
      </c>
      <c r="E177" s="299" t="str">
        <f>CONCATENATE("(",ROUND((D177/$H179)*100,1),")")</f>
        <v>(3.5)</v>
      </c>
      <c r="F177" s="302">
        <f>'Ind T6'!N72</f>
        <v>10.645467035764142</v>
      </c>
      <c r="G177" s="299" t="str">
        <f>CONCATENATE("(",ROUND((F177/$H179)*100,1),")")</f>
        <v>(32.4)</v>
      </c>
      <c r="H177" s="302">
        <f>SUM(B177,D177,F177)</f>
        <v>28.15473682177263</v>
      </c>
      <c r="I177" s="299" t="str">
        <f>CONCATENATE("(",ROUND((H177/$H179)*100,1),")")</f>
        <v>(85.6)</v>
      </c>
      <c r="K177" s="302">
        <f>B182-B177</f>
        <v>-0.33490330592259099</v>
      </c>
      <c r="L177" s="302">
        <f>D182-D177</f>
        <v>1.1836893142998184E-2</v>
      </c>
      <c r="M177" s="302">
        <f>F182-F177</f>
        <v>2.0898351872100207E-2</v>
      </c>
      <c r="N177" s="302">
        <f>SUM(K177:M177)</f>
        <v>-0.3021680609074926</v>
      </c>
    </row>
    <row r="178" spans="1:14" x14ac:dyDescent="0.2">
      <c r="A178" s="282" t="s">
        <v>365</v>
      </c>
      <c r="B178" s="302">
        <f>'Ind T6'!L71</f>
        <v>2.7472909673132544</v>
      </c>
      <c r="C178" s="299" t="str">
        <f>CONCATENATE("(",ROUND((B178/$H179)*100,1),")")</f>
        <v>(8.4)</v>
      </c>
      <c r="D178" s="302">
        <f>'Ind T6'!M71</f>
        <v>1.6830868187580035</v>
      </c>
      <c r="E178" s="299" t="str">
        <f>CONCATENATE("(",ROUND((D178/$H179)*100,1),")")</f>
        <v>(5.1)</v>
      </c>
      <c r="F178" s="302">
        <f>'Ind T6'!N71</f>
        <v>0.29188539215610915</v>
      </c>
      <c r="G178" s="299" t="str">
        <f>CONCATENATE("(",ROUND((F178/$H179)*100,1),")")</f>
        <v>(0.9)</v>
      </c>
      <c r="H178" s="302">
        <f t="shared" ref="H178" si="141">SUM(B178,D178,F178)</f>
        <v>4.722263178227367</v>
      </c>
      <c r="I178" s="299" t="str">
        <f>CONCATENATE("(",ROUND((H178/$H179)*100,1),")")</f>
        <v>(14.4)</v>
      </c>
      <c r="K178" s="302">
        <f t="shared" ref="K178:K179" si="142">B183-B178</f>
        <v>-1.0098270989435498E-2</v>
      </c>
      <c r="L178" s="302">
        <f t="shared" ref="L178:L179" si="143">D183-D178</f>
        <v>4.9691211737330487E-3</v>
      </c>
      <c r="M178" s="302">
        <f t="shared" ref="M178:M179" si="144">F183-F178</f>
        <v>2.9721072327942855E-4</v>
      </c>
      <c r="N178" s="302">
        <f t="shared" ref="N178:N179" si="145">SUM(K178:M178)</f>
        <v>-4.831939092423021E-3</v>
      </c>
    </row>
    <row r="179" spans="1:14" x14ac:dyDescent="0.2">
      <c r="A179" s="282" t="s">
        <v>363</v>
      </c>
      <c r="B179" s="302">
        <f>SUM(B177:B178)</f>
        <v>19.0918738095489</v>
      </c>
      <c r="C179" s="299" t="str">
        <f>CONCATENATE("(",ROUND((B179/$H179)*100,1),")")</f>
        <v>(58.1)</v>
      </c>
      <c r="D179" s="302">
        <f>SUM(D177:D178)</f>
        <v>2.8477737625308457</v>
      </c>
      <c r="E179" s="299" t="str">
        <f>CONCATENATE("(",ROUND((D179/$H179)*100,1),")")</f>
        <v>(8.7)</v>
      </c>
      <c r="F179" s="302">
        <f>SUM(F177:F178)</f>
        <v>10.937352427920251</v>
      </c>
      <c r="G179" s="299" t="str">
        <f>CONCATENATE("(",ROUND((F179/$H179)*100,1),")")</f>
        <v>(33.3)</v>
      </c>
      <c r="H179" s="302">
        <f>SUM(H177:H178)</f>
        <v>32.876999999999995</v>
      </c>
      <c r="I179" s="299" t="str">
        <f>CONCATENATE("(",ROUND((H179/$H179)*100,1),")")</f>
        <v>(100)</v>
      </c>
      <c r="K179" s="302">
        <f t="shared" si="142"/>
        <v>-0.3450015769120256</v>
      </c>
      <c r="L179" s="302">
        <f t="shared" si="143"/>
        <v>1.6806014316731233E-2</v>
      </c>
      <c r="M179" s="302">
        <f t="shared" si="144"/>
        <v>2.1195562595378803E-2</v>
      </c>
      <c r="N179" s="302">
        <f t="shared" si="145"/>
        <v>-0.30699999999991556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16.009679536313055</v>
      </c>
      <c r="C182" s="299" t="str">
        <f>CONCATENATE("(",ROUND((B182/$H184)*100,1),")")</f>
        <v>(49.2)</v>
      </c>
      <c r="D182" s="302">
        <f>'Ind T6'!R72</f>
        <v>1.1765238369158404</v>
      </c>
      <c r="E182" s="299" t="str">
        <f>CONCATENATE("(",ROUND((D182/$H184)*100,1),")")</f>
        <v>(3.6)</v>
      </c>
      <c r="F182" s="302">
        <f>'Ind T6'!S72</f>
        <v>10.666365387636242</v>
      </c>
      <c r="G182" s="299" t="str">
        <f>CONCATENATE("(",ROUND((F182/$H184)*100,1),")")</f>
        <v>(32.7)</v>
      </c>
      <c r="H182" s="302">
        <f>SUM(B182,D182,F182)</f>
        <v>27.85256876086514</v>
      </c>
      <c r="I182" s="299" t="str">
        <f>CONCATENATE("(",ROUND((H182/$H184)*100,1),")")</f>
        <v>(85.5)</v>
      </c>
      <c r="K182" s="302">
        <f>B187-B182</f>
        <v>-0.36589672150086194</v>
      </c>
      <c r="L182" s="302">
        <f>D187-D182</f>
        <v>5.3761950645167422E-2</v>
      </c>
      <c r="M182" s="302">
        <f>F187-F182</f>
        <v>0.33406721443662768</v>
      </c>
      <c r="N182" s="302">
        <f>SUM(K182:M182)</f>
        <v>2.1932443580933159E-2</v>
      </c>
    </row>
    <row r="183" spans="1:14" x14ac:dyDescent="0.2">
      <c r="A183" s="282" t="s">
        <v>365</v>
      </c>
      <c r="B183" s="302">
        <f>'Ind T6'!Q71</f>
        <v>2.7371926963238189</v>
      </c>
      <c r="C183" s="299" t="str">
        <f>CONCATENATE("(",ROUND((B183/$H184)*100,1),")")</f>
        <v>(8.4)</v>
      </c>
      <c r="D183" s="302">
        <f>'Ind T6'!R71</f>
        <v>1.6880559399317365</v>
      </c>
      <c r="E183" s="299" t="str">
        <f>CONCATENATE("(",ROUND((D183/$H184)*100,1),")")</f>
        <v>(5.2)</v>
      </c>
      <c r="F183" s="302">
        <f>'Ind T6'!S71</f>
        <v>0.29218260287938858</v>
      </c>
      <c r="G183" s="299" t="str">
        <f>CONCATENATE("(",ROUND((F183/$H184)*100,1),")")</f>
        <v>(0.9)</v>
      </c>
      <c r="H183" s="302">
        <f t="shared" ref="H183" si="146">SUM(B183,D183,F183)</f>
        <v>4.7174312391349442</v>
      </c>
      <c r="I183" s="299" t="str">
        <f>CONCATENATE("(",ROUND((H183/$H184)*100,1),")")</f>
        <v>(14.5)</v>
      </c>
      <c r="K183" s="302">
        <f t="shared" ref="K183:K184" si="147">B188-B183</f>
        <v>6.2546301634985646E-2</v>
      </c>
      <c r="L183" s="302">
        <f t="shared" ref="L183:L184" si="148">D188-D183</f>
        <v>5.7551826387368665E-2</v>
      </c>
      <c r="M183" s="302">
        <f t="shared" ref="M183:M184" si="149">F188-F183</f>
        <v>1.4969428396639117E-2</v>
      </c>
      <c r="N183" s="302">
        <f t="shared" ref="N183:N184" si="150">SUM(K183:M183)</f>
        <v>0.13506755641899343</v>
      </c>
    </row>
    <row r="184" spans="1:14" x14ac:dyDescent="0.2">
      <c r="A184" s="282" t="s">
        <v>363</v>
      </c>
      <c r="B184" s="302">
        <f>SUM(B182:B183)</f>
        <v>18.746872232636875</v>
      </c>
      <c r="C184" s="299" t="str">
        <f>CONCATENATE("(",ROUND((B184/$H184)*100,1),")")</f>
        <v>(57.6)</v>
      </c>
      <c r="D184" s="302">
        <f>SUM(D182:D183)</f>
        <v>2.8645797768475769</v>
      </c>
      <c r="E184" s="299" t="str">
        <f>CONCATENATE("(",ROUND((D184/$H184)*100,1),")")</f>
        <v>(8.8)</v>
      </c>
      <c r="F184" s="302">
        <f>SUM(F182:F183)</f>
        <v>10.95854799051563</v>
      </c>
      <c r="G184" s="299" t="str">
        <f>CONCATENATE("(",ROUND((F184/$H184)*100,1),")")</f>
        <v>(33.6)</v>
      </c>
      <c r="H184" s="302">
        <f>SUM(H182:H183)</f>
        <v>32.570000000000086</v>
      </c>
      <c r="I184" s="299" t="str">
        <f>CONCATENATE("(",ROUND((H184/$H184)*100,1),")")</f>
        <v>(100)</v>
      </c>
      <c r="K184" s="302">
        <f t="shared" si="147"/>
        <v>-0.30335041986587896</v>
      </c>
      <c r="L184" s="302">
        <f t="shared" si="148"/>
        <v>0.11131377703253609</v>
      </c>
      <c r="M184" s="302">
        <f t="shared" si="149"/>
        <v>0.34903664283326741</v>
      </c>
      <c r="N184" s="302">
        <f t="shared" si="150"/>
        <v>0.15699999999992453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15.643782814812193</v>
      </c>
      <c r="C187" s="299" t="str">
        <f>CONCATENATE("(",ROUND((B187/$H189)*100,1),")")</f>
        <v>(47.8)</v>
      </c>
      <c r="D187" s="302">
        <f>'Ind T6'!W72</f>
        <v>1.2302857875610078</v>
      </c>
      <c r="E187" s="299" t="str">
        <f>CONCATENATE("(",ROUND((D187/$H189)*100,1),")")</f>
        <v>(3.8)</v>
      </c>
      <c r="F187" s="302">
        <f>'Ind T6'!X72</f>
        <v>11.00043260207287</v>
      </c>
      <c r="G187" s="299" t="str">
        <f>CONCATENATE("(",ROUND((F187/$H189)*100,1),")")</f>
        <v>(33.6)</v>
      </c>
      <c r="H187" s="302">
        <f>SUM(B187,D187,F187)</f>
        <v>27.874501204446069</v>
      </c>
      <c r="I187" s="299" t="str">
        <f>CONCATENATE("(",ROUND((H187/$H189)*100,1),")")</f>
        <v>(85.2)</v>
      </c>
      <c r="K187" s="302">
        <f>B187-B177</f>
        <v>-0.70080002742345293</v>
      </c>
      <c r="L187" s="302">
        <f>D187-D177</f>
        <v>6.5598843788165606E-2</v>
      </c>
      <c r="M187" s="302">
        <f>F187-F177</f>
        <v>0.35496556630872789</v>
      </c>
      <c r="N187" s="302">
        <f>SUM(K187:M187)</f>
        <v>-0.28023561732655944</v>
      </c>
    </row>
    <row r="188" spans="1:14" x14ac:dyDescent="0.2">
      <c r="A188" s="282" t="s">
        <v>365</v>
      </c>
      <c r="B188" s="302">
        <f>'Ind T6'!V71</f>
        <v>2.7997389979588045</v>
      </c>
      <c r="C188" s="299" t="str">
        <f>CONCATENATE("(",ROUND((B188/$H189)*100,1),")")</f>
        <v>(8.6)</v>
      </c>
      <c r="D188" s="302">
        <f>'Ind T6'!W71</f>
        <v>1.7456077663191052</v>
      </c>
      <c r="E188" s="299" t="str">
        <f>CONCATENATE("(",ROUND((D188/$H189)*100,1),")")</f>
        <v>(5.3)</v>
      </c>
      <c r="F188" s="302">
        <f>'Ind T6'!X71</f>
        <v>0.30715203127602769</v>
      </c>
      <c r="G188" s="299" t="str">
        <f>CONCATENATE("(",ROUND((F188/$H189)*100,1),")")</f>
        <v>(0.9)</v>
      </c>
      <c r="H188" s="302">
        <f t="shared" ref="H188" si="151">SUM(B188,D188,F188)</f>
        <v>4.8524987955539371</v>
      </c>
      <c r="I188" s="299" t="str">
        <f>CONCATENATE("(",ROUND((H188/$H189)*100,1),")")</f>
        <v>(14.8)</v>
      </c>
      <c r="K188" s="302">
        <f t="shared" ref="K188:K189" si="152">B188-B178</f>
        <v>5.2448030645550148E-2</v>
      </c>
      <c r="L188" s="302">
        <f t="shared" ref="L188:L189" si="153">D188-D178</f>
        <v>6.2520947561101714E-2</v>
      </c>
      <c r="M188" s="302">
        <f t="shared" ref="M188:M189" si="154">F188-F178</f>
        <v>1.5266639119918546E-2</v>
      </c>
      <c r="N188" s="302">
        <f t="shared" ref="N188:N189" si="155">SUM(K188:M188)</f>
        <v>0.13023561732657041</v>
      </c>
    </row>
    <row r="189" spans="1:14" x14ac:dyDescent="0.2">
      <c r="A189" s="282" t="s">
        <v>363</v>
      </c>
      <c r="B189" s="302">
        <f>SUM(B187:B188)</f>
        <v>18.443521812770996</v>
      </c>
      <c r="C189" s="299" t="str">
        <f>CONCATENATE("(",ROUND((B189/$H189)*100,1),")")</f>
        <v>(56.4)</v>
      </c>
      <c r="D189" s="302">
        <f>SUM(D187:D188)</f>
        <v>2.975893553880113</v>
      </c>
      <c r="E189" s="299" t="str">
        <f>CONCATENATE("(",ROUND((D189/$H189)*100,1),")")</f>
        <v>(9.1)</v>
      </c>
      <c r="F189" s="302">
        <f>SUM(F187:F188)</f>
        <v>11.307584633348897</v>
      </c>
      <c r="G189" s="299" t="str">
        <f>CONCATENATE("(",ROUND((F189/$H189)*100,1),")")</f>
        <v>(34.6)</v>
      </c>
      <c r="H189" s="302">
        <f>SUM(H187:H188)</f>
        <v>32.727000000000004</v>
      </c>
      <c r="I189" s="299" t="str">
        <f>CONCATENATE("(",ROUND((H189/$H189)*100,1),")")</f>
        <v>(100)</v>
      </c>
      <c r="K189" s="302">
        <f t="shared" si="152"/>
        <v>-0.64835199677790456</v>
      </c>
      <c r="L189" s="302">
        <f t="shared" si="153"/>
        <v>0.12811979134926732</v>
      </c>
      <c r="M189" s="302">
        <f t="shared" si="154"/>
        <v>0.37023220542864621</v>
      </c>
      <c r="N189" s="302">
        <f t="shared" si="155"/>
        <v>-0.14999999999999103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29.730174848326076</v>
      </c>
      <c r="C198" s="299" t="str">
        <f>CONCATENATE("(",ROUND((B198/$H200)*100,1),")")</f>
        <v>(33.6)</v>
      </c>
      <c r="D198" s="302">
        <f>'Ind T6'!M81</f>
        <v>10.739803925480194</v>
      </c>
      <c r="E198" s="299" t="str">
        <f>CONCATENATE("(",ROUND((D198/$H200)*100,1),")")</f>
        <v>(12.1)</v>
      </c>
      <c r="F198" s="302">
        <f>'Ind T6'!N81</f>
        <v>4.2824162003995525</v>
      </c>
      <c r="G198" s="299" t="str">
        <f>CONCATENATE("(",ROUND((F198/$H200)*100,1),")")</f>
        <v>(4.8)</v>
      </c>
      <c r="H198" s="302">
        <f>SUM(B198,D198,F198)</f>
        <v>44.752394974205821</v>
      </c>
      <c r="I198" s="299" t="str">
        <f>CONCATENATE("(",ROUND((H198/$H200)*100,1),")")</f>
        <v>(50.5)</v>
      </c>
      <c r="K198" s="302">
        <f>B203-B198</f>
        <v>0.54110796605555223</v>
      </c>
      <c r="L198" s="302">
        <f>D203-D198</f>
        <v>8.3866848327270205E-2</v>
      </c>
      <c r="M198" s="302">
        <f>F203-F198</f>
        <v>6.4231093544852236E-2</v>
      </c>
      <c r="N198" s="302">
        <f>SUM(K198:M198)</f>
        <v>0.68920590792767467</v>
      </c>
    </row>
    <row r="199" spans="1:14" x14ac:dyDescent="0.2">
      <c r="A199" s="282" t="s">
        <v>365</v>
      </c>
      <c r="B199" s="302">
        <f>'Ind T6'!L80</f>
        <v>18.665483318205414</v>
      </c>
      <c r="C199" s="299" t="str">
        <f>CONCATENATE("(",ROUND((B199/$H200)*100,1),")")</f>
        <v>(21.1)</v>
      </c>
      <c r="D199" s="302">
        <f>'Ind T6'!M80</f>
        <v>22.616790340387858</v>
      </c>
      <c r="E199" s="299" t="str">
        <f>CONCATENATE("(",ROUND((D199/$H200)*100,1),")")</f>
        <v>(25.5)</v>
      </c>
      <c r="F199" s="302">
        <f>'Ind T6'!N80</f>
        <v>2.5713313672009748</v>
      </c>
      <c r="G199" s="299" t="str">
        <f>CONCATENATE("(",ROUND((F199/$H200)*100,1),")")</f>
        <v>(2.9)</v>
      </c>
      <c r="H199" s="302">
        <f t="shared" ref="H199" si="156">SUM(B199,D199,F199)</f>
        <v>43.853605025794245</v>
      </c>
      <c r="I199" s="299" t="str">
        <f>CONCATENATE("(",ROUND((H199/$H200)*100,1),")")</f>
        <v>(49.5)</v>
      </c>
      <c r="K199" s="302">
        <f t="shared" ref="K199:K200" si="157">B204-B199</f>
        <v>0.86711309857797048</v>
      </c>
      <c r="L199" s="302">
        <f t="shared" ref="L199:L200" si="158">D204-D199</f>
        <v>-0.66304976607108301</v>
      </c>
      <c r="M199" s="302">
        <f t="shared" ref="M199:M200" si="159">F204-F199</f>
        <v>0.10173075956550948</v>
      </c>
      <c r="N199" s="302">
        <f t="shared" ref="N199:N200" si="160">SUM(K199:M199)</f>
        <v>0.30579409207239694</v>
      </c>
    </row>
    <row r="200" spans="1:14" x14ac:dyDescent="0.2">
      <c r="A200" s="282" t="s">
        <v>363</v>
      </c>
      <c r="B200" s="302">
        <f>SUM(B198:B199)</f>
        <v>48.39565816653149</v>
      </c>
      <c r="C200" s="299" t="str">
        <f>CONCATENATE("(",ROUND((B200/$H200)*100,1),")")</f>
        <v>(54.6)</v>
      </c>
      <c r="D200" s="302">
        <f>SUM(D198:D199)</f>
        <v>33.356594265868054</v>
      </c>
      <c r="E200" s="299" t="str">
        <f>CONCATENATE("(",ROUND((D200/$H200)*100,1),")")</f>
        <v>(37.6)</v>
      </c>
      <c r="F200" s="302">
        <f>SUM(F198:F199)</f>
        <v>6.8537475676005268</v>
      </c>
      <c r="G200" s="299" t="str">
        <f>CONCATENATE("(",ROUND((F200/$H200)*100,1),")")</f>
        <v>(7.7)</v>
      </c>
      <c r="H200" s="302">
        <f>SUM(H198:H199)</f>
        <v>88.606000000000066</v>
      </c>
      <c r="I200" s="299" t="str">
        <f>CONCATENATE("(",ROUND((H200/$H200)*100,1),")")</f>
        <v>(100)</v>
      </c>
      <c r="K200" s="302">
        <f t="shared" si="157"/>
        <v>1.4082210646335227</v>
      </c>
      <c r="L200" s="302">
        <f t="shared" si="158"/>
        <v>-0.57918291774381458</v>
      </c>
      <c r="M200" s="302">
        <f t="shared" si="159"/>
        <v>0.16596185311036216</v>
      </c>
      <c r="N200" s="302">
        <f t="shared" si="160"/>
        <v>0.99500000000007027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30.271282814381628</v>
      </c>
      <c r="C203" s="299" t="str">
        <f>CONCATENATE("(",ROUND((B203/$H205)*100,1),")")</f>
        <v>(33.8)</v>
      </c>
      <c r="D203" s="302">
        <f>'Ind T6'!R81</f>
        <v>10.823670773807464</v>
      </c>
      <c r="E203" s="299" t="str">
        <f>CONCATENATE("(",ROUND((D203/$H205)*100,1),")")</f>
        <v>(12.1)</v>
      </c>
      <c r="F203" s="302">
        <f>'Ind T6'!S81</f>
        <v>4.3466472939444047</v>
      </c>
      <c r="G203" s="299" t="str">
        <f>CONCATENATE("(",ROUND((F203/$H205)*100,1),")")</f>
        <v>(4.9)</v>
      </c>
      <c r="H203" s="302">
        <f>SUM(B203,D203,F203)</f>
        <v>45.4416008821335</v>
      </c>
      <c r="I203" s="299" t="str">
        <f>CONCATENATE("(",ROUND((H203/$H205)*100,1),")")</f>
        <v>(50.7)</v>
      </c>
      <c r="K203" s="302">
        <f>B208-B203</f>
        <v>0.70532937469542034</v>
      </c>
      <c r="L203" s="302">
        <f>D208-D203</f>
        <v>0.15088653872636293</v>
      </c>
      <c r="M203" s="302">
        <f>F208-F203</f>
        <v>0.1016738516321416</v>
      </c>
      <c r="N203" s="302">
        <f>SUM(K203:M203)</f>
        <v>0.95788976505392487</v>
      </c>
    </row>
    <row r="204" spans="1:14" x14ac:dyDescent="0.2">
      <c r="A204" s="282" t="s">
        <v>365</v>
      </c>
      <c r="B204" s="302">
        <f>'Ind T6'!Q80</f>
        <v>19.532596416783385</v>
      </c>
      <c r="C204" s="299" t="str">
        <f>CONCATENATE("(",ROUND((B204/$H205)*100,1),")")</f>
        <v>(21.8)</v>
      </c>
      <c r="D204" s="302">
        <f>'Ind T6'!R80</f>
        <v>21.953740574316775</v>
      </c>
      <c r="E204" s="299" t="str">
        <f>CONCATENATE("(",ROUND((D204/$H205)*100,1),")")</f>
        <v>(24.5)</v>
      </c>
      <c r="F204" s="302">
        <f>'Ind T6'!S80</f>
        <v>2.6730621267664842</v>
      </c>
      <c r="G204" s="299" t="str">
        <f>CONCATENATE("(",ROUND((F204/$H205)*100,1),")")</f>
        <v>(3)</v>
      </c>
      <c r="H204" s="302">
        <f t="shared" ref="H204" si="161">SUM(B204,D204,F204)</f>
        <v>44.159399117866641</v>
      </c>
      <c r="I204" s="299" t="str">
        <f>CONCATENATE("(",ROUND((H204/$H205)*100,1),")")</f>
        <v>(49.3)</v>
      </c>
      <c r="K204" s="302">
        <f t="shared" ref="K204:K205" si="162">B209-B204</f>
        <v>1.5617891530342405</v>
      </c>
      <c r="L204" s="302">
        <f t="shared" ref="L204:L205" si="163">D209-D204</f>
        <v>-1.3685230306316001</v>
      </c>
      <c r="M204" s="302">
        <f t="shared" ref="M204:M205" si="164">F209-F204</f>
        <v>0.20484411254333157</v>
      </c>
      <c r="N204" s="302">
        <f t="shared" ref="N204:N205" si="165">SUM(K204:M204)</f>
        <v>0.39811023494597197</v>
      </c>
    </row>
    <row r="205" spans="1:14" x14ac:dyDescent="0.2">
      <c r="A205" s="282" t="s">
        <v>363</v>
      </c>
      <c r="B205" s="302">
        <f>SUM(B203:B204)</f>
        <v>49.803879231165013</v>
      </c>
      <c r="C205" s="299" t="str">
        <f>CONCATENATE("(",ROUND((B205/$H205)*100,1),")")</f>
        <v>(55.6)</v>
      </c>
      <c r="D205" s="302">
        <f>SUM(D203:D204)</f>
        <v>32.77741134812424</v>
      </c>
      <c r="E205" s="299" t="str">
        <f>CONCATENATE("(",ROUND((D205/$H205)*100,1),")")</f>
        <v>(36.6)</v>
      </c>
      <c r="F205" s="302">
        <f>SUM(F203:F204)</f>
        <v>7.019709420710889</v>
      </c>
      <c r="G205" s="299" t="str">
        <f>CONCATENATE("(",ROUND((F205/$H205)*100,1),")")</f>
        <v>(7.8)</v>
      </c>
      <c r="H205" s="302">
        <f>SUM(H203:H204)</f>
        <v>89.601000000000141</v>
      </c>
      <c r="I205" s="299" t="str">
        <f>CONCATENATE("(",ROUND((H205/$H205)*100,1),")")</f>
        <v>(100)</v>
      </c>
      <c r="K205" s="302">
        <f t="shared" si="162"/>
        <v>2.2671185277296644</v>
      </c>
      <c r="L205" s="302">
        <f t="shared" si="163"/>
        <v>-1.2176364919052389</v>
      </c>
      <c r="M205" s="302">
        <f t="shared" si="164"/>
        <v>0.30651796417547317</v>
      </c>
      <c r="N205" s="302">
        <f t="shared" si="165"/>
        <v>1.3559999999998986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30.976612189077048</v>
      </c>
      <c r="C208" s="299" t="str">
        <f>CONCATENATE("(",ROUND((B208/$H210)*100,1),")")</f>
        <v>(34.1)</v>
      </c>
      <c r="D208" s="302">
        <f>'Ind T6'!W81</f>
        <v>10.974557312533827</v>
      </c>
      <c r="E208" s="299" t="str">
        <f>CONCATENATE("(",ROUND((D208/$H210)*100,1),")")</f>
        <v>(12.1)</v>
      </c>
      <c r="F208" s="302">
        <f>'Ind T6'!X81</f>
        <v>4.4483211455765463</v>
      </c>
      <c r="G208" s="299" t="str">
        <f>CONCATENATE("(",ROUND((F208/$H210)*100,1),")")</f>
        <v>(4.9)</v>
      </c>
      <c r="H208" s="302">
        <f>SUM(B208,D208,F208)</f>
        <v>46.39949064718742</v>
      </c>
      <c r="I208" s="299" t="str">
        <f>CONCATENATE("(",ROUND((H208/$H210)*100,1),")")</f>
        <v>(51)</v>
      </c>
      <c r="K208" s="302">
        <f>B208-B198</f>
        <v>1.2464373407509726</v>
      </c>
      <c r="L208" s="302">
        <f>D208-D198</f>
        <v>0.23475338705363313</v>
      </c>
      <c r="M208" s="302">
        <f>F208-F198</f>
        <v>0.16590494517699383</v>
      </c>
      <c r="N208" s="302">
        <f>SUM(K208:M208)</f>
        <v>1.6470956729815995</v>
      </c>
    </row>
    <row r="209" spans="1:14" x14ac:dyDescent="0.2">
      <c r="A209" s="282" t="s">
        <v>365</v>
      </c>
      <c r="B209" s="302">
        <f>'Ind T6'!V80</f>
        <v>21.094385569817625</v>
      </c>
      <c r="C209" s="299" t="str">
        <f>CONCATENATE("(",ROUND((B209/$H210)*100,1),")")</f>
        <v>(23.2)</v>
      </c>
      <c r="D209" s="302">
        <f>'Ind T6'!W80</f>
        <v>20.585217543685175</v>
      </c>
      <c r="E209" s="299" t="str">
        <f>CONCATENATE("(",ROUND((D209/$H210)*100,1),")")</f>
        <v>(22.6)</v>
      </c>
      <c r="F209" s="302">
        <f>'Ind T6'!X80</f>
        <v>2.8779062393098158</v>
      </c>
      <c r="G209" s="299" t="str">
        <f>CONCATENATE("(",ROUND((F209/$H210)*100,1),")")</f>
        <v>(3.2)</v>
      </c>
      <c r="H209" s="302">
        <f t="shared" ref="H209" si="166">SUM(B209,D209,F209)</f>
        <v>44.557509352812616</v>
      </c>
      <c r="I209" s="299" t="str">
        <f>CONCATENATE("(",ROUND((H209/$H210)*100,1),")")</f>
        <v>(49)</v>
      </c>
      <c r="K209" s="302">
        <f t="shared" ref="K209:K210" si="167">B209-B199</f>
        <v>2.428902251612211</v>
      </c>
      <c r="L209" s="302">
        <f t="shared" ref="L209:L210" si="168">D209-D199</f>
        <v>-2.0315727967026831</v>
      </c>
      <c r="M209" s="302">
        <f t="shared" ref="M209:M210" si="169">F209-F199</f>
        <v>0.30657487210884105</v>
      </c>
      <c r="N209" s="302">
        <f t="shared" ref="N209:N210" si="170">SUM(K209:M209)</f>
        <v>0.70390432701836891</v>
      </c>
    </row>
    <row r="210" spans="1:14" x14ac:dyDescent="0.2">
      <c r="A210" s="282" t="s">
        <v>363</v>
      </c>
      <c r="B210" s="302">
        <f>SUM(B208:B209)</f>
        <v>52.070997758894677</v>
      </c>
      <c r="C210" s="299" t="str">
        <f>CONCATENATE("(",ROUND((B210/$H210)*100,1),")")</f>
        <v>(57.2)</v>
      </c>
      <c r="D210" s="302">
        <f>SUM(D208:D209)</f>
        <v>31.559774856219001</v>
      </c>
      <c r="E210" s="299" t="str">
        <f>CONCATENATE("(",ROUND((D210/$H210)*100,1),")")</f>
        <v>(34.7)</v>
      </c>
      <c r="F210" s="302">
        <f>SUM(F208:F209)</f>
        <v>7.3262273848863622</v>
      </c>
      <c r="G210" s="299" t="str">
        <f>CONCATENATE("(",ROUND((F210/$H210)*100,1),")")</f>
        <v>(8.1)</v>
      </c>
      <c r="H210" s="302">
        <f>SUM(H208:H209)</f>
        <v>90.957000000000036</v>
      </c>
      <c r="I210" s="299" t="str">
        <f>CONCATENATE("(",ROUND((H210/$H210)*100,1),")")</f>
        <v>(100)</v>
      </c>
      <c r="K210" s="302">
        <f t="shared" si="167"/>
        <v>3.6753395923631871</v>
      </c>
      <c r="L210" s="302">
        <f t="shared" si="168"/>
        <v>-1.7968194096490535</v>
      </c>
      <c r="M210" s="302">
        <f t="shared" si="169"/>
        <v>0.47247981728583532</v>
      </c>
      <c r="N210" s="302">
        <f t="shared" si="170"/>
        <v>2.3509999999999689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17.005356083646038</v>
      </c>
      <c r="C219" s="299" t="str">
        <f>CONCATENATE("(",ROUND((B219/$H221)*100,1),")")</f>
        <v>(54.9)</v>
      </c>
      <c r="D219" s="302">
        <f>'Ind T6'!M90</f>
        <v>2.4917667820310543</v>
      </c>
      <c r="E219" s="299" t="str">
        <f>CONCATENATE("(",ROUND((D219/$H221)*100,1),")")</f>
        <v>(8)</v>
      </c>
      <c r="F219" s="302">
        <f>'Ind T6'!N90</f>
        <v>4.3131248712910422</v>
      </c>
      <c r="G219" s="299" t="str">
        <f>CONCATENATE("(",ROUND((F219/$H221)*100,1),")")</f>
        <v>(13.9)</v>
      </c>
      <c r="H219" s="302">
        <f>SUM(B219,D219,F219)</f>
        <v>23.810247736968133</v>
      </c>
      <c r="I219" s="299" t="str">
        <f>CONCATENATE("(",ROUND((H219/$H221)*100,1),")")</f>
        <v>(76.8)</v>
      </c>
      <c r="K219" s="302">
        <f>B224-B219</f>
        <v>0.75731527042594493</v>
      </c>
      <c r="L219" s="302">
        <f>D224-D219</f>
        <v>9.7106786609242324E-2</v>
      </c>
      <c r="M219" s="302">
        <f>F224-F219</f>
        <v>0.32715900682790622</v>
      </c>
      <c r="N219" s="302">
        <f>SUM(K219:M219)</f>
        <v>1.1815810638630935</v>
      </c>
    </row>
    <row r="220" spans="1:14" x14ac:dyDescent="0.2">
      <c r="A220" s="282" t="s">
        <v>365</v>
      </c>
      <c r="B220" s="302">
        <f>'Ind T6'!L89</f>
        <v>4.328589232239529</v>
      </c>
      <c r="C220" s="299" t="str">
        <f>CONCATENATE("(",ROUND((B220/$H221)*100,1),")")</f>
        <v>(14)</v>
      </c>
      <c r="D220" s="302">
        <f>'Ind T6'!M89</f>
        <v>2.5109540449494885</v>
      </c>
      <c r="E220" s="299" t="str">
        <f>CONCATENATE("(",ROUND((D220/$H221)*100,1),")")</f>
        <v>(8.1)</v>
      </c>
      <c r="F220" s="302">
        <f>'Ind T6'!N89</f>
        <v>0.33720898584283987</v>
      </c>
      <c r="G220" s="299" t="str">
        <f>CONCATENATE("(",ROUND((F220/$H221)*100,1),")")</f>
        <v>(1.1)</v>
      </c>
      <c r="H220" s="302">
        <f t="shared" ref="H220" si="171">SUM(B220,D220,F220)</f>
        <v>7.1767522630318572</v>
      </c>
      <c r="I220" s="299" t="str">
        <f>CONCATENATE("(",ROUND((H220/$H221)*100,1),")")</f>
        <v>(23.2)</v>
      </c>
      <c r="K220" s="302">
        <f t="shared" ref="K220:K221" si="172">B225-B220</f>
        <v>0.44247879041024341</v>
      </c>
      <c r="L220" s="302">
        <f t="shared" ref="L220:L221" si="173">D225-D220</f>
        <v>0.27367019627904821</v>
      </c>
      <c r="M220" s="302">
        <f t="shared" ref="M220:M221" si="174">F225-F220</f>
        <v>1.7269949447610067E-2</v>
      </c>
      <c r="N220" s="302">
        <f t="shared" ref="N220:N221" si="175">SUM(K220:M220)</f>
        <v>0.73341893613690168</v>
      </c>
    </row>
    <row r="221" spans="1:14" x14ac:dyDescent="0.2">
      <c r="A221" s="282" t="s">
        <v>363</v>
      </c>
      <c r="B221" s="302">
        <f>SUM(B219:B220)</f>
        <v>21.333945315885568</v>
      </c>
      <c r="C221" s="299" t="str">
        <f>CONCATENATE("(",ROUND((B221/$H221)*100,1),")")</f>
        <v>(68.8)</v>
      </c>
      <c r="D221" s="302">
        <f>SUM(D219:D220)</f>
        <v>5.0027208269805428</v>
      </c>
      <c r="E221" s="299" t="str">
        <f>CONCATENATE("(",ROUND((D221/$H221)*100,1),")")</f>
        <v>(16.1)</v>
      </c>
      <c r="F221" s="302">
        <f>SUM(F219:F220)</f>
        <v>4.6503338571338819</v>
      </c>
      <c r="G221" s="299" t="str">
        <f>CONCATENATE("(",ROUND((F221/$H221)*100,1),")")</f>
        <v>(15)</v>
      </c>
      <c r="H221" s="302">
        <f>SUM(H219:H220)</f>
        <v>30.986999999999991</v>
      </c>
      <c r="I221" s="299" t="str">
        <f>CONCATENATE("(",ROUND((H221/$H221)*100,1),")")</f>
        <v>(100)</v>
      </c>
      <c r="K221" s="302">
        <f t="shared" si="172"/>
        <v>1.1997940608361866</v>
      </c>
      <c r="L221" s="302">
        <f t="shared" si="173"/>
        <v>0.37077698288829097</v>
      </c>
      <c r="M221" s="302">
        <f t="shared" si="174"/>
        <v>0.34442895627551628</v>
      </c>
      <c r="N221" s="302">
        <f t="shared" si="175"/>
        <v>1.9149999999999938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17.762671354071983</v>
      </c>
      <c r="C224" s="299" t="str">
        <f>CONCATENATE("(",ROUND((B224/$H226)*100,1),")")</f>
        <v>(54)</v>
      </c>
      <c r="D224" s="302">
        <f>'Ind T6'!R90</f>
        <v>2.5888735686402966</v>
      </c>
      <c r="E224" s="299" t="str">
        <f>CONCATENATE("(",ROUND((D224/$H226)*100,1),")")</f>
        <v>(7.9)</v>
      </c>
      <c r="F224" s="302">
        <f>'Ind T6'!S90</f>
        <v>4.6402838781189484</v>
      </c>
      <c r="G224" s="299" t="str">
        <f>CONCATENATE("(",ROUND((F224/$H226)*100,1),")")</f>
        <v>(14.1)</v>
      </c>
      <c r="H224" s="302">
        <f>SUM(B224,D224,F224)</f>
        <v>24.991828800831229</v>
      </c>
      <c r="I224" s="299" t="str">
        <f>CONCATENATE("(",ROUND((H224/$H226)*100,1),")")</f>
        <v>(76)</v>
      </c>
      <c r="K224" s="302">
        <f>B229-B224</f>
        <v>-0.20831132865332691</v>
      </c>
      <c r="L224" s="302">
        <f>D229-D224</f>
        <v>0.11353306460965173</v>
      </c>
      <c r="M224" s="302">
        <f>F229-F224</f>
        <v>0.30710296282621563</v>
      </c>
      <c r="N224" s="302">
        <f>SUM(K224:M224)</f>
        <v>0.21232469878254046</v>
      </c>
    </row>
    <row r="225" spans="1:14" x14ac:dyDescent="0.2">
      <c r="A225" s="282" t="s">
        <v>365</v>
      </c>
      <c r="B225" s="302">
        <f>'Ind T6'!Q89</f>
        <v>4.7710680226497724</v>
      </c>
      <c r="C225" s="299" t="str">
        <f>CONCATENATE("(",ROUND((B225/$H226)*100,1),")")</f>
        <v>(14.5)</v>
      </c>
      <c r="D225" s="302">
        <f>'Ind T6'!R89</f>
        <v>2.7846242412285367</v>
      </c>
      <c r="E225" s="299" t="str">
        <f>CONCATENATE("(",ROUND((D225/$H226)*100,1),")")</f>
        <v>(8.5)</v>
      </c>
      <c r="F225" s="302">
        <f>'Ind T6'!S89</f>
        <v>0.35447893529044994</v>
      </c>
      <c r="G225" s="299" t="str">
        <f>CONCATENATE("(",ROUND((F225/$H226)*100,1),")")</f>
        <v>(1.1)</v>
      </c>
      <c r="H225" s="302">
        <f t="shared" ref="H225" si="176">SUM(B225,D225,F225)</f>
        <v>7.9101711991687589</v>
      </c>
      <c r="I225" s="299" t="str">
        <f>CONCATENATE("(",ROUND((H225/$H226)*100,1),")")</f>
        <v>(24)</v>
      </c>
      <c r="K225" s="302">
        <f t="shared" ref="K225:K226" si="177">B230-B225</f>
        <v>0.28049225768639552</v>
      </c>
      <c r="L225" s="302">
        <f t="shared" ref="L225:L226" si="178">D230-D225</f>
        <v>0.27359004025879807</v>
      </c>
      <c r="M225" s="302">
        <f t="shared" ref="M225:M226" si="179">F230-F225</f>
        <v>4.5930032722792391E-3</v>
      </c>
      <c r="N225" s="302">
        <f t="shared" ref="N225:N226" si="180">SUM(K225:M225)</f>
        <v>0.55867530121747278</v>
      </c>
    </row>
    <row r="226" spans="1:14" x14ac:dyDescent="0.2">
      <c r="A226" s="282" t="s">
        <v>363</v>
      </c>
      <c r="B226" s="302">
        <f>SUM(B224:B225)</f>
        <v>22.533739376721755</v>
      </c>
      <c r="C226" s="299" t="str">
        <f>CONCATENATE("(",ROUND((B226/$H226)*100,1),")")</f>
        <v>(68.5)</v>
      </c>
      <c r="D226" s="302">
        <f>SUM(D224:D225)</f>
        <v>5.3734978098688337</v>
      </c>
      <c r="E226" s="299" t="str">
        <f>CONCATENATE("(",ROUND((D226/$H226)*100,1),")")</f>
        <v>(16.3)</v>
      </c>
      <c r="F226" s="302">
        <f>SUM(F224:F225)</f>
        <v>4.9947628134093982</v>
      </c>
      <c r="G226" s="299" t="str">
        <f>CONCATENATE("(",ROUND((F226/$H226)*100,1),")")</f>
        <v>(15.2)</v>
      </c>
      <c r="H226" s="302">
        <f>SUM(H224:H225)</f>
        <v>32.901999999999987</v>
      </c>
      <c r="I226" s="299" t="str">
        <f>CONCATENATE("(",ROUND((H226/$H226)*100,1),")")</f>
        <v>(100)</v>
      </c>
      <c r="K226" s="302">
        <f t="shared" si="177"/>
        <v>7.2180929033070385E-2</v>
      </c>
      <c r="L226" s="302">
        <f t="shared" si="178"/>
        <v>0.38712310486844892</v>
      </c>
      <c r="M226" s="302">
        <f t="shared" si="179"/>
        <v>0.31169596609849481</v>
      </c>
      <c r="N226" s="302">
        <f t="shared" si="180"/>
        <v>0.77100000000001412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17.554360025418656</v>
      </c>
      <c r="C229" s="299" t="str">
        <f>CONCATENATE("(",ROUND((B229/$H231)*100,1),")")</f>
        <v>(52.1)</v>
      </c>
      <c r="D229" s="302">
        <f>'Ind T6'!W90</f>
        <v>2.7024066332499483</v>
      </c>
      <c r="E229" s="299" t="str">
        <f>CONCATENATE("(",ROUND((D229/$H231)*100,1),")")</f>
        <v>(8)</v>
      </c>
      <c r="F229" s="302">
        <f>'Ind T6'!X90</f>
        <v>4.947386840945164</v>
      </c>
      <c r="G229" s="299" t="str">
        <f>CONCATENATE("(",ROUND((F229/$H231)*100,1),")")</f>
        <v>(14.7)</v>
      </c>
      <c r="H229" s="302">
        <f>SUM(B229,D229,F229)</f>
        <v>25.204153499613767</v>
      </c>
      <c r="I229" s="299" t="str">
        <f>CONCATENATE("(",ROUND((H229/$H231)*100,1),")")</f>
        <v>(74.8)</v>
      </c>
      <c r="K229" s="302">
        <f>B229-B219</f>
        <v>0.54900394177261802</v>
      </c>
      <c r="L229" s="302">
        <f>D229-D219</f>
        <v>0.21063985121889406</v>
      </c>
      <c r="M229" s="302">
        <f>F229-F219</f>
        <v>0.63426196965412185</v>
      </c>
      <c r="N229" s="302">
        <f>SUM(K229:M229)</f>
        <v>1.3939057626456339</v>
      </c>
    </row>
    <row r="230" spans="1:14" x14ac:dyDescent="0.2">
      <c r="A230" s="282" t="s">
        <v>365</v>
      </c>
      <c r="B230" s="302">
        <f>'Ind T6'!V89</f>
        <v>5.0515602803361679</v>
      </c>
      <c r="C230" s="299" t="str">
        <f>CONCATENATE("(",ROUND((B230/$H231)*100,1),")")</f>
        <v>(15)</v>
      </c>
      <c r="D230" s="302">
        <f>'Ind T6'!W89</f>
        <v>3.0582142814873348</v>
      </c>
      <c r="E230" s="299" t="str">
        <f>CONCATENATE("(",ROUND((D230/$H231)*100,1),")")</f>
        <v>(9.1)</v>
      </c>
      <c r="F230" s="302">
        <f>'Ind T6'!X89</f>
        <v>0.35907193856272918</v>
      </c>
      <c r="G230" s="299" t="str">
        <f>CONCATENATE("(",ROUND((F230/$H231)*100,1),")")</f>
        <v>(1.1)</v>
      </c>
      <c r="H230" s="302">
        <f t="shared" ref="H230" si="181">SUM(B230,D230,F230)</f>
        <v>8.468846500386233</v>
      </c>
      <c r="I230" s="299" t="str">
        <f>CONCATENATE("(",ROUND((H230/$H231)*100,1),")")</f>
        <v>(25.2)</v>
      </c>
      <c r="K230" s="302">
        <f t="shared" ref="K230:K231" si="182">B230-B220</f>
        <v>0.72297104809663892</v>
      </c>
      <c r="L230" s="302">
        <f t="shared" ref="L230:L231" si="183">D230-D220</f>
        <v>0.54726023653784628</v>
      </c>
      <c r="M230" s="302">
        <f t="shared" ref="M230:M231" si="184">F230-F220</f>
        <v>2.1862952719889306E-2</v>
      </c>
      <c r="N230" s="302">
        <f t="shared" ref="N230:N231" si="185">SUM(K230:M230)</f>
        <v>1.2920942373543745</v>
      </c>
    </row>
    <row r="231" spans="1:14" x14ac:dyDescent="0.2">
      <c r="A231" s="282" t="s">
        <v>363</v>
      </c>
      <c r="B231" s="302">
        <f>SUM(B229:B230)</f>
        <v>22.605920305754825</v>
      </c>
      <c r="C231" s="299" t="str">
        <f>CONCATENATE("(",ROUND((B231/$H231)*100,1),")")</f>
        <v>(67.1)</v>
      </c>
      <c r="D231" s="302">
        <f>SUM(D229:D230)</f>
        <v>5.7606209147372827</v>
      </c>
      <c r="E231" s="299" t="str">
        <f>CONCATENATE("(",ROUND((D231/$H231)*100,1),")")</f>
        <v>(17.1)</v>
      </c>
      <c r="F231" s="302">
        <f>SUM(F229:F230)</f>
        <v>5.306458779507893</v>
      </c>
      <c r="G231" s="299" t="str">
        <f>CONCATENATE("(",ROUND((F231/$H231)*100,1),")")</f>
        <v>(15.8)</v>
      </c>
      <c r="H231" s="302">
        <f>SUM(H229:H230)</f>
        <v>33.673000000000002</v>
      </c>
      <c r="I231" s="299" t="str">
        <f>CONCATENATE("(",ROUND((H231/$H231)*100,1),")")</f>
        <v>(100)</v>
      </c>
      <c r="K231" s="302">
        <f t="shared" si="182"/>
        <v>1.2719749898692569</v>
      </c>
      <c r="L231" s="302">
        <f t="shared" si="183"/>
        <v>0.75790008775673989</v>
      </c>
      <c r="M231" s="302">
        <f t="shared" si="184"/>
        <v>0.6561249223740111</v>
      </c>
      <c r="N231" s="302">
        <f t="shared" si="185"/>
        <v>2.6860000000000079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7.7749672214666052</v>
      </c>
      <c r="C240" s="299" t="str">
        <f>CONCATENATE("(",ROUND((B240/$H242)*100,1),")")</f>
        <v>(21.2)</v>
      </c>
      <c r="D240" s="302">
        <f>'Ind T6'!M99</f>
        <v>7.6016267829545834</v>
      </c>
      <c r="E240" s="299" t="str">
        <f>CONCATENATE("(",ROUND((D240/$H242)*100,1),")")</f>
        <v>(20.8)</v>
      </c>
      <c r="F240" s="302">
        <f>'Ind T6'!N99</f>
        <v>1.0992967607980972</v>
      </c>
      <c r="G240" s="299" t="str">
        <f>CONCATENATE("(",ROUND((F240/$H242)*100,1),")")</f>
        <v>(3)</v>
      </c>
      <c r="H240" s="302">
        <f>SUM(B240,D240,F240)</f>
        <v>16.475890765219287</v>
      </c>
      <c r="I240" s="299" t="str">
        <f>CONCATENATE("(",ROUND((H240/$H242)*100,1),")")</f>
        <v>(45)</v>
      </c>
      <c r="K240" s="302">
        <f>B245-B240</f>
        <v>0.67796191906756142</v>
      </c>
      <c r="L240" s="302">
        <f>D245-D240</f>
        <v>0.58198873319641908</v>
      </c>
      <c r="M240" s="302">
        <f>F245-F240</f>
        <v>0.11404306978154</v>
      </c>
      <c r="N240" s="302">
        <f>SUM(K240:M240)</f>
        <v>1.3739937220455205</v>
      </c>
    </row>
    <row r="241" spans="1:14" x14ac:dyDescent="0.2">
      <c r="A241" s="282" t="s">
        <v>365</v>
      </c>
      <c r="B241" s="302">
        <f>'Ind T6'!L98</f>
        <v>6.5611419566385738</v>
      </c>
      <c r="C241" s="299" t="str">
        <f>CONCATENATE("(",ROUND((B241/$H242)*100,1),")")</f>
        <v>(17.9)</v>
      </c>
      <c r="D241" s="302">
        <f>'Ind T6'!M98</f>
        <v>12.540650095248573</v>
      </c>
      <c r="E241" s="299" t="str">
        <f>CONCATENATE("(",ROUND((D241/$H242)*100,1),")")</f>
        <v>(34.2)</v>
      </c>
      <c r="F241" s="302">
        <f>'Ind T6'!N98</f>
        <v>1.0443171828935889</v>
      </c>
      <c r="G241" s="299" t="str">
        <f>CONCATENATE("(",ROUND((F241/$H242)*100,1),")")</f>
        <v>(2.9)</v>
      </c>
      <c r="H241" s="302">
        <f t="shared" ref="H241" si="186">SUM(B241,D241,F241)</f>
        <v>20.146109234780734</v>
      </c>
      <c r="I241" s="299" t="str">
        <f>CONCATENATE("(",ROUND((H241/$H242)*100,1),")")</f>
        <v>(55)</v>
      </c>
      <c r="K241" s="302">
        <f t="shared" ref="K241:K242" si="187">B246-B241</f>
        <v>0.55649685127144721</v>
      </c>
      <c r="L241" s="302">
        <f t="shared" ref="L241:L242" si="188">D246-D241</f>
        <v>1.0650260994084171</v>
      </c>
      <c r="M241" s="302">
        <f t="shared" ref="M241:M242" si="189">F246-F241</f>
        <v>0.11248332727458132</v>
      </c>
      <c r="N241" s="302">
        <f t="shared" ref="N241:N242" si="190">SUM(K241:M241)</f>
        <v>1.7340062779544456</v>
      </c>
    </row>
    <row r="242" spans="1:14" x14ac:dyDescent="0.2">
      <c r="A242" s="282" t="s">
        <v>363</v>
      </c>
      <c r="B242" s="302">
        <f>SUM(B240:B241)</f>
        <v>14.336109178105179</v>
      </c>
      <c r="C242" s="299" t="str">
        <f>CONCATENATE("(",ROUND((B242/$H242)*100,1),")")</f>
        <v>(39.1)</v>
      </c>
      <c r="D242" s="302">
        <f>SUM(D240:D241)</f>
        <v>20.142276878203155</v>
      </c>
      <c r="E242" s="299" t="str">
        <f>CONCATENATE("(",ROUND((D242/$H242)*100,1),")")</f>
        <v>(55)</v>
      </c>
      <c r="F242" s="302">
        <f>SUM(F240:F241)</f>
        <v>2.1436139436916859</v>
      </c>
      <c r="G242" s="299" t="str">
        <f>CONCATENATE("(",ROUND((F242/$H242)*100,1),")")</f>
        <v>(5.9)</v>
      </c>
      <c r="H242" s="302">
        <f>SUM(H240:H241)</f>
        <v>36.622000000000021</v>
      </c>
      <c r="I242" s="299" t="str">
        <f>CONCATENATE("(",ROUND((H242/$H242)*100,1),")")</f>
        <v>(100)</v>
      </c>
      <c r="K242" s="302">
        <f t="shared" si="187"/>
        <v>1.2344587703390086</v>
      </c>
      <c r="L242" s="302">
        <f t="shared" si="188"/>
        <v>1.6470148326048388</v>
      </c>
      <c r="M242" s="302">
        <f t="shared" si="189"/>
        <v>0.22652639705612154</v>
      </c>
      <c r="N242" s="302">
        <f t="shared" si="190"/>
        <v>3.107999999999969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8.4529291405341667</v>
      </c>
      <c r="C245" s="299" t="str">
        <f>CONCATENATE("(",ROUND((B245/$H247)*100,1),")")</f>
        <v>(21.3)</v>
      </c>
      <c r="D245" s="302">
        <f>'Ind T6'!R99</f>
        <v>8.1836155161510025</v>
      </c>
      <c r="E245" s="299" t="str">
        <f>CONCATENATE("(",ROUND((D245/$H247)*100,1),")")</f>
        <v>(20.6)</v>
      </c>
      <c r="F245" s="302">
        <f>'Ind T6'!S99</f>
        <v>1.2133398305796372</v>
      </c>
      <c r="G245" s="299" t="str">
        <f>CONCATENATE("(",ROUND((F245/$H247)*100,1),")")</f>
        <v>(3.1)</v>
      </c>
      <c r="H245" s="302">
        <f>SUM(B245,D245,F245)</f>
        <v>17.849884487264806</v>
      </c>
      <c r="I245" s="299" t="str">
        <f>CONCATENATE("(",ROUND((H245/$H247)*100,1),")")</f>
        <v>(44.9)</v>
      </c>
      <c r="K245" s="302">
        <f>B250-B245</f>
        <v>1.8319220290419693</v>
      </c>
      <c r="L245" s="302">
        <f>D250-D245</f>
        <v>1.591084299719375</v>
      </c>
      <c r="M245" s="302">
        <f>F250-F245</f>
        <v>0.24544007387464628</v>
      </c>
      <c r="N245" s="302">
        <f>SUM(K245:M245)</f>
        <v>3.6684464026359906</v>
      </c>
    </row>
    <row r="246" spans="1:14" x14ac:dyDescent="0.2">
      <c r="A246" s="282" t="s">
        <v>365</v>
      </c>
      <c r="B246" s="302">
        <f>'Ind T6'!Q98</f>
        <v>7.117638807910021</v>
      </c>
      <c r="C246" s="299" t="str">
        <f>CONCATENATE("(",ROUND((B246/$H247)*100,1),")")</f>
        <v>(17.9)</v>
      </c>
      <c r="D246" s="302">
        <f>'Ind T6'!R98</f>
        <v>13.60567619465699</v>
      </c>
      <c r="E246" s="299" t="str">
        <f>CONCATENATE("(",ROUND((D246/$H247)*100,1),")")</f>
        <v>(34.2)</v>
      </c>
      <c r="F246" s="302">
        <f>'Ind T6'!S98</f>
        <v>1.1568005101681702</v>
      </c>
      <c r="G246" s="299" t="str">
        <f>CONCATENATE("(",ROUND((F246/$H247)*100,1),")")</f>
        <v>(2.9)</v>
      </c>
      <c r="H246" s="302">
        <f t="shared" ref="H246" si="191">SUM(B246,D246,F246)</f>
        <v>21.880115512735184</v>
      </c>
      <c r="I246" s="299" t="str">
        <f>CONCATENATE("(",ROUND((H246/$H247)*100,1),")")</f>
        <v>(55.1)</v>
      </c>
      <c r="K246" s="302">
        <f t="shared" ref="K246:K247" si="192">B251-B246</f>
        <v>1.4604617350447189</v>
      </c>
      <c r="L246" s="302">
        <f t="shared" ref="L246:L247" si="193">D251-D246</f>
        <v>2.674975873942234</v>
      </c>
      <c r="M246" s="302">
        <f t="shared" ref="M246:M247" si="194">F251-F246</f>
        <v>0.23311598837711434</v>
      </c>
      <c r="N246" s="302">
        <f t="shared" ref="N246:N247" si="195">SUM(K246:M246)</f>
        <v>4.368553597364067</v>
      </c>
    </row>
    <row r="247" spans="1:14" x14ac:dyDescent="0.2">
      <c r="A247" s="282" t="s">
        <v>363</v>
      </c>
      <c r="B247" s="302">
        <f>SUM(B245:B246)</f>
        <v>15.570567948444188</v>
      </c>
      <c r="C247" s="299" t="str">
        <f>CONCATENATE("(",ROUND((B247/$H247)*100,1),")")</f>
        <v>(39.2)</v>
      </c>
      <c r="D247" s="302">
        <f>SUM(D245:D246)</f>
        <v>21.789291710807994</v>
      </c>
      <c r="E247" s="299" t="str">
        <f>CONCATENATE("(",ROUND((D247/$H247)*100,1),")")</f>
        <v>(54.8)</v>
      </c>
      <c r="F247" s="302">
        <f>SUM(F245:F246)</f>
        <v>2.3701403407478074</v>
      </c>
      <c r="G247" s="299" t="str">
        <f>CONCATENATE("(",ROUND((F247/$H247)*100,1),")")</f>
        <v>(6)</v>
      </c>
      <c r="H247" s="302">
        <f>SUM(H245:H246)</f>
        <v>39.72999999999999</v>
      </c>
      <c r="I247" s="299" t="str">
        <f>CONCATENATE("(",ROUND((H247/$H247)*100,1),")")</f>
        <v>(100)</v>
      </c>
      <c r="K247" s="302">
        <f t="shared" si="192"/>
        <v>3.2923837640866882</v>
      </c>
      <c r="L247" s="302">
        <f t="shared" si="193"/>
        <v>4.2660601736616073</v>
      </c>
      <c r="M247" s="302">
        <f t="shared" si="194"/>
        <v>0.47855606225176084</v>
      </c>
      <c r="N247" s="302">
        <f t="shared" si="195"/>
        <v>8.0370000000000559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10.284851169576136</v>
      </c>
      <c r="C250" s="299" t="str">
        <f>CONCATENATE("(",ROUND((B250/$H252)*100,1),")")</f>
        <v>(21.5)</v>
      </c>
      <c r="D250" s="302">
        <f>'Ind T6'!W99</f>
        <v>9.7746998158703775</v>
      </c>
      <c r="E250" s="299" t="str">
        <f>CONCATENATE("(",ROUND((D250/$H252)*100,1),")")</f>
        <v>(20.5)</v>
      </c>
      <c r="F250" s="302">
        <f>'Ind T6'!X99</f>
        <v>1.4587799044542835</v>
      </c>
      <c r="G250" s="299" t="str">
        <f>CONCATENATE("(",ROUND((F250/$H252)*100,1),")")</f>
        <v>(3.1)</v>
      </c>
      <c r="H250" s="302">
        <f>SUM(B250,D250,F250)</f>
        <v>21.518330889900795</v>
      </c>
      <c r="I250" s="299" t="str">
        <f>CONCATENATE("(",ROUND((H250/$H252)*100,1),")")</f>
        <v>(45)</v>
      </c>
      <c r="K250" s="302">
        <f>B250-B240</f>
        <v>2.5098839481095307</v>
      </c>
      <c r="L250" s="302">
        <f>D250-D240</f>
        <v>2.1730730329157941</v>
      </c>
      <c r="M250" s="302">
        <f>F250-F240</f>
        <v>0.35948314365618628</v>
      </c>
      <c r="N250" s="302">
        <f>SUM(K250:M250)</f>
        <v>5.0424401246815114</v>
      </c>
    </row>
    <row r="251" spans="1:14" x14ac:dyDescent="0.2">
      <c r="A251" s="282" t="s">
        <v>365</v>
      </c>
      <c r="B251" s="302">
        <f>'Ind T6'!V98</f>
        <v>8.5781005429547399</v>
      </c>
      <c r="C251" s="299" t="str">
        <f>CONCATENATE("(",ROUND((B251/$H252)*100,1),")")</f>
        <v>(18)</v>
      </c>
      <c r="D251" s="302">
        <f>'Ind T6'!W98</f>
        <v>16.280652068599224</v>
      </c>
      <c r="E251" s="299" t="str">
        <f>CONCATENATE("(",ROUND((D251/$H252)*100,1),")")</f>
        <v>(34.1)</v>
      </c>
      <c r="F251" s="302">
        <f>'Ind T6'!X98</f>
        <v>1.3899164985452845</v>
      </c>
      <c r="G251" s="299" t="str">
        <f>CONCATENATE("(",ROUND((F251/$H252)*100,1),")")</f>
        <v>(2.9)</v>
      </c>
      <c r="H251" s="302">
        <f t="shared" ref="H251" si="196">SUM(B251,D251,F251)</f>
        <v>26.24866911009925</v>
      </c>
      <c r="I251" s="299" t="str">
        <f>CONCATENATE("(",ROUND((H251/$H252)*100,1),")")</f>
        <v>(55)</v>
      </c>
      <c r="K251" s="302">
        <f t="shared" ref="K251:K252" si="197">B251-B241</f>
        <v>2.0169585863161661</v>
      </c>
      <c r="L251" s="302">
        <f t="shared" ref="L251:L252" si="198">D251-D241</f>
        <v>3.7400019733506511</v>
      </c>
      <c r="M251" s="302">
        <f t="shared" ref="M251:M252" si="199">F251-F241</f>
        <v>0.34559931565169566</v>
      </c>
      <c r="N251" s="302">
        <f t="shared" ref="N251:N252" si="200">SUM(K251:M251)</f>
        <v>6.1025598753185131</v>
      </c>
    </row>
    <row r="252" spans="1:14" x14ac:dyDescent="0.2">
      <c r="A252" s="282" t="s">
        <v>363</v>
      </c>
      <c r="B252" s="302">
        <f>SUM(B250:B251)</f>
        <v>18.862951712530876</v>
      </c>
      <c r="C252" s="299" t="str">
        <f>CONCATENATE("(",ROUND((B252/$H252)*100,1),")")</f>
        <v>(39.5)</v>
      </c>
      <c r="D252" s="302">
        <f>SUM(D250:D251)</f>
        <v>26.055351884469601</v>
      </c>
      <c r="E252" s="299" t="str">
        <f>CONCATENATE("(",ROUND((D252/$H252)*100,1),")")</f>
        <v>(54.5)</v>
      </c>
      <c r="F252" s="302">
        <f>SUM(F250:F251)</f>
        <v>2.8486964029995683</v>
      </c>
      <c r="G252" s="299" t="str">
        <f>CONCATENATE("(",ROUND((F252/$H252)*100,1),")")</f>
        <v>(6)</v>
      </c>
      <c r="H252" s="302">
        <f>SUM(H250:H251)</f>
        <v>47.767000000000046</v>
      </c>
      <c r="I252" s="299" t="str">
        <f>CONCATENATE("(",ROUND((H252/$H252)*100,1),")")</f>
        <v>(100)</v>
      </c>
      <c r="K252" s="302">
        <f t="shared" si="197"/>
        <v>4.5268425344256968</v>
      </c>
      <c r="L252" s="302">
        <f t="shared" si="198"/>
        <v>5.9130750062664461</v>
      </c>
      <c r="M252" s="302">
        <f t="shared" si="199"/>
        <v>0.70508245930788238</v>
      </c>
      <c r="N252" s="302">
        <f t="shared" si="200"/>
        <v>11.145000000000024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1.11967871948714</v>
      </c>
      <c r="C261" s="299" t="str">
        <f>CONCATENATE("(",ROUND((B261/$H263)*100,1),")")</f>
        <v>(37.1)</v>
      </c>
      <c r="D261" s="302">
        <f>'Ind T6'!M108</f>
        <v>0.37478467140531802</v>
      </c>
      <c r="E261" s="299" t="str">
        <f>CONCATENATE("(",ROUND((D261/$H263)*100,1),")")</f>
        <v>(12.4)</v>
      </c>
      <c r="F261" s="302">
        <f>'Ind T6'!N108</f>
        <v>0.2705147265614839</v>
      </c>
      <c r="G261" s="299" t="str">
        <f>CONCATENATE("(",ROUND((F261/$H263)*100,1),")")</f>
        <v>(9)</v>
      </c>
      <c r="H261" s="302">
        <f>SUM(B261,D261,F261)</f>
        <v>1.7649781174539418</v>
      </c>
      <c r="I261" s="299" t="str">
        <f>CONCATENATE("(",ROUND((H261/$H263)*100,1),")")</f>
        <v>(58.5)</v>
      </c>
      <c r="K261" s="302">
        <f>B266-B261</f>
        <v>-1.7913629067763059E-2</v>
      </c>
      <c r="L261" s="302">
        <f>D266-D261</f>
        <v>1.3862092599227438E-2</v>
      </c>
      <c r="M261" s="302">
        <f>F266-F261</f>
        <v>-1.1750011225293844E-3</v>
      </c>
      <c r="N261" s="302">
        <f>SUM(K261:M261)</f>
        <v>-5.2265375910650058E-3</v>
      </c>
    </row>
    <row r="262" spans="1:14" x14ac:dyDescent="0.2">
      <c r="A262" s="282" t="s">
        <v>365</v>
      </c>
      <c r="B262" s="302">
        <f>'Ind T6'!L107</f>
        <v>0.59909008976309208</v>
      </c>
      <c r="C262" s="299" t="str">
        <f>CONCATENATE("(",ROUND((B262/$H263)*100,1),")")</f>
        <v>(19.9)</v>
      </c>
      <c r="D262" s="302">
        <f>'Ind T6'!M107</f>
        <v>0.41338303472242671</v>
      </c>
      <c r="E262" s="299" t="str">
        <f>CONCATENATE("(",ROUND((D262/$H263)*100,1),")")</f>
        <v>(13.7)</v>
      </c>
      <c r="F262" s="302">
        <f>'Ind T6'!N107</f>
        <v>0.23854875806054041</v>
      </c>
      <c r="G262" s="299" t="str">
        <f>CONCATENATE("(",ROUND((F262/$H263)*100,1),")")</f>
        <v>(7.9)</v>
      </c>
      <c r="H262" s="302">
        <f t="shared" ref="H262" si="201">SUM(B262,D262,F262)</f>
        <v>1.2510218825460591</v>
      </c>
      <c r="I262" s="299" t="str">
        <f>CONCATENATE("(",ROUND((H262/$H263)*100,1),")")</f>
        <v>(41.5)</v>
      </c>
      <c r="K262" s="302">
        <f t="shared" ref="K262:K263" si="202">B267-B262</f>
        <v>-6.9131448944305118E-3</v>
      </c>
      <c r="L262" s="302">
        <f t="shared" ref="L262:L263" si="203">D267-D262</f>
        <v>1.1953047897861335E-3</v>
      </c>
      <c r="M262" s="302">
        <f t="shared" ref="M262:M263" si="204">F267-F262</f>
        <v>-5.0556223042944326E-3</v>
      </c>
      <c r="N262" s="302">
        <f t="shared" ref="N262:N263" si="205">SUM(K262:M262)</f>
        <v>-1.0773462408938811E-2</v>
      </c>
    </row>
    <row r="263" spans="1:14" x14ac:dyDescent="0.2">
      <c r="A263" s="282" t="s">
        <v>363</v>
      </c>
      <c r="B263" s="302">
        <f>SUM(B261:B262)</f>
        <v>1.718768809250232</v>
      </c>
      <c r="C263" s="299" t="str">
        <f>CONCATENATE("(",ROUND((B263/$H263)*100,1),")")</f>
        <v>(57)</v>
      </c>
      <c r="D263" s="302">
        <f>SUM(D261:D262)</f>
        <v>0.78816770612774478</v>
      </c>
      <c r="E263" s="299" t="str">
        <f>CONCATENATE("(",ROUND((D263/$H263)*100,1),")")</f>
        <v>(26.1)</v>
      </c>
      <c r="F263" s="302">
        <f>SUM(F261:F262)</f>
        <v>0.50906348462202433</v>
      </c>
      <c r="G263" s="299" t="str">
        <f>CONCATENATE("(",ROUND((F263/$H263)*100,1),")")</f>
        <v>(16.9)</v>
      </c>
      <c r="H263" s="302">
        <f>SUM(H261:H262)</f>
        <v>3.0160000000000009</v>
      </c>
      <c r="I263" s="299" t="str">
        <f>CONCATENATE("(",ROUND((H263/$H263)*100,1),")")</f>
        <v>(100)</v>
      </c>
      <c r="K263" s="302">
        <f t="shared" si="202"/>
        <v>-2.482677396219346E-2</v>
      </c>
      <c r="L263" s="302">
        <f t="shared" si="203"/>
        <v>1.5057397389013571E-2</v>
      </c>
      <c r="M263" s="302">
        <f t="shared" si="204"/>
        <v>-6.2306234268239002E-3</v>
      </c>
      <c r="N263" s="302">
        <f t="shared" si="205"/>
        <v>-1.6000000000003789E-2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1.101765090419377</v>
      </c>
      <c r="C266" s="299" t="str">
        <f>CONCATENATE("(",ROUND((B266/$H268)*100,1),")")</f>
        <v>(36.7)</v>
      </c>
      <c r="D266" s="302">
        <f>'Ind T6'!R108</f>
        <v>0.38864676400454545</v>
      </c>
      <c r="E266" s="299" t="str">
        <f>CONCATENATE("(",ROUND((D266/$H268)*100,1),")")</f>
        <v>(13)</v>
      </c>
      <c r="F266" s="302">
        <f>'Ind T6'!S108</f>
        <v>0.26933972543895451</v>
      </c>
      <c r="G266" s="299" t="str">
        <f>CONCATENATE("(",ROUND((F266/$H268)*100,1),")")</f>
        <v>(9)</v>
      </c>
      <c r="H266" s="302">
        <f>SUM(B266,D266,F266)</f>
        <v>1.7597515798628769</v>
      </c>
      <c r="I266" s="299" t="str">
        <f>CONCATENATE("(",ROUND((H266/$H268)*100,1),")")</f>
        <v>(58.7)</v>
      </c>
      <c r="K266" s="302">
        <f>B271-B266</f>
        <v>3.9261538043993127E-3</v>
      </c>
      <c r="L266" s="302">
        <f>D271-D266</f>
        <v>3.1429272863836566E-2</v>
      </c>
      <c r="M266" s="302">
        <f>F271-F266</f>
        <v>6.4874635091329846E-3</v>
      </c>
      <c r="N266" s="302">
        <f>SUM(K266:M266)</f>
        <v>4.1842890177368863E-2</v>
      </c>
    </row>
    <row r="267" spans="1:14" x14ac:dyDescent="0.2">
      <c r="A267" s="282" t="s">
        <v>365</v>
      </c>
      <c r="B267" s="302">
        <f>'Ind T6'!Q107</f>
        <v>0.59217694486866157</v>
      </c>
      <c r="C267" s="299" t="str">
        <f>CONCATENATE("(",ROUND((B267/$H268)*100,1),")")</f>
        <v>(19.7)</v>
      </c>
      <c r="D267" s="302">
        <f>'Ind T6'!R107</f>
        <v>0.41457833951221285</v>
      </c>
      <c r="E267" s="299" t="str">
        <f>CONCATENATE("(",ROUND((D267/$H268)*100,1),")")</f>
        <v>(13.8)</v>
      </c>
      <c r="F267" s="302">
        <f>'Ind T6'!S107</f>
        <v>0.23349313575624597</v>
      </c>
      <c r="G267" s="299" t="str">
        <f>CONCATENATE("(",ROUND((F267/$H268)*100,1),")")</f>
        <v>(7.8)</v>
      </c>
      <c r="H267" s="302">
        <f t="shared" ref="H267" si="206">SUM(B267,D267,F267)</f>
        <v>1.2402484201371204</v>
      </c>
      <c r="I267" s="299" t="str">
        <f>CONCATENATE("(",ROUND((H267/$H268)*100,1),")")</f>
        <v>(41.3)</v>
      </c>
      <c r="K267" s="302">
        <f t="shared" ref="K267:K268" si="207">B272-B267</f>
        <v>1.3300013660146548E-2</v>
      </c>
      <c r="L267" s="302">
        <f t="shared" ref="L267:L268" si="208">D272-D267</f>
        <v>6.9055314588848393E-3</v>
      </c>
      <c r="M267" s="302">
        <f t="shared" ref="M267:M268" si="209">F272-F267</f>
        <v>-7.0484352963973984E-3</v>
      </c>
      <c r="N267" s="302">
        <f t="shared" ref="N267:N268" si="210">SUM(K267:M267)</f>
        <v>1.3157109822633989E-2</v>
      </c>
    </row>
    <row r="268" spans="1:14" x14ac:dyDescent="0.2">
      <c r="A268" s="282" t="s">
        <v>363</v>
      </c>
      <c r="B268" s="302">
        <f>SUM(B266:B267)</f>
        <v>1.6939420352880386</v>
      </c>
      <c r="C268" s="299" t="str">
        <f>CONCATENATE("(",ROUND((B268/$H268)*100,1),")")</f>
        <v>(56.5)</v>
      </c>
      <c r="D268" s="302">
        <f>SUM(D266:D267)</f>
        <v>0.80322510351675835</v>
      </c>
      <c r="E268" s="299" t="str">
        <f>CONCATENATE("(",ROUND((D268/$H268)*100,1),")")</f>
        <v>(26.8)</v>
      </c>
      <c r="F268" s="302">
        <f>SUM(F266:F267)</f>
        <v>0.50283286119520043</v>
      </c>
      <c r="G268" s="299" t="str">
        <f>CONCATENATE("(",ROUND((F268/$H268)*100,1),")")</f>
        <v>(16.8)</v>
      </c>
      <c r="H268" s="302">
        <f>SUM(H266:H267)</f>
        <v>2.9999999999999973</v>
      </c>
      <c r="I268" s="299" t="str">
        <f>CONCATENATE("(",ROUND((H268/$H268)*100,1),")")</f>
        <v>(100)</v>
      </c>
      <c r="K268" s="302">
        <f t="shared" si="207"/>
        <v>1.722616746454575E-2</v>
      </c>
      <c r="L268" s="302">
        <f t="shared" si="208"/>
        <v>3.8334804322721405E-2</v>
      </c>
      <c r="M268" s="302">
        <f t="shared" si="209"/>
        <v>-5.609717872643305E-4</v>
      </c>
      <c r="N268" s="302">
        <f t="shared" si="210"/>
        <v>5.5000000000002824E-2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1.1056912442237763</v>
      </c>
      <c r="C271" s="299" t="str">
        <f>CONCATENATE("(",ROUND((B271/$H273)*100,1),")")</f>
        <v>(36.2)</v>
      </c>
      <c r="D271" s="302">
        <f>'Ind T6'!W108</f>
        <v>0.42007603686838202</v>
      </c>
      <c r="E271" s="299" t="str">
        <f>CONCATENATE("(",ROUND((D271/$H273)*100,1),")")</f>
        <v>(13.8)</v>
      </c>
      <c r="F271" s="302">
        <f>'Ind T6'!X108</f>
        <v>0.2758271889480875</v>
      </c>
      <c r="G271" s="299" t="str">
        <f>CONCATENATE("(",ROUND((F271/$H273)*100,1),")")</f>
        <v>(9)</v>
      </c>
      <c r="H271" s="302">
        <f>SUM(B271,D271,F271)</f>
        <v>1.8015944700402458</v>
      </c>
      <c r="I271" s="299" t="str">
        <f>CONCATENATE("(",ROUND((H271/$H273)*100,1),")")</f>
        <v>(59)</v>
      </c>
      <c r="K271" s="302">
        <f>B271-B261</f>
        <v>-1.3987475263363747E-2</v>
      </c>
      <c r="L271" s="302">
        <f>D271-D261</f>
        <v>4.5291365463064004E-2</v>
      </c>
      <c r="M271" s="302">
        <f>F271-F261</f>
        <v>5.3124623866036003E-3</v>
      </c>
      <c r="N271" s="302">
        <f>SUM(K271:M271)</f>
        <v>3.6616352586303857E-2</v>
      </c>
    </row>
    <row r="272" spans="1:14" x14ac:dyDescent="0.2">
      <c r="A272" s="282" t="s">
        <v>365</v>
      </c>
      <c r="B272" s="302">
        <f>'Ind T6'!V107</f>
        <v>0.60547695852880812</v>
      </c>
      <c r="C272" s="299" t="str">
        <f>CONCATENATE("(",ROUND((B272/$H273)*100,1),")")</f>
        <v>(19.8)</v>
      </c>
      <c r="D272" s="302">
        <f>'Ind T6'!W107</f>
        <v>0.42148387097109768</v>
      </c>
      <c r="E272" s="299" t="str">
        <f>CONCATENATE("(",ROUND((D272/$H273)*100,1),")")</f>
        <v>(13.8)</v>
      </c>
      <c r="F272" s="302">
        <f>'Ind T6'!X107</f>
        <v>0.22644470045984857</v>
      </c>
      <c r="G272" s="299" t="str">
        <f>CONCATENATE("(",ROUND((F272/$H273)*100,1),")")</f>
        <v>(7.4)</v>
      </c>
      <c r="H272" s="302">
        <f t="shared" ref="H272" si="211">SUM(B272,D272,F272)</f>
        <v>1.2534055299597544</v>
      </c>
      <c r="I272" s="299" t="str">
        <f>CONCATENATE("(",ROUND((H272/$H273)*100,1),")")</f>
        <v>(41)</v>
      </c>
      <c r="K272" s="302">
        <f t="shared" ref="K272:K273" si="212">B272-B262</f>
        <v>6.3868687657160361E-3</v>
      </c>
      <c r="L272" s="302">
        <f t="shared" ref="L272:L273" si="213">D272-D262</f>
        <v>8.1008362486709729E-3</v>
      </c>
      <c r="M272" s="302">
        <f t="shared" ref="M272:M273" si="214">F272-F262</f>
        <v>-1.2104057600691831E-2</v>
      </c>
      <c r="N272" s="302">
        <f t="shared" ref="N272:N273" si="215">SUM(K272:M272)</f>
        <v>2.383647413695178E-3</v>
      </c>
    </row>
    <row r="273" spans="1:14" x14ac:dyDescent="0.2">
      <c r="A273" s="282" t="s">
        <v>363</v>
      </c>
      <c r="B273" s="302">
        <f>SUM(B271:B272)</f>
        <v>1.7111682027525843</v>
      </c>
      <c r="C273" s="299" t="str">
        <f>CONCATENATE("(",ROUND((B273/$H273)*100,1),")")</f>
        <v>(56)</v>
      </c>
      <c r="D273" s="302">
        <f>SUM(D271:D272)</f>
        <v>0.84155990783947976</v>
      </c>
      <c r="E273" s="299" t="str">
        <f>CONCATENATE("(",ROUND((D273/$H273)*100,1),")")</f>
        <v>(27.5)</v>
      </c>
      <c r="F273" s="302">
        <f>SUM(F271:F272)</f>
        <v>0.5022718894079361</v>
      </c>
      <c r="G273" s="299" t="str">
        <f>CONCATENATE("(",ROUND((F273/$H273)*100,1),")")</f>
        <v>(16.4)</v>
      </c>
      <c r="H273" s="302">
        <f>SUM(H271:H272)</f>
        <v>3.0550000000000002</v>
      </c>
      <c r="I273" s="299" t="str">
        <f>CONCATENATE("(",ROUND((H273/$H273)*100,1),")")</f>
        <v>(100)</v>
      </c>
      <c r="K273" s="302">
        <f t="shared" si="212"/>
        <v>-7.6006064976477106E-3</v>
      </c>
      <c r="L273" s="302">
        <f t="shared" si="213"/>
        <v>5.3392201711734977E-2</v>
      </c>
      <c r="M273" s="302">
        <f t="shared" si="214"/>
        <v>-6.7915952140882307E-3</v>
      </c>
      <c r="N273" s="302">
        <f t="shared" si="215"/>
        <v>3.8999999999999035E-2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8.334643141492819</v>
      </c>
      <c r="C282" s="299" t="str">
        <f>CONCATENATE("(",ROUND((B282/$H284)*100,1),")")</f>
        <v>(67.1)</v>
      </c>
      <c r="D282" s="302">
        <f>'Ind T6'!M117</f>
        <v>0.51515193409201865</v>
      </c>
      <c r="E282" s="299" t="str">
        <f>CONCATENATE("(",ROUND((D282/$H284)*100,1),")")</f>
        <v>(4.1)</v>
      </c>
      <c r="F282" s="302">
        <f>'Ind T6'!N117</f>
        <v>0.29037397351536931</v>
      </c>
      <c r="G282" s="299" t="str">
        <f>CONCATENATE("(",ROUND((F282/$H284)*100,1),")")</f>
        <v>(2.3)</v>
      </c>
      <c r="H282" s="302">
        <f>SUM(B282,D282,F282)</f>
        <v>9.1401690491002068</v>
      </c>
      <c r="I282" s="299" t="str">
        <f>CONCATENATE("(",ROUND((H282/$H284)*100,1),")")</f>
        <v>(73.6)</v>
      </c>
      <c r="K282" s="302">
        <f>B287-B282</f>
        <v>0.60199420131661974</v>
      </c>
      <c r="L282" s="302">
        <f>D287-D282</f>
        <v>4.5581625800030889E-2</v>
      </c>
      <c r="M282" s="302">
        <f>F287-F282</f>
        <v>3.0340158320430188E-2</v>
      </c>
      <c r="N282" s="302">
        <f>SUM(K282:M282)</f>
        <v>0.67791598543708087</v>
      </c>
    </row>
    <row r="283" spans="1:14" x14ac:dyDescent="0.2">
      <c r="A283" s="282" t="s">
        <v>365</v>
      </c>
      <c r="B283" s="302">
        <f>'Ind T6'!L116</f>
        <v>2.5084464843854026</v>
      </c>
      <c r="C283" s="299" t="str">
        <f>CONCATENATE("(",ROUND((B283/$H284)*100,1),")")</f>
        <v>(20.2)</v>
      </c>
      <c r="D283" s="302">
        <f>'Ind T6'!M116</f>
        <v>0.66883892776267295</v>
      </c>
      <c r="E283" s="299" t="str">
        <f>CONCATENATE("(",ROUND((D283/$H284)*100,1),")")</f>
        <v>(5.4)</v>
      </c>
      <c r="F283" s="302">
        <f>'Ind T6'!N116</f>
        <v>0.10354553875173259</v>
      </c>
      <c r="G283" s="299" t="str">
        <f>CONCATENATE("(",ROUND((F283/$H284)*100,1),")")</f>
        <v>(0.8)</v>
      </c>
      <c r="H283" s="302">
        <f t="shared" ref="H283" si="216">SUM(B283,D283,F283)</f>
        <v>3.2808309508998081</v>
      </c>
      <c r="I283" s="299" t="str">
        <f>CONCATENATE("(",ROUND((H283/$H284)*100,1),")")</f>
        <v>(26.4)</v>
      </c>
      <c r="K283" s="302">
        <f t="shared" ref="K283:K284" si="217">B288-B283</f>
        <v>0.26442312328329631</v>
      </c>
      <c r="L283" s="302">
        <f t="shared" ref="L283:L284" si="218">D288-D283</f>
        <v>4.3820908099399869E-2</v>
      </c>
      <c r="M283" s="302">
        <f t="shared" ref="M283:M284" si="219">F288-F283</f>
        <v>9.8399831802089971E-3</v>
      </c>
      <c r="N283" s="302">
        <f t="shared" ref="N283:N284" si="220">SUM(K283:M283)</f>
        <v>0.31808401456290519</v>
      </c>
    </row>
    <row r="284" spans="1:14" x14ac:dyDescent="0.2">
      <c r="A284" s="282" t="s">
        <v>363</v>
      </c>
      <c r="B284" s="302">
        <f>SUM(B282:B283)</f>
        <v>10.843089625878221</v>
      </c>
      <c r="C284" s="299" t="str">
        <f>CONCATENATE("(",ROUND((B284/$H284)*100,1),")")</f>
        <v>(87.3)</v>
      </c>
      <c r="D284" s="302">
        <f>SUM(D282:D283)</f>
        <v>1.1839908618546917</v>
      </c>
      <c r="E284" s="299" t="str">
        <f>CONCATENATE("(",ROUND((D284/$H284)*100,1),")")</f>
        <v>(9.5)</v>
      </c>
      <c r="F284" s="302">
        <f>SUM(F282:F283)</f>
        <v>0.39391951226710187</v>
      </c>
      <c r="G284" s="299" t="str">
        <f>CONCATENATE("(",ROUND((F284/$H284)*100,1),")")</f>
        <v>(3.2)</v>
      </c>
      <c r="H284" s="302">
        <f>SUM(H282:H283)</f>
        <v>12.421000000000015</v>
      </c>
      <c r="I284" s="299" t="str">
        <f>CONCATENATE("(",ROUND((H284/$H284)*100,1),")")</f>
        <v>(100)</v>
      </c>
      <c r="K284" s="302">
        <f t="shared" si="217"/>
        <v>0.86641732459991694</v>
      </c>
      <c r="L284" s="302">
        <f t="shared" si="218"/>
        <v>8.9402533899430647E-2</v>
      </c>
      <c r="M284" s="302">
        <f t="shared" si="219"/>
        <v>4.0180141500639199E-2</v>
      </c>
      <c r="N284" s="302">
        <f t="shared" si="220"/>
        <v>0.99599999999998678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8.9366373428094388</v>
      </c>
      <c r="C287" s="299" t="str">
        <f>CONCATENATE("(",ROUND((B287/$H289)*100,1),")")</f>
        <v>(66.6)</v>
      </c>
      <c r="D287" s="302">
        <f>'Ind T6'!R117</f>
        <v>0.56073355989204954</v>
      </c>
      <c r="E287" s="299" t="str">
        <f>CONCATENATE("(",ROUND((D287/$H289)*100,1),")")</f>
        <v>(4.2)</v>
      </c>
      <c r="F287" s="302">
        <f>'Ind T6'!S117</f>
        <v>0.3207141318357995</v>
      </c>
      <c r="G287" s="299" t="str">
        <f>CONCATENATE("(",ROUND((F287/$H289)*100,1),")")</f>
        <v>(2.4)</v>
      </c>
      <c r="H287" s="302">
        <f>SUM(B287,D287,F287)</f>
        <v>9.8180850345372885</v>
      </c>
      <c r="I287" s="299" t="str">
        <f>CONCATENATE("(",ROUND((H287/$H289)*100,1),")")</f>
        <v>(73.2)</v>
      </c>
      <c r="K287" s="302">
        <f>B292-B287</f>
        <v>0.67549790267716148</v>
      </c>
      <c r="L287" s="302">
        <f>D292-D287</f>
        <v>5.3823536722863996E-2</v>
      </c>
      <c r="M287" s="302">
        <f>F292-F287</f>
        <v>3.5808326405610713E-2</v>
      </c>
      <c r="N287" s="302">
        <f>SUM(K287:M287)</f>
        <v>0.76512976580563619</v>
      </c>
    </row>
    <row r="288" spans="1:14" x14ac:dyDescent="0.2">
      <c r="A288" s="282" t="s">
        <v>365</v>
      </c>
      <c r="B288" s="302">
        <f>'Ind T6'!Q116</f>
        <v>2.7728696076686989</v>
      </c>
      <c r="C288" s="299" t="str">
        <f>CONCATENATE("(",ROUND((B288/$H289)*100,1),")")</f>
        <v>(20.7)</v>
      </c>
      <c r="D288" s="302">
        <f>'Ind T6'!R116</f>
        <v>0.71265983586207282</v>
      </c>
      <c r="E288" s="299" t="str">
        <f>CONCATENATE("(",ROUND((D288/$H289)*100,1),")")</f>
        <v>(5.3)</v>
      </c>
      <c r="F288" s="302">
        <f>'Ind T6'!S116</f>
        <v>0.11338552193194158</v>
      </c>
      <c r="G288" s="299" t="str">
        <f>CONCATENATE("(",ROUND((F288/$H289)*100,1),")")</f>
        <v>(0.8)</v>
      </c>
      <c r="H288" s="302">
        <f t="shared" ref="H288" si="221">SUM(B288,D288,F288)</f>
        <v>3.5989149654627135</v>
      </c>
      <c r="I288" s="299" t="str">
        <f>CONCATENATE("(",ROUND((H288/$H289)*100,1),")")</f>
        <v>(26.8)</v>
      </c>
      <c r="K288" s="302">
        <f t="shared" ref="K288:K289" si="222">B293-B288</f>
        <v>0.37166882307878568</v>
      </c>
      <c r="L288" s="302">
        <f t="shared" ref="L288:L289" si="223">D293-D288</f>
        <v>3.5744105270042126E-2</v>
      </c>
      <c r="M288" s="302">
        <f t="shared" ref="M288:M289" si="224">F293-F288</f>
        <v>1.0457305845506568E-2</v>
      </c>
      <c r="N288" s="302">
        <f t="shared" ref="N288:N289" si="225">SUM(K288:M288)</f>
        <v>0.41787023419433439</v>
      </c>
    </row>
    <row r="289" spans="1:14" x14ac:dyDescent="0.2">
      <c r="A289" s="282" t="s">
        <v>363</v>
      </c>
      <c r="B289" s="302">
        <f>SUM(B287:B288)</f>
        <v>11.709506950478138</v>
      </c>
      <c r="C289" s="299" t="str">
        <f>CONCATENATE("(",ROUND((B289/$H289)*100,1),")")</f>
        <v>(87.3)</v>
      </c>
      <c r="D289" s="302">
        <f>SUM(D287:D288)</f>
        <v>1.2733933957541224</v>
      </c>
      <c r="E289" s="299" t="str">
        <f>CONCATENATE("(",ROUND((D289/$H289)*100,1),")")</f>
        <v>(9.5)</v>
      </c>
      <c r="F289" s="302">
        <f>SUM(F287:F288)</f>
        <v>0.43409965376774107</v>
      </c>
      <c r="G289" s="299" t="str">
        <f>CONCATENATE("(",ROUND((F289/$H289)*100,1),")")</f>
        <v>(3.2)</v>
      </c>
      <c r="H289" s="302">
        <f>SUM(H287:H288)</f>
        <v>13.417000000000002</v>
      </c>
      <c r="I289" s="299" t="str">
        <f>CONCATENATE("(",ROUND((H289/$H289)*100,1),")")</f>
        <v>(100)</v>
      </c>
      <c r="K289" s="302">
        <f t="shared" si="222"/>
        <v>1.0471667257559467</v>
      </c>
      <c r="L289" s="302">
        <f t="shared" si="223"/>
        <v>8.9567641992906122E-2</v>
      </c>
      <c r="M289" s="302">
        <f t="shared" si="224"/>
        <v>4.6265632251117295E-2</v>
      </c>
      <c r="N289" s="302">
        <f t="shared" si="225"/>
        <v>1.1829999999999701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9.6121352454866003</v>
      </c>
      <c r="C292" s="299" t="str">
        <f>CONCATENATE("(",ROUND((B292/$H294)*100,1),")")</f>
        <v>(65.8)</v>
      </c>
      <c r="D292" s="302">
        <f>'Ind T6'!W117</f>
        <v>0.61455709661491353</v>
      </c>
      <c r="E292" s="299" t="str">
        <f>CONCATENATE("(",ROUND((D292/$H294)*100,1),")")</f>
        <v>(4.2)</v>
      </c>
      <c r="F292" s="302">
        <f>'Ind T6'!X117</f>
        <v>0.35652245824141021</v>
      </c>
      <c r="G292" s="299" t="str">
        <f>CONCATENATE("(",ROUND((F292/$H294)*100,1),")")</f>
        <v>(2.4)</v>
      </c>
      <c r="H292" s="302">
        <f>SUM(B292,D292,F292)</f>
        <v>10.583214800342924</v>
      </c>
      <c r="I292" s="299" t="str">
        <f>CONCATENATE("(",ROUND((H292/$H294)*100,1),")")</f>
        <v>(72.5)</v>
      </c>
      <c r="K292" s="302">
        <f>B292-B282</f>
        <v>1.2774921039937812</v>
      </c>
      <c r="L292" s="302">
        <f>D292-D282</f>
        <v>9.9405162522894885E-2</v>
      </c>
      <c r="M292" s="302">
        <f>F292-F282</f>
        <v>6.6148484726040901E-2</v>
      </c>
      <c r="N292" s="302">
        <f>SUM(K292:M292)</f>
        <v>1.4430457512427171</v>
      </c>
    </row>
    <row r="293" spans="1:14" x14ac:dyDescent="0.2">
      <c r="A293" s="282" t="s">
        <v>365</v>
      </c>
      <c r="B293" s="302">
        <f>'Ind T6'!V116</f>
        <v>3.1445384307474846</v>
      </c>
      <c r="C293" s="299" t="str">
        <f>CONCATENATE("(",ROUND((B293/$H294)*100,1),")")</f>
        <v>(21.5)</v>
      </c>
      <c r="D293" s="302">
        <f>'Ind T6'!W116</f>
        <v>0.74840394113211495</v>
      </c>
      <c r="E293" s="299" t="str">
        <f>CONCATENATE("(",ROUND((D293/$H294)*100,1),")")</f>
        <v>(5.1)</v>
      </c>
      <c r="F293" s="302">
        <f>'Ind T6'!X116</f>
        <v>0.12384282777744815</v>
      </c>
      <c r="G293" s="299" t="str">
        <f>CONCATENATE("(",ROUND((F293/$H294)*100,1),")")</f>
        <v>(0.8)</v>
      </c>
      <c r="H293" s="302">
        <f t="shared" ref="H293" si="226">SUM(B293,D293,F293)</f>
        <v>4.0167851996570478</v>
      </c>
      <c r="I293" s="299" t="str">
        <f>CONCATENATE("(",ROUND((H293/$H294)*100,1),")")</f>
        <v>(27.5)</v>
      </c>
      <c r="K293" s="302">
        <f t="shared" ref="K293:K294" si="227">B293-B283</f>
        <v>0.63609194636208199</v>
      </c>
      <c r="L293" s="302">
        <f t="shared" ref="L293:L294" si="228">D293-D283</f>
        <v>7.9565013369441995E-2</v>
      </c>
      <c r="M293" s="302">
        <f t="shared" ref="M293:M294" si="229">F293-F283</f>
        <v>2.0297289025715565E-2</v>
      </c>
      <c r="N293" s="302">
        <f t="shared" ref="N293:N294" si="230">SUM(K293:M293)</f>
        <v>0.73595424875723958</v>
      </c>
    </row>
    <row r="294" spans="1:14" x14ac:dyDescent="0.2">
      <c r="A294" s="282" t="s">
        <v>363</v>
      </c>
      <c r="B294" s="302">
        <f>SUM(B292:B293)</f>
        <v>12.756673676234085</v>
      </c>
      <c r="C294" s="299" t="str">
        <f>CONCATENATE("(",ROUND((B294/$H294)*100,1),")")</f>
        <v>(87.4)</v>
      </c>
      <c r="D294" s="302">
        <f>SUM(D292:D293)</f>
        <v>1.3629610377470285</v>
      </c>
      <c r="E294" s="299" t="str">
        <f>CONCATENATE("(",ROUND((D294/$H294)*100,1),")")</f>
        <v>(9.3)</v>
      </c>
      <c r="F294" s="302">
        <f>SUM(F292:F293)</f>
        <v>0.48036528601885836</v>
      </c>
      <c r="G294" s="299" t="str">
        <f>CONCATENATE("(",ROUND((F294/$H294)*100,1),")")</f>
        <v>(3.3)</v>
      </c>
      <c r="H294" s="302">
        <f>SUM(H292:H293)</f>
        <v>14.599999999999973</v>
      </c>
      <c r="I294" s="299" t="str">
        <f>CONCATENATE("(",ROUND((H294/$H294)*100,1),")")</f>
        <v>(100)</v>
      </c>
      <c r="K294" s="302">
        <f t="shared" si="227"/>
        <v>1.9135840503558637</v>
      </c>
      <c r="L294" s="302">
        <f t="shared" si="228"/>
        <v>0.17897017589233677</v>
      </c>
      <c r="M294" s="302">
        <f t="shared" si="229"/>
        <v>8.6445773751756494E-2</v>
      </c>
      <c r="N294" s="302">
        <f t="shared" si="230"/>
        <v>2.1789999999999567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9.7083698791492843</v>
      </c>
      <c r="C303" s="299" t="str">
        <f>CONCATENATE("(",ROUND((B303/$H305)*100,1),")")</f>
        <v>(44.9)</v>
      </c>
      <c r="D303" s="302">
        <f>'Ind T6'!M126</f>
        <v>0.36308024054562832</v>
      </c>
      <c r="E303" s="299" t="str">
        <f>CONCATENATE("(",ROUND((D303/$H305)*100,1),")")</f>
        <v>(1.7)</v>
      </c>
      <c r="F303" s="302">
        <f>'Ind T6'!N126</f>
        <v>0.45902730031062183</v>
      </c>
      <c r="G303" s="299" t="str">
        <f>CONCATENATE("(",ROUND((F303/$H305)*100,1),")")</f>
        <v>(2.1)</v>
      </c>
      <c r="H303" s="302">
        <f>SUM(B303,D303,F303)</f>
        <v>10.530477420005534</v>
      </c>
      <c r="I303" s="299" t="str">
        <f>CONCATENATE("(",ROUND((H303/$H305)*100,1),")")</f>
        <v>(48.7)</v>
      </c>
      <c r="K303" s="302">
        <f>B308-B303</f>
        <v>6.0270331282310963E-2</v>
      </c>
      <c r="L303" s="302">
        <f>D308-D303</f>
        <v>1.7250028078931445E-2</v>
      </c>
      <c r="M303" s="302">
        <f>F308-F303</f>
        <v>2.6054949093778978E-2</v>
      </c>
      <c r="N303" s="302">
        <f>SUM(K303:M303)</f>
        <v>0.10357530845502139</v>
      </c>
    </row>
    <row r="304" spans="1:14" x14ac:dyDescent="0.2">
      <c r="A304" s="282" t="s">
        <v>365</v>
      </c>
      <c r="B304" s="302">
        <f>'Ind T6'!L125</f>
        <v>7.9067740088225218</v>
      </c>
      <c r="C304" s="299" t="str">
        <f>CONCATENATE("(",ROUND((B304/$H305)*100,1),")")</f>
        <v>(36.6)</v>
      </c>
      <c r="D304" s="302">
        <f>'Ind T6'!M125</f>
        <v>2.7148186046981992</v>
      </c>
      <c r="E304" s="299" t="str">
        <f>CONCATENATE("(",ROUND((D304/$H305)*100,1),")")</f>
        <v>(12.6)</v>
      </c>
      <c r="F304" s="302">
        <f>'Ind T6'!N125</f>
        <v>0.46592996647375218</v>
      </c>
      <c r="G304" s="299" t="str">
        <f>CONCATENATE("(",ROUND((F304/$H305)*100,1),")")</f>
        <v>(2.2)</v>
      </c>
      <c r="H304" s="302">
        <f t="shared" ref="H304" si="231">SUM(B304,D304,F304)</f>
        <v>11.087522579994474</v>
      </c>
      <c r="I304" s="299" t="str">
        <f>CONCATENATE("(",ROUND((H304/$H305)*100,1),")")</f>
        <v>(51.3)</v>
      </c>
      <c r="K304" s="302">
        <f t="shared" ref="K304:K305" si="232">B309-B304</f>
        <v>1.5238426672610217E-2</v>
      </c>
      <c r="L304" s="302">
        <f t="shared" ref="L304:L305" si="233">D309-D304</f>
        <v>-2.3958931775109882E-2</v>
      </c>
      <c r="M304" s="302">
        <f t="shared" ref="M304:M305" si="234">F309-F304</f>
        <v>2.2145196647469445E-2</v>
      </c>
      <c r="N304" s="302">
        <f t="shared" ref="N304:N305" si="235">SUM(K304:M304)</f>
        <v>1.342469154496978E-2</v>
      </c>
    </row>
    <row r="305" spans="1:14" x14ac:dyDescent="0.2">
      <c r="A305" s="282" t="s">
        <v>363</v>
      </c>
      <c r="B305" s="302">
        <f>SUM(B303:B304)</f>
        <v>17.615143887971804</v>
      </c>
      <c r="C305" s="299" t="str">
        <f>CONCATENATE("(",ROUND((B305/$H305)*100,1),")")</f>
        <v>(81.5)</v>
      </c>
      <c r="D305" s="302">
        <f>SUM(D303:D304)</f>
        <v>3.0778988452438276</v>
      </c>
      <c r="E305" s="299" t="str">
        <f>CONCATENATE("(",ROUND((D305/$H305)*100,1),")")</f>
        <v>(14.2)</v>
      </c>
      <c r="F305" s="302">
        <f>SUM(F303:F304)</f>
        <v>0.92495726678437395</v>
      </c>
      <c r="G305" s="299" t="str">
        <f>CONCATENATE("(",ROUND((F305/$H305)*100,1),")")</f>
        <v>(4.3)</v>
      </c>
      <c r="H305" s="302">
        <f>SUM(H303:H304)</f>
        <v>21.618000000000009</v>
      </c>
      <c r="I305" s="299" t="str">
        <f>CONCATENATE("(",ROUND((H305/$H305)*100,1),")")</f>
        <v>(100)</v>
      </c>
      <c r="K305" s="302">
        <f t="shared" si="232"/>
        <v>7.550875795492118E-2</v>
      </c>
      <c r="L305" s="302">
        <f t="shared" si="233"/>
        <v>-6.708903696178492E-3</v>
      </c>
      <c r="M305" s="302">
        <f t="shared" si="234"/>
        <v>4.8200145741248424E-2</v>
      </c>
      <c r="N305" s="302">
        <f t="shared" si="235"/>
        <v>0.11699999999999111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9.7686402104315952</v>
      </c>
      <c r="C308" s="299" t="str">
        <f>CONCATENATE("(",ROUND((B308/$H310)*100,1),")")</f>
        <v>(44.9)</v>
      </c>
      <c r="D308" s="302">
        <f>'Ind T6'!R126</f>
        <v>0.38033026862455976</v>
      </c>
      <c r="E308" s="299" t="str">
        <f>CONCATENATE("(",ROUND((D308/$H310)*100,1),")")</f>
        <v>(1.7)</v>
      </c>
      <c r="F308" s="302">
        <f>'Ind T6'!S126</f>
        <v>0.48508224940440081</v>
      </c>
      <c r="G308" s="299" t="str">
        <f>CONCATENATE("(",ROUND((F308/$H310)*100,1),")")</f>
        <v>(2.2)</v>
      </c>
      <c r="H308" s="302">
        <f>SUM(B308,D308,F308)</f>
        <v>10.634052728460556</v>
      </c>
      <c r="I308" s="299" t="str">
        <f>CONCATENATE("(",ROUND((H308/$H310)*100,1),")")</f>
        <v>(48.9)</v>
      </c>
      <c r="K308" s="302">
        <f>B313-B308</f>
        <v>-0.30730173866057164</v>
      </c>
      <c r="L308" s="302">
        <f>D313-D308</f>
        <v>1.3175138903713135E-2</v>
      </c>
      <c r="M308" s="302">
        <f>F313-F308</f>
        <v>3.8740324994341324E-3</v>
      </c>
      <c r="N308" s="302">
        <f>SUM(K308:M308)</f>
        <v>-0.29025256725742438</v>
      </c>
    </row>
    <row r="309" spans="1:14" x14ac:dyDescent="0.2">
      <c r="A309" s="282" t="s">
        <v>365</v>
      </c>
      <c r="B309" s="302">
        <f>'Ind T6'!Q125</f>
        <v>7.922012435495132</v>
      </c>
      <c r="C309" s="299" t="str">
        <f>CONCATENATE("(",ROUND((B309/$H310)*100,1),")")</f>
        <v>(36.4)</v>
      </c>
      <c r="D309" s="302">
        <f>'Ind T6'!R125</f>
        <v>2.6908596729230894</v>
      </c>
      <c r="E309" s="299" t="str">
        <f>CONCATENATE("(",ROUND((D309/$H310)*100,1),")")</f>
        <v>(12.4)</v>
      </c>
      <c r="F309" s="302">
        <f>'Ind T6'!S125</f>
        <v>0.48807516312122162</v>
      </c>
      <c r="G309" s="299" t="str">
        <f>CONCATENATE("(",ROUND((F309/$H310)*100,1),")")</f>
        <v>(2.2)</v>
      </c>
      <c r="H309" s="302">
        <f t="shared" ref="H309" si="236">SUM(B309,D309,F309)</f>
        <v>11.100947271539443</v>
      </c>
      <c r="I309" s="299" t="str">
        <f>CONCATENATE("(",ROUND((H309/$H310)*100,1),")")</f>
        <v>(51.1)</v>
      </c>
      <c r="K309" s="302">
        <f t="shared" ref="K309:K310" si="237">B314-B309</f>
        <v>-0.27378167785661756</v>
      </c>
      <c r="L309" s="302">
        <f t="shared" ref="L309:L310" si="238">D314-D309</f>
        <v>-0.11666890495981797</v>
      </c>
      <c r="M309" s="302">
        <f t="shared" ref="M309:M310" si="239">F314-F309</f>
        <v>-8.2968499261710793E-3</v>
      </c>
      <c r="N309" s="302">
        <f t="shared" ref="N309:N310" si="240">SUM(K309:M309)</f>
        <v>-0.3987474327426066</v>
      </c>
    </row>
    <row r="310" spans="1:14" x14ac:dyDescent="0.2">
      <c r="A310" s="282" t="s">
        <v>363</v>
      </c>
      <c r="B310" s="302">
        <f>SUM(B308:B309)</f>
        <v>17.690652645926725</v>
      </c>
      <c r="C310" s="299" t="str">
        <f>CONCATENATE("(",ROUND((B310/$H310)*100,1),")")</f>
        <v>(81.4)</v>
      </c>
      <c r="D310" s="302">
        <f>SUM(D308:D309)</f>
        <v>3.0711899415476491</v>
      </c>
      <c r="E310" s="299" t="str">
        <f>CONCATENATE("(",ROUND((D310/$H310)*100,1),")")</f>
        <v>(14.1)</v>
      </c>
      <c r="F310" s="302">
        <f>SUM(F308:F309)</f>
        <v>0.97315741252562238</v>
      </c>
      <c r="G310" s="299" t="str">
        <f>CONCATENATE("(",ROUND((F310/$H310)*100,1),")")</f>
        <v>(4.5)</v>
      </c>
      <c r="H310" s="302">
        <f>SUM(H308:H309)</f>
        <v>21.734999999999999</v>
      </c>
      <c r="I310" s="299" t="str">
        <f>CONCATENATE("(",ROUND((H310/$H310)*100,1),")")</f>
        <v>(100)</v>
      </c>
      <c r="K310" s="302">
        <f t="shared" si="237"/>
        <v>-0.58108341651718831</v>
      </c>
      <c r="L310" s="302">
        <f t="shared" si="238"/>
        <v>-0.10349376605610505</v>
      </c>
      <c r="M310" s="302">
        <f t="shared" si="239"/>
        <v>-4.4228174267368914E-3</v>
      </c>
      <c r="N310" s="302">
        <f t="shared" si="240"/>
        <v>-0.68900000000003025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9.4613384717710236</v>
      </c>
      <c r="C313" s="299" t="str">
        <f>CONCATENATE("(",ROUND((B313/$H315)*100,1),")")</f>
        <v>(45)</v>
      </c>
      <c r="D313" s="302">
        <f>'Ind T6'!W126</f>
        <v>0.3935054075282729</v>
      </c>
      <c r="E313" s="299" t="str">
        <f>CONCATENATE("(",ROUND((D313/$H315)*100,1),")")</f>
        <v>(1.9)</v>
      </c>
      <c r="F313" s="302">
        <f>'Ind T6'!X126</f>
        <v>0.48895628190383494</v>
      </c>
      <c r="G313" s="299" t="str">
        <f>CONCATENATE("(",ROUND((F313/$H315)*100,1),")")</f>
        <v>(2.3)</v>
      </c>
      <c r="H313" s="302">
        <f>SUM(B313,D313,F313)</f>
        <v>10.343800161203133</v>
      </c>
      <c r="I313" s="299" t="str">
        <f>CONCATENATE("(",ROUND((H313/$H315)*100,1),")")</f>
        <v>(49.1)</v>
      </c>
      <c r="K313" s="302">
        <f>B313-B303</f>
        <v>-0.24703140737826068</v>
      </c>
      <c r="L313" s="302">
        <f>D313-D303</f>
        <v>3.042516698264458E-2</v>
      </c>
      <c r="M313" s="302">
        <f>F313-F303</f>
        <v>2.9928981593213111E-2</v>
      </c>
      <c r="N313" s="302">
        <f>SUM(K313:M313)</f>
        <v>-0.18667725880240299</v>
      </c>
    </row>
    <row r="314" spans="1:14" x14ac:dyDescent="0.2">
      <c r="A314" s="282" t="s">
        <v>365</v>
      </c>
      <c r="B314" s="302">
        <f>'Ind T6'!V125</f>
        <v>7.6482307576385145</v>
      </c>
      <c r="C314" s="299" t="str">
        <f>CONCATENATE("(",ROUND((B314/$H315)*100,1),")")</f>
        <v>(36.3)</v>
      </c>
      <c r="D314" s="302">
        <f>'Ind T6'!W125</f>
        <v>2.5741907679632714</v>
      </c>
      <c r="E314" s="299" t="str">
        <f>CONCATENATE("(",ROUND((D314/$H315)*100,1),")")</f>
        <v>(12.2)</v>
      </c>
      <c r="F314" s="302">
        <f>'Ind T6'!X125</f>
        <v>0.47977831319505054</v>
      </c>
      <c r="G314" s="299" t="str">
        <f>CONCATENATE("(",ROUND((F314/$H315)*100,1),")")</f>
        <v>(2.3)</v>
      </c>
      <c r="H314" s="302">
        <f t="shared" ref="H314" si="241">SUM(B314,D314,F314)</f>
        <v>10.702199838796835</v>
      </c>
      <c r="I314" s="299" t="str">
        <f>CONCATENATE("(",ROUND((H314/$H315)*100,1),")")</f>
        <v>(50.9)</v>
      </c>
      <c r="K314" s="302">
        <f t="shared" ref="K314:K315" si="242">B314-B304</f>
        <v>-0.25854325118400734</v>
      </c>
      <c r="L314" s="302">
        <f t="shared" ref="L314:L315" si="243">D314-D304</f>
        <v>-0.14062783673492785</v>
      </c>
      <c r="M314" s="302">
        <f t="shared" ref="M314:M315" si="244">F314-F304</f>
        <v>1.3848346721298366E-2</v>
      </c>
      <c r="N314" s="302">
        <f t="shared" ref="N314:N315" si="245">SUM(K314:M314)</f>
        <v>-0.38532274119763682</v>
      </c>
    </row>
    <row r="315" spans="1:14" x14ac:dyDescent="0.2">
      <c r="A315" s="282" t="s">
        <v>363</v>
      </c>
      <c r="B315" s="302">
        <f>SUM(B313:B314)</f>
        <v>17.109569229409537</v>
      </c>
      <c r="C315" s="299" t="str">
        <f>CONCATENATE("(",ROUND((B315/$H315)*100,1),")")</f>
        <v>(81.3)</v>
      </c>
      <c r="D315" s="302">
        <f>SUM(D313:D314)</f>
        <v>2.9676961754915441</v>
      </c>
      <c r="E315" s="299" t="str">
        <f>CONCATENATE("(",ROUND((D315/$H315)*100,1),")")</f>
        <v>(14.1)</v>
      </c>
      <c r="F315" s="302">
        <f>SUM(F313:F314)</f>
        <v>0.96873459509888549</v>
      </c>
      <c r="G315" s="299" t="str">
        <f>CONCATENATE("(",ROUND((F315/$H315)*100,1),")")</f>
        <v>(4.6)</v>
      </c>
      <c r="H315" s="302">
        <f>SUM(H313:H314)</f>
        <v>21.045999999999967</v>
      </c>
      <c r="I315" s="299" t="str">
        <f>CONCATENATE("(",ROUND((H315/$H315)*100,1),")")</f>
        <v>(100)</v>
      </c>
      <c r="K315" s="302">
        <f t="shared" si="242"/>
        <v>-0.50557465856226713</v>
      </c>
      <c r="L315" s="302">
        <f t="shared" si="243"/>
        <v>-0.11020266975228354</v>
      </c>
      <c r="M315" s="302">
        <f t="shared" si="244"/>
        <v>4.3777328314511532E-2</v>
      </c>
      <c r="N315" s="302">
        <f t="shared" si="245"/>
        <v>-0.57200000000003914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3.0452983522492443</v>
      </c>
      <c r="C324" s="299" t="str">
        <f>CONCATENATE("(",ROUND((B324/$H326)*100,1),")")</f>
        <v>(38.5)</v>
      </c>
      <c r="D324" s="302">
        <f>'Ind T6'!M135</f>
        <v>0.27859862421950166</v>
      </c>
      <c r="E324" s="299" t="str">
        <f>CONCATENATE("(",ROUND((D324/$H326)*100,1),")")</f>
        <v>(3.5)</v>
      </c>
      <c r="F324" s="302">
        <f>'Ind T6'!N135</f>
        <v>0.66981922892937851</v>
      </c>
      <c r="G324" s="299" t="str">
        <f>CONCATENATE("(",ROUND((F324/$H326)*100,1),")")</f>
        <v>(8.5)</v>
      </c>
      <c r="H324" s="302">
        <f>SUM(B324,D324,F324)</f>
        <v>3.9937162053981243</v>
      </c>
      <c r="I324" s="299" t="str">
        <f>CONCATENATE("(",ROUND((H324/$H326)*100,1),")")</f>
        <v>(50.4)</v>
      </c>
      <c r="K324" s="302">
        <f>B329-B324</f>
        <v>4.5985974841740163E-2</v>
      </c>
      <c r="L324" s="302">
        <f>D329-D324</f>
        <v>4.9847942109604304E-3</v>
      </c>
      <c r="M324" s="302">
        <f>F329-F324</f>
        <v>4.5750636926326527E-2</v>
      </c>
      <c r="N324" s="302">
        <f>SUM(K324:M324)</f>
        <v>9.672140597902712E-2</v>
      </c>
    </row>
    <row r="325" spans="1:14" x14ac:dyDescent="0.2">
      <c r="A325" s="282" t="s">
        <v>365</v>
      </c>
      <c r="B325" s="302">
        <f>'Ind T6'!L134</f>
        <v>2.5627131658845261</v>
      </c>
      <c r="C325" s="299" t="str">
        <f>CONCATENATE("(",ROUND((B325/$H326)*100,1),")")</f>
        <v>(32.4)</v>
      </c>
      <c r="D325" s="302">
        <f>'Ind T6'!M134</f>
        <v>1.0951079827424606</v>
      </c>
      <c r="E325" s="299" t="str">
        <f>CONCATENATE("(",ROUND((D325/$H326)*100,1),")")</f>
        <v>(13.8)</v>
      </c>
      <c r="F325" s="302">
        <f>'Ind T6'!N134</f>
        <v>0.26846264597489122</v>
      </c>
      <c r="G325" s="299" t="str">
        <f>CONCATENATE("(",ROUND((F325/$H326)*100,1),")")</f>
        <v>(3.4)</v>
      </c>
      <c r="H325" s="302">
        <f t="shared" ref="H325" si="246">SUM(B325,D325,F325)</f>
        <v>3.9262837946018778</v>
      </c>
      <c r="I325" s="299" t="str">
        <f>CONCATENATE("(",ROUND((H325/$H326)*100,1),")")</f>
        <v>(49.6)</v>
      </c>
      <c r="K325" s="302">
        <f t="shared" ref="K325:K326" si="247">B330-B325</f>
        <v>0.13329863855886037</v>
      </c>
      <c r="L325" s="302">
        <f t="shared" ref="L325:L326" si="248">D330-D325</f>
        <v>-3.1107498085094276E-2</v>
      </c>
      <c r="M325" s="302">
        <f t="shared" ref="M325:M326" si="249">F330-F325</f>
        <v>8.0874535471960884E-3</v>
      </c>
      <c r="N325" s="302">
        <f t="shared" ref="N325:N326" si="250">SUM(K325:M325)</f>
        <v>0.11027859402096218</v>
      </c>
    </row>
    <row r="326" spans="1:14" x14ac:dyDescent="0.2">
      <c r="A326" s="282" t="s">
        <v>363</v>
      </c>
      <c r="B326" s="302">
        <f>SUM(B324:B325)</f>
        <v>5.60801151813377</v>
      </c>
      <c r="C326" s="299" t="str">
        <f>CONCATENATE("(",ROUND((B326/$H326)*100,1),")")</f>
        <v>(70.8)</v>
      </c>
      <c r="D326" s="302">
        <f>SUM(D324:D325)</f>
        <v>1.3737066069619623</v>
      </c>
      <c r="E326" s="299" t="str">
        <f>CONCATENATE("(",ROUND((D326/$H326)*100,1),")")</f>
        <v>(17.3)</v>
      </c>
      <c r="F326" s="302">
        <f>SUM(F324:F325)</f>
        <v>0.93828187490426973</v>
      </c>
      <c r="G326" s="299" t="str">
        <f>CONCATENATE("(",ROUND((F326/$H326)*100,1),")")</f>
        <v>(11.8)</v>
      </c>
      <c r="H326" s="302">
        <f>SUM(H324:H325)</f>
        <v>7.9200000000000017</v>
      </c>
      <c r="I326" s="299" t="str">
        <f>CONCATENATE("(",ROUND((H326/$H326)*100,1),")")</f>
        <v>(100)</v>
      </c>
      <c r="K326" s="302">
        <f t="shared" si="247"/>
        <v>0.17928461340060053</v>
      </c>
      <c r="L326" s="302">
        <f t="shared" si="248"/>
        <v>-2.6122703874134068E-2</v>
      </c>
      <c r="M326" s="302">
        <f t="shared" si="249"/>
        <v>5.3838090473522615E-2</v>
      </c>
      <c r="N326" s="302">
        <f t="shared" si="250"/>
        <v>0.20699999999998908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3.0912843270909844</v>
      </c>
      <c r="C329" s="299" t="str">
        <f>CONCATENATE("(",ROUND((B329/$H331)*100,1),")")</f>
        <v>(38)</v>
      </c>
      <c r="D329" s="302">
        <f>'Ind T6'!R135</f>
        <v>0.28358341843046209</v>
      </c>
      <c r="E329" s="299" t="str">
        <f>CONCATENATE("(",ROUND((D329/$H331)*100,1),")")</f>
        <v>(3.5)</v>
      </c>
      <c r="F329" s="302">
        <f>'Ind T6'!S135</f>
        <v>0.71556986585570503</v>
      </c>
      <c r="G329" s="299" t="str">
        <f>CONCATENATE("(",ROUND((F329/$H331)*100,1),")")</f>
        <v>(8.8)</v>
      </c>
      <c r="H329" s="302">
        <f>SUM(B329,D329,F329)</f>
        <v>4.0904376113771512</v>
      </c>
      <c r="I329" s="299" t="str">
        <f>CONCATENATE("(",ROUND((H329/$H331)*100,1),")")</f>
        <v>(50.3)</v>
      </c>
      <c r="K329" s="302">
        <f>B334-B329</f>
        <v>0.37638746749931817</v>
      </c>
      <c r="L329" s="302">
        <f>D334-D329</f>
        <v>4.035152697664901E-2</v>
      </c>
      <c r="M329" s="302">
        <f>F334-F329</f>
        <v>0.15670266864850368</v>
      </c>
      <c r="N329" s="302">
        <f>SUM(K329:M329)</f>
        <v>0.57344166312447087</v>
      </c>
    </row>
    <row r="330" spans="1:14" x14ac:dyDescent="0.2">
      <c r="A330" s="282" t="s">
        <v>365</v>
      </c>
      <c r="B330" s="302">
        <f>'Ind T6'!Q134</f>
        <v>2.6960118044433865</v>
      </c>
      <c r="C330" s="299" t="str">
        <f>CONCATENATE("(",ROUND((B330/$H331)*100,1),")")</f>
        <v>(33.2)</v>
      </c>
      <c r="D330" s="302">
        <f>'Ind T6'!R134</f>
        <v>1.0640004846573663</v>
      </c>
      <c r="E330" s="299" t="str">
        <f>CONCATENATE("(",ROUND((D330/$H331)*100,1),")")</f>
        <v>(13.1)</v>
      </c>
      <c r="F330" s="302">
        <f>'Ind T6'!S134</f>
        <v>0.27655009952208731</v>
      </c>
      <c r="G330" s="299" t="str">
        <f>CONCATENATE("(",ROUND((F330/$H331)*100,1),")")</f>
        <v>(3.4)</v>
      </c>
      <c r="H330" s="302">
        <f t="shared" ref="H330" si="251">SUM(B330,D330,F330)</f>
        <v>4.0365623886228406</v>
      </c>
      <c r="I330" s="299" t="str">
        <f>CONCATENATE("(",ROUND((H330/$H331)*100,1),")")</f>
        <v>(49.7)</v>
      </c>
      <c r="K330" s="302">
        <f t="shared" ref="K330:K331" si="252">B335-B330</f>
        <v>0.54347763888591993</v>
      </c>
      <c r="L330" s="302">
        <f t="shared" ref="L330:L331" si="253">D335-D330</f>
        <v>2.9034975084685444E-2</v>
      </c>
      <c r="M330" s="302">
        <f t="shared" ref="M330:M331" si="254">F335-F330</f>
        <v>3.6045722904956612E-2</v>
      </c>
      <c r="N330" s="302">
        <f t="shared" ref="N330:N331" si="255">SUM(K330:M330)</f>
        <v>0.60855833687556204</v>
      </c>
    </row>
    <row r="331" spans="1:14" x14ac:dyDescent="0.2">
      <c r="A331" s="282" t="s">
        <v>363</v>
      </c>
      <c r="B331" s="302">
        <f>SUM(B329:B330)</f>
        <v>5.7872961315343705</v>
      </c>
      <c r="C331" s="299" t="str">
        <f>CONCATENATE("(",ROUND((B331/$H331)*100,1),")")</f>
        <v>(71.2)</v>
      </c>
      <c r="D331" s="302">
        <f>SUM(D329:D330)</f>
        <v>1.3475839030878283</v>
      </c>
      <c r="E331" s="299" t="str">
        <f>CONCATENATE("(",ROUND((D331/$H331)*100,1),")")</f>
        <v>(16.6)</v>
      </c>
      <c r="F331" s="302">
        <f>SUM(F329:F330)</f>
        <v>0.99211996537779235</v>
      </c>
      <c r="G331" s="299" t="str">
        <f>CONCATENATE("(",ROUND((F331/$H331)*100,1),")")</f>
        <v>(12.2)</v>
      </c>
      <c r="H331" s="302">
        <f>SUM(H329:H330)</f>
        <v>8.1269999999999918</v>
      </c>
      <c r="I331" s="299" t="str">
        <f>CONCATENATE("(",ROUND((H331/$H331)*100,1),")")</f>
        <v>(100)</v>
      </c>
      <c r="K331" s="302">
        <f t="shared" si="252"/>
        <v>0.91986510638523811</v>
      </c>
      <c r="L331" s="302">
        <f t="shared" si="253"/>
        <v>6.9386502061334454E-2</v>
      </c>
      <c r="M331" s="302">
        <f t="shared" si="254"/>
        <v>0.19274839155346024</v>
      </c>
      <c r="N331" s="302">
        <f t="shared" si="255"/>
        <v>1.1820000000000328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3.4676717945903026</v>
      </c>
      <c r="C334" s="299" t="str">
        <f>CONCATENATE("(",ROUND((B334/$H336)*100,1),")")</f>
        <v>(37.3)</v>
      </c>
      <c r="D334" s="302">
        <f>'Ind T6'!W135</f>
        <v>0.3239349454071111</v>
      </c>
      <c r="E334" s="299" t="str">
        <f>CONCATENATE("(",ROUND((D334/$H336)*100,1),")")</f>
        <v>(3.5)</v>
      </c>
      <c r="F334" s="302">
        <f>'Ind T6'!X135</f>
        <v>0.87227253450420872</v>
      </c>
      <c r="G334" s="299" t="str">
        <f>CONCATENATE("(",ROUND((F334/$H336)*100,1),")")</f>
        <v>(9.4)</v>
      </c>
      <c r="H334" s="302">
        <f>SUM(B334,D334,F334)</f>
        <v>4.6638792745016229</v>
      </c>
      <c r="I334" s="299" t="str">
        <f>CONCATENATE("(",ROUND((H334/$H336)*100,1),")")</f>
        <v>(50.1)</v>
      </c>
      <c r="K334" s="302">
        <f>B334-B324</f>
        <v>0.42237344234105834</v>
      </c>
      <c r="L334" s="302">
        <f>D334-D324</f>
        <v>4.5336321187609441E-2</v>
      </c>
      <c r="M334" s="302">
        <f>F334-F324</f>
        <v>0.20245330557483021</v>
      </c>
      <c r="N334" s="302">
        <f>SUM(K334:M334)</f>
        <v>0.67016306910349799</v>
      </c>
    </row>
    <row r="335" spans="1:14" x14ac:dyDescent="0.2">
      <c r="A335" s="282" t="s">
        <v>365</v>
      </c>
      <c r="B335" s="302">
        <f>'Ind T6'!V134</f>
        <v>3.2394894433293064</v>
      </c>
      <c r="C335" s="299" t="str">
        <f>CONCATENATE("(",ROUND((B335/$H336)*100,1),")")</f>
        <v>(34.8)</v>
      </c>
      <c r="D335" s="302">
        <f>'Ind T6'!W134</f>
        <v>1.0930354597420517</v>
      </c>
      <c r="E335" s="299" t="str">
        <f>CONCATENATE("(",ROUND((D335/$H336)*100,1),")")</f>
        <v>(11.7)</v>
      </c>
      <c r="F335" s="302">
        <f>'Ind T6'!X134</f>
        <v>0.31259582242704392</v>
      </c>
      <c r="G335" s="299" t="str">
        <f>CONCATENATE("(",ROUND((F335/$H336)*100,1),")")</f>
        <v>(3.4)</v>
      </c>
      <c r="H335" s="302">
        <f>SUM(B335,D335,F335)</f>
        <v>4.6451207254984022</v>
      </c>
      <c r="I335" s="299" t="str">
        <f>CONCATENATE("(",ROUND((H335/$H336)*100,1),")")</f>
        <v>(49.9)</v>
      </c>
      <c r="K335" s="302">
        <f t="shared" ref="K335:K336" si="256">B335-B325</f>
        <v>0.67677627744478031</v>
      </c>
      <c r="L335" s="302">
        <f t="shared" ref="L335:L336" si="257">D335-D325</f>
        <v>-2.0725230004088324E-3</v>
      </c>
      <c r="M335" s="302">
        <f t="shared" ref="M335:M336" si="258">F335-F325</f>
        <v>4.41331764521527E-2</v>
      </c>
      <c r="N335" s="302">
        <f t="shared" ref="N335:N336" si="259">SUM(K335:M335)</f>
        <v>0.71883693089652412</v>
      </c>
    </row>
    <row r="336" spans="1:14" x14ac:dyDescent="0.2">
      <c r="A336" s="282" t="s">
        <v>363</v>
      </c>
      <c r="B336" s="302">
        <f>SUM(B334:B335)</f>
        <v>6.7071612379196086</v>
      </c>
      <c r="C336" s="299" t="str">
        <f>CONCATENATE("(",ROUND((B336/$H336)*100,1),")")</f>
        <v>(72.1)</v>
      </c>
      <c r="D336" s="302">
        <f>SUM(D334:D335)</f>
        <v>1.4169704051491627</v>
      </c>
      <c r="E336" s="299" t="str">
        <f>CONCATENATE("(",ROUND((D336/$H336)*100,1),")")</f>
        <v>(15.2)</v>
      </c>
      <c r="F336" s="302">
        <f>SUM(F334:F335)</f>
        <v>1.1848683569312526</v>
      </c>
      <c r="G336" s="299" t="str">
        <f>CONCATENATE("(",ROUND((F336/$H336)*100,1),")")</f>
        <v>(12.7)</v>
      </c>
      <c r="H336" s="302">
        <f>SUM(H334:H335)</f>
        <v>9.3090000000000259</v>
      </c>
      <c r="I336" s="299" t="str">
        <f>CONCATENATE("(",ROUND((H336/$H336)*100,1),")")</f>
        <v>(100)</v>
      </c>
      <c r="K336" s="302">
        <f t="shared" si="256"/>
        <v>1.0991497197858386</v>
      </c>
      <c r="L336" s="302">
        <f t="shared" si="257"/>
        <v>4.3263798187200386E-2</v>
      </c>
      <c r="M336" s="302">
        <f t="shared" si="258"/>
        <v>0.24658648202698286</v>
      </c>
      <c r="N336" s="302">
        <f t="shared" si="259"/>
        <v>1.389000000000022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26.659872603285624</v>
      </c>
      <c r="C345" s="299" t="str">
        <f>CONCATENATE("(",ROUND((B345/$H347)*100,1),")")</f>
        <v>(40.4)</v>
      </c>
      <c r="D345" s="302">
        <f>'Ind T6'!M144</f>
        <v>6.4292874837409633</v>
      </c>
      <c r="E345" s="299" t="str">
        <f>CONCATENATE("(",ROUND((D345/$H347)*100,1),")")</f>
        <v>(9.8)</v>
      </c>
      <c r="F345" s="302">
        <f>'Ind T6'!N144</f>
        <v>5.2868567138984437</v>
      </c>
      <c r="G345" s="299" t="str">
        <f>CONCATENATE("(",ROUND((F345/$H347)*100,1),")")</f>
        <v>(8)</v>
      </c>
      <c r="H345" s="302">
        <f>SUM(B345,D345,F345)</f>
        <v>38.376016800925029</v>
      </c>
      <c r="I345" s="299" t="str">
        <f>CONCATENATE("(",ROUND((H345/$H347)*100,1),")")</f>
        <v>(58.2)</v>
      </c>
      <c r="K345" s="302">
        <f>B350-B345</f>
        <v>0.72994750582857293</v>
      </c>
      <c r="L345" s="302">
        <f>D350-D345</f>
        <v>0.37244661512069666</v>
      </c>
      <c r="M345" s="302">
        <f>F350-F345</f>
        <v>0.2841662424658189</v>
      </c>
      <c r="N345" s="302">
        <f>SUM(K345:M345)</f>
        <v>1.3865603634150885</v>
      </c>
    </row>
    <row r="346" spans="1:14" x14ac:dyDescent="0.2">
      <c r="A346" s="282" t="s">
        <v>365</v>
      </c>
      <c r="B346" s="302">
        <f>'Ind T6'!L143</f>
        <v>16.138693608596846</v>
      </c>
      <c r="C346" s="299" t="str">
        <f>CONCATENATE("(",ROUND((B346/$H347)*100,1),")")</f>
        <v>(24.5)</v>
      </c>
      <c r="D346" s="302">
        <f>'Ind T6'!M143</f>
        <v>8.1190806883383253</v>
      </c>
      <c r="E346" s="299" t="str">
        <f>CONCATENATE("(",ROUND((D346/$H347)*100,1),")")</f>
        <v>(12.3)</v>
      </c>
      <c r="F346" s="302">
        <f>'Ind T6'!N143</f>
        <v>3.2832089021397355</v>
      </c>
      <c r="G346" s="299" t="str">
        <f>CONCATENATE("(",ROUND((F346/$H347)*100,1),")")</f>
        <v>(5)</v>
      </c>
      <c r="H346" s="302">
        <f t="shared" ref="H346" si="260">SUM(B346,D346,F346)</f>
        <v>27.540983199074908</v>
      </c>
      <c r="I346" s="299" t="str">
        <f>CONCATENATE("(",ROUND((H346/$H347)*100,1),")")</f>
        <v>(41.8)</v>
      </c>
      <c r="K346" s="302">
        <f t="shared" ref="K346:K347" si="261">B351-B346</f>
        <v>0.88354499169862777</v>
      </c>
      <c r="L346" s="302">
        <f t="shared" ref="L346:L347" si="262">D351-D346</f>
        <v>0.47048609973672484</v>
      </c>
      <c r="M346" s="302">
        <f t="shared" ref="M346:M347" si="263">F351-F346</f>
        <v>0.28340854514956471</v>
      </c>
      <c r="N346" s="302">
        <f t="shared" ref="N346:N347" si="264">SUM(K346:M346)</f>
        <v>1.6374396365849173</v>
      </c>
    </row>
    <row r="347" spans="1:14" x14ac:dyDescent="0.2">
      <c r="A347" s="282" t="s">
        <v>363</v>
      </c>
      <c r="B347" s="302">
        <f>SUM(B345:B346)</f>
        <v>42.798566211882473</v>
      </c>
      <c r="C347" s="299" t="str">
        <f>CONCATENATE("(",ROUND((B347/$H347)*100,1),")")</f>
        <v>(64.9)</v>
      </c>
      <c r="D347" s="302">
        <f>SUM(D345:D346)</f>
        <v>14.548368172079289</v>
      </c>
      <c r="E347" s="299" t="str">
        <f>CONCATENATE("(",ROUND((D347/$H347)*100,1),")")</f>
        <v>(22.1)</v>
      </c>
      <c r="F347" s="302">
        <f>SUM(F345:F346)</f>
        <v>8.5700656160381783</v>
      </c>
      <c r="G347" s="299" t="str">
        <f>CONCATENATE("(",ROUND((F347/$H347)*100,1),")")</f>
        <v>(13)</v>
      </c>
      <c r="H347" s="302">
        <f>SUM(H345:H346)</f>
        <v>65.916999999999945</v>
      </c>
      <c r="I347" s="299" t="str">
        <f>CONCATENATE("(",ROUND((H347/$H347)*100,1),")")</f>
        <v>(100)</v>
      </c>
      <c r="K347" s="302">
        <f t="shared" si="261"/>
        <v>1.6134924975271971</v>
      </c>
      <c r="L347" s="302">
        <f t="shared" si="262"/>
        <v>0.84293271485742061</v>
      </c>
      <c r="M347" s="302">
        <f t="shared" si="263"/>
        <v>0.56757478761538493</v>
      </c>
      <c r="N347" s="302">
        <f t="shared" si="264"/>
        <v>3.0240000000000027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27.389820109114197</v>
      </c>
      <c r="C350" s="299" t="str">
        <f>CONCATENATE("(",ROUND((B350/$H352)*100,1),")")</f>
        <v>(39.7)</v>
      </c>
      <c r="D350" s="302">
        <f>'Ind T6'!R144</f>
        <v>6.8017340988616599</v>
      </c>
      <c r="E350" s="299" t="str">
        <f>CONCATENATE("(",ROUND((D350/$H352)*100,1),")")</f>
        <v>(9.9)</v>
      </c>
      <c r="F350" s="302">
        <f>'Ind T6'!S144</f>
        <v>5.5710229563642626</v>
      </c>
      <c r="G350" s="299" t="str">
        <f>CONCATENATE("(",ROUND((F350/$H352)*100,1),")")</f>
        <v>(8.1)</v>
      </c>
      <c r="H350" s="302">
        <f>SUM(B350,D350,F350)</f>
        <v>39.762577164340115</v>
      </c>
      <c r="I350" s="299" t="str">
        <f>CONCATENATE("(",ROUND((H350/$H352)*100,1),")")</f>
        <v>(57.7)</v>
      </c>
      <c r="K350" s="302">
        <f>B355-B350</f>
        <v>0.93688346515657273</v>
      </c>
      <c r="L350" s="302">
        <f>D355-D350</f>
        <v>0.66064592794546684</v>
      </c>
      <c r="M350" s="302">
        <f>F355-F350</f>
        <v>0.32434218760796707</v>
      </c>
      <c r="N350" s="302">
        <f>SUM(K350:M350)</f>
        <v>1.9218715807100066</v>
      </c>
    </row>
    <row r="351" spans="1:14" x14ac:dyDescent="0.2">
      <c r="A351" s="282" t="s">
        <v>365</v>
      </c>
      <c r="B351" s="302">
        <f>'Ind T6'!Q143</f>
        <v>17.022238600295474</v>
      </c>
      <c r="C351" s="299" t="str">
        <f>CONCATENATE("(",ROUND((B351/$H352)*100,1),")")</f>
        <v>(24.7)</v>
      </c>
      <c r="D351" s="302">
        <f>'Ind T6'!R143</f>
        <v>8.5895667880750501</v>
      </c>
      <c r="E351" s="299" t="str">
        <f>CONCATENATE("(",ROUND((D351/$H352)*100,1),")")</f>
        <v>(12.5)</v>
      </c>
      <c r="F351" s="302">
        <f>'Ind T6'!S143</f>
        <v>3.5666174472893002</v>
      </c>
      <c r="G351" s="299" t="str">
        <f>CONCATENATE("(",ROUND((F351/$H352)*100,1),")")</f>
        <v>(5.2)</v>
      </c>
      <c r="H351" s="302">
        <f t="shared" ref="H351" si="265">SUM(B351,D351,F351)</f>
        <v>29.178422835659823</v>
      </c>
      <c r="I351" s="299" t="str">
        <f>CONCATENATE("(",ROUND((H351/$H352)*100,1),")")</f>
        <v>(42.3)</v>
      </c>
      <c r="K351" s="302">
        <f t="shared" ref="K351:K352" si="266">B356-B351</f>
        <v>1.0780474877835609</v>
      </c>
      <c r="L351" s="302">
        <f t="shared" ref="L351:L352" si="267">D356-D351</f>
        <v>0.65348565057925434</v>
      </c>
      <c r="M351" s="302">
        <f t="shared" ref="M351:M352" si="268">F356-F351</f>
        <v>0.35159528092726289</v>
      </c>
      <c r="N351" s="302">
        <f t="shared" ref="N351:N352" si="269">SUM(K351:M351)</f>
        <v>2.0831284192900781</v>
      </c>
    </row>
    <row r="352" spans="1:14" x14ac:dyDescent="0.2">
      <c r="A352" s="282" t="s">
        <v>363</v>
      </c>
      <c r="B352" s="302">
        <f>SUM(B350:B351)</f>
        <v>44.412058709409671</v>
      </c>
      <c r="C352" s="299" t="str">
        <f>CONCATENATE("(",ROUND((B352/$H352)*100,1),")")</f>
        <v>(64.4)</v>
      </c>
      <c r="D352" s="302">
        <f>SUM(D350:D351)</f>
        <v>15.39130088693671</v>
      </c>
      <c r="E352" s="299" t="str">
        <f>CONCATENATE("(",ROUND((D352/$H352)*100,1),")")</f>
        <v>(22.3)</v>
      </c>
      <c r="F352" s="302">
        <f>SUM(F350:F351)</f>
        <v>9.1376404036535632</v>
      </c>
      <c r="G352" s="299" t="str">
        <f>CONCATENATE("(",ROUND((F352/$H352)*100,1),")")</f>
        <v>(13.3)</v>
      </c>
      <c r="H352" s="302">
        <f>SUM(H350:H351)</f>
        <v>68.940999999999946</v>
      </c>
      <c r="I352" s="299" t="str">
        <f>CONCATENATE("(",ROUND((H352/$H352)*100,1),")")</f>
        <v>(100)</v>
      </c>
      <c r="K352" s="302">
        <f t="shared" si="266"/>
        <v>2.0149309529401336</v>
      </c>
      <c r="L352" s="302">
        <f t="shared" si="267"/>
        <v>1.3141315785247212</v>
      </c>
      <c r="M352" s="302">
        <f t="shared" si="268"/>
        <v>0.67593746853522951</v>
      </c>
      <c r="N352" s="302">
        <f t="shared" si="269"/>
        <v>4.0050000000000843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28.32670357427077</v>
      </c>
      <c r="C355" s="299" t="str">
        <f>CONCATENATE("(",ROUND((B355/$H357)*100,1),")")</f>
        <v>(38.8)</v>
      </c>
      <c r="D355" s="302">
        <f>'Ind T6'!W144</f>
        <v>7.4623800268071268</v>
      </c>
      <c r="E355" s="299" t="str">
        <f>CONCATENATE("(",ROUND((D355/$H357)*100,1),")")</f>
        <v>(10.2)</v>
      </c>
      <c r="F355" s="302">
        <f>'Ind T6'!X144</f>
        <v>5.8953651439722297</v>
      </c>
      <c r="G355" s="299" t="str">
        <f>CONCATENATE("(",ROUND((F355/$H357)*100,1),")")</f>
        <v>(8.1)</v>
      </c>
      <c r="H355" s="302">
        <f>SUM(B355,D355,F355)</f>
        <v>41.684448745050126</v>
      </c>
      <c r="I355" s="299" t="str">
        <f>CONCATENATE("(",ROUND((H355/$H357)*100,1),")")</f>
        <v>(57.1)</v>
      </c>
      <c r="K355" s="302">
        <f>B355-B345</f>
        <v>1.6668309709851457</v>
      </c>
      <c r="L355" s="302">
        <f>D355-D345</f>
        <v>1.0330925430661635</v>
      </c>
      <c r="M355" s="302">
        <f>F355-F345</f>
        <v>0.60850843007378597</v>
      </c>
      <c r="N355" s="302">
        <f>SUM(K355:M355)</f>
        <v>3.3084319441250951</v>
      </c>
    </row>
    <row r="356" spans="1:14" x14ac:dyDescent="0.2">
      <c r="A356" s="282" t="s">
        <v>365</v>
      </c>
      <c r="B356" s="302">
        <f>'Ind T6'!V143</f>
        <v>18.100286088079034</v>
      </c>
      <c r="C356" s="299" t="str">
        <f>CONCATENATE("(",ROUND((B356/$H357)*100,1),")")</f>
        <v>(24.8)</v>
      </c>
      <c r="D356" s="302">
        <f>'Ind T6'!W143</f>
        <v>9.2430524386543045</v>
      </c>
      <c r="E356" s="299" t="str">
        <f>CONCATENATE("(",ROUND((D356/$H357)*100,1),")")</f>
        <v>(12.7)</v>
      </c>
      <c r="F356" s="302">
        <f>'Ind T6'!X143</f>
        <v>3.9182127282165631</v>
      </c>
      <c r="G356" s="299" t="str">
        <f>CONCATENATE("(",ROUND((F356/$H357)*100,1),")")</f>
        <v>(5.4)</v>
      </c>
      <c r="H356" s="302">
        <f t="shared" ref="H356" si="270">SUM(B356,D356,F356)</f>
        <v>31.261551254949904</v>
      </c>
      <c r="I356" s="299" t="str">
        <f>CONCATENATE("(",ROUND((H356/$H357)*100,1),")")</f>
        <v>(42.9)</v>
      </c>
      <c r="K356" s="302">
        <f t="shared" ref="K356:K357" si="271">B356-B346</f>
        <v>1.9615924794821886</v>
      </c>
      <c r="L356" s="302">
        <f t="shared" ref="L356:L357" si="272">D356-D346</f>
        <v>1.1239717503159792</v>
      </c>
      <c r="M356" s="302">
        <f t="shared" ref="M356:M357" si="273">F356-F346</f>
        <v>0.63500382607682759</v>
      </c>
      <c r="N356" s="302">
        <f t="shared" ref="N356:N357" si="274">SUM(K356:M356)</f>
        <v>3.7205680558749954</v>
      </c>
    </row>
    <row r="357" spans="1:14" x14ac:dyDescent="0.2">
      <c r="A357" s="282" t="s">
        <v>363</v>
      </c>
      <c r="B357" s="302">
        <f>SUM(B355:B356)</f>
        <v>46.426989662349804</v>
      </c>
      <c r="C357" s="299" t="str">
        <f>CONCATENATE("(",ROUND((B357/$H357)*100,1),")")</f>
        <v>(63.6)</v>
      </c>
      <c r="D357" s="302">
        <f>SUM(D355:D356)</f>
        <v>16.705432465461431</v>
      </c>
      <c r="E357" s="299" t="str">
        <f>CONCATENATE("(",ROUND((D357/$H357)*100,1),")")</f>
        <v>(22.9)</v>
      </c>
      <c r="F357" s="302">
        <f>SUM(F355:F356)</f>
        <v>9.8135778721887927</v>
      </c>
      <c r="G357" s="299" t="str">
        <f>CONCATENATE("(",ROUND((F357/$H357)*100,1),")")</f>
        <v>(13.5)</v>
      </c>
      <c r="H357" s="302">
        <f>SUM(H355:H356)</f>
        <v>72.946000000000026</v>
      </c>
      <c r="I357" s="299" t="str">
        <f>CONCATENATE("(",ROUND((H357/$H357)*100,1),")")</f>
        <v>(100)</v>
      </c>
      <c r="K357" s="302">
        <f t="shared" si="271"/>
        <v>3.6284234504673307</v>
      </c>
      <c r="L357" s="302">
        <f t="shared" si="272"/>
        <v>2.1570642933821418</v>
      </c>
      <c r="M357" s="302">
        <f t="shared" si="273"/>
        <v>1.2435122561506144</v>
      </c>
      <c r="N357" s="302">
        <f t="shared" si="274"/>
        <v>7.029000000000087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19.697868246419798</v>
      </c>
      <c r="C366" s="299" t="str">
        <f>CONCATENATE("(",ROUND((B366/$H368)*100,1),")")</f>
        <v>(42)</v>
      </c>
      <c r="D366" s="302">
        <f>'Ind T6'!M153</f>
        <v>5.7483140730166289</v>
      </c>
      <c r="E366" s="299" t="str">
        <f>CONCATENATE("(",ROUND((D366/$H368)*100,1),")")</f>
        <v>(12.2)</v>
      </c>
      <c r="F366" s="302">
        <f>'Ind T6'!N153</f>
        <v>2.3814116719992957</v>
      </c>
      <c r="G366" s="299" t="str">
        <f>CONCATENATE("(",ROUND((F366/$H368)*100,1),")")</f>
        <v>(5.1)</v>
      </c>
      <c r="H366" s="302">
        <f>SUM(B366,D366,F366)</f>
        <v>27.827593991435723</v>
      </c>
      <c r="I366" s="299" t="str">
        <f>CONCATENATE("(",ROUND((H366/$H368)*100,1),")")</f>
        <v>(59.3)</v>
      </c>
      <c r="K366" s="302">
        <f>B371-B366</f>
        <v>1.0031708220211719</v>
      </c>
      <c r="L366" s="302">
        <f>D371-D366</f>
        <v>0.28013890742532865</v>
      </c>
      <c r="M366" s="302">
        <f>F371-F366</f>
        <v>8.2106608456721464E-2</v>
      </c>
      <c r="N366" s="302">
        <f>SUM(K366:M366)</f>
        <v>1.365416337903222</v>
      </c>
    </row>
    <row r="367" spans="1:14" x14ac:dyDescent="0.2">
      <c r="A367" s="282" t="s">
        <v>365</v>
      </c>
      <c r="B367" s="302">
        <f>'Ind T6'!L152</f>
        <v>9.8477067600927004</v>
      </c>
      <c r="C367" s="299" t="str">
        <f>CONCATENATE("(",ROUND((B367/$H368)*100,1),")")</f>
        <v>(21)</v>
      </c>
      <c r="D367" s="302">
        <f>'Ind T6'!M152</f>
        <v>7.6940936758013461</v>
      </c>
      <c r="E367" s="299" t="str">
        <f>CONCATENATE("(",ROUND((D367/$H368)*100,1),")")</f>
        <v>(16.4)</v>
      </c>
      <c r="F367" s="302">
        <f>'Ind T6'!N152</f>
        <v>1.5576055726702733</v>
      </c>
      <c r="G367" s="299" t="str">
        <f>CONCATENATE("(",ROUND((F367/$H368)*100,1),")")</f>
        <v>(3.3)</v>
      </c>
      <c r="H367" s="302">
        <f t="shared" ref="H367" si="275">SUM(B367,D367,F367)</f>
        <v>19.099406008564319</v>
      </c>
      <c r="I367" s="299" t="str">
        <f>CONCATENATE("(",ROUND((H367/$H368)*100,1),")")</f>
        <v>(40.7)</v>
      </c>
      <c r="K367" s="302">
        <f t="shared" ref="K367:K368" si="276">B372-B367</f>
        <v>0.68758073127546915</v>
      </c>
      <c r="L367" s="302">
        <f t="shared" ref="L367:L368" si="277">D372-D367</f>
        <v>0.23989633314739134</v>
      </c>
      <c r="M367" s="302">
        <f t="shared" ref="M367:M368" si="278">F372-F367</f>
        <v>5.2106597673952981E-2</v>
      </c>
      <c r="N367" s="302">
        <f t="shared" ref="N367:N368" si="279">SUM(K367:M367)</f>
        <v>0.97958366209681347</v>
      </c>
    </row>
    <row r="368" spans="1:14" x14ac:dyDescent="0.2">
      <c r="A368" s="282" t="s">
        <v>363</v>
      </c>
      <c r="B368" s="302">
        <f>SUM(B366:B367)</f>
        <v>29.5455750065125</v>
      </c>
      <c r="C368" s="299" t="str">
        <f>CONCATENATE("(",ROUND((B368/$H368)*100,1),")")</f>
        <v>(63)</v>
      </c>
      <c r="D368" s="302">
        <f>SUM(D366:D367)</f>
        <v>13.442407748817974</v>
      </c>
      <c r="E368" s="299" t="str">
        <f>CONCATENATE("(",ROUND((D368/$H368)*100,1),")")</f>
        <v>(28.6)</v>
      </c>
      <c r="F368" s="302">
        <f>SUM(F366:F367)</f>
        <v>3.9390172446695688</v>
      </c>
      <c r="G368" s="299" t="str">
        <f>CONCATENATE("(",ROUND((F368/$H368)*100,1),")")</f>
        <v>(8.4)</v>
      </c>
      <c r="H368" s="302">
        <f>SUM(H366:H367)</f>
        <v>46.927000000000042</v>
      </c>
      <c r="I368" s="299" t="str">
        <f>CONCATENATE("(",ROUND((H368/$H368)*100,1),")")</f>
        <v>(100)</v>
      </c>
      <c r="K368" s="302">
        <f t="shared" si="276"/>
        <v>1.6907515532966393</v>
      </c>
      <c r="L368" s="302">
        <f t="shared" si="277"/>
        <v>0.52003524057272088</v>
      </c>
      <c r="M368" s="302">
        <f t="shared" si="278"/>
        <v>0.13421320613067511</v>
      </c>
      <c r="N368" s="302">
        <f t="shared" si="279"/>
        <v>2.3450000000000353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20.70103906844097</v>
      </c>
      <c r="C371" s="299" t="str">
        <f>CONCATENATE("(",ROUND((B371/$H373)*100,1),")")</f>
        <v>(42)</v>
      </c>
      <c r="D371" s="302">
        <f>'Ind T6'!R153</f>
        <v>6.0284529804419575</v>
      </c>
      <c r="E371" s="299" t="str">
        <f>CONCATENATE("(",ROUND((D371/$H373)*100,1),")")</f>
        <v>(12.2)</v>
      </c>
      <c r="F371" s="302">
        <f>'Ind T6'!S153</f>
        <v>2.4635182804560172</v>
      </c>
      <c r="G371" s="299" t="str">
        <f>CONCATENATE("(",ROUND((F371/$H373)*100,1),")")</f>
        <v>(5)</v>
      </c>
      <c r="H371" s="302">
        <f>SUM(B371,D371,F371)</f>
        <v>29.193010329338946</v>
      </c>
      <c r="I371" s="299" t="str">
        <f>CONCATENATE("(",ROUND((H371/$H373)*100,1),")")</f>
        <v>(59.2)</v>
      </c>
      <c r="K371" s="302">
        <f>B376-B371</f>
        <v>1.3947000613183889</v>
      </c>
      <c r="L371" s="302">
        <f>D376-D371</f>
        <v>0.34735078305296518</v>
      </c>
      <c r="M371" s="302">
        <f>F376-F371</f>
        <v>0.17446971105309306</v>
      </c>
      <c r="N371" s="302">
        <f>SUM(K371:M371)</f>
        <v>1.9165205554244471</v>
      </c>
    </row>
    <row r="372" spans="1:14" x14ac:dyDescent="0.2">
      <c r="A372" s="282" t="s">
        <v>365</v>
      </c>
      <c r="B372" s="302">
        <f>'Ind T6'!Q152</f>
        <v>10.53528749136817</v>
      </c>
      <c r="C372" s="299" t="str">
        <f>CONCATENATE("(",ROUND((B372/$H373)*100,1),")")</f>
        <v>(21.4)</v>
      </c>
      <c r="D372" s="302">
        <f>'Ind T6'!R152</f>
        <v>7.9339900089487374</v>
      </c>
      <c r="E372" s="299" t="str">
        <f>CONCATENATE("(",ROUND((D372/$H373)*100,1),")")</f>
        <v>(16.1)</v>
      </c>
      <c r="F372" s="302">
        <f>'Ind T6'!S152</f>
        <v>1.6097121703442263</v>
      </c>
      <c r="G372" s="299" t="str">
        <f>CONCATENATE("(",ROUND((F372/$H373)*100,1),")")</f>
        <v>(3.3)</v>
      </c>
      <c r="H372" s="302">
        <f t="shared" ref="H372" si="280">SUM(B372,D372,F372)</f>
        <v>20.078989670661134</v>
      </c>
      <c r="I372" s="299" t="str">
        <f>CONCATENATE("(",ROUND((H372/$H373)*100,1),")")</f>
        <v>(40.8)</v>
      </c>
      <c r="K372" s="302">
        <f t="shared" ref="K372:K373" si="281">B377-B372</f>
        <v>0.96037608983249179</v>
      </c>
      <c r="L372" s="302">
        <f t="shared" ref="L372:L373" si="282">D377-D372</f>
        <v>0.24522462872396833</v>
      </c>
      <c r="M372" s="302">
        <f t="shared" ref="M372:M373" si="283">F377-F372</f>
        <v>0.12387872601902594</v>
      </c>
      <c r="N372" s="302">
        <f t="shared" ref="N372:N373" si="284">SUM(K372:M372)</f>
        <v>1.3294794445754861</v>
      </c>
    </row>
    <row r="373" spans="1:14" x14ac:dyDescent="0.2">
      <c r="A373" s="282" t="s">
        <v>363</v>
      </c>
      <c r="B373" s="302">
        <f>SUM(B371:B372)</f>
        <v>31.23632655980914</v>
      </c>
      <c r="C373" s="299" t="str">
        <f>CONCATENATE("(",ROUND((B373/$H373)*100,1),")")</f>
        <v>(63.4)</v>
      </c>
      <c r="D373" s="302">
        <f>SUM(D371:D372)</f>
        <v>13.962442989390695</v>
      </c>
      <c r="E373" s="299" t="str">
        <f>CONCATENATE("(",ROUND((D373/$H373)*100,1),")")</f>
        <v>(28.3)</v>
      </c>
      <c r="F373" s="302">
        <f>SUM(F371:F372)</f>
        <v>4.0732304508002439</v>
      </c>
      <c r="G373" s="299" t="str">
        <f>CONCATENATE("(",ROUND((F373/$H373)*100,1),")")</f>
        <v>(8.3)</v>
      </c>
      <c r="H373" s="302">
        <f>SUM(H371:H372)</f>
        <v>49.272000000000077</v>
      </c>
      <c r="I373" s="299" t="str">
        <f>CONCATENATE("(",ROUND((H373/$H373)*100,1),")")</f>
        <v>(100)</v>
      </c>
      <c r="K373" s="302">
        <f t="shared" si="281"/>
        <v>2.3550761511508789</v>
      </c>
      <c r="L373" s="302">
        <f t="shared" si="282"/>
        <v>0.5925754117769344</v>
      </c>
      <c r="M373" s="302">
        <f t="shared" si="283"/>
        <v>0.29834843707211878</v>
      </c>
      <c r="N373" s="302">
        <f t="shared" si="284"/>
        <v>3.2459999999999321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22.095739129759359</v>
      </c>
      <c r="C376" s="299" t="str">
        <f>CONCATENATE("(",ROUND((B376/$H378)*100,1),")")</f>
        <v>(42.1)</v>
      </c>
      <c r="D376" s="302">
        <f>'Ind T6'!W153</f>
        <v>6.3758037634949227</v>
      </c>
      <c r="E376" s="299" t="str">
        <f>CONCATENATE("(",ROUND((D376/$H378)*100,1),")")</f>
        <v>(12.1)</v>
      </c>
      <c r="F376" s="302">
        <f>'Ind T6'!X153</f>
        <v>2.6379879915091102</v>
      </c>
      <c r="G376" s="299" t="str">
        <f>CONCATENATE("(",ROUND((F376/$H378)*100,1),")")</f>
        <v>(5)</v>
      </c>
      <c r="H376" s="302">
        <f>SUM(B376,D376,F376)</f>
        <v>31.109530884763391</v>
      </c>
      <c r="I376" s="299" t="str">
        <f>CONCATENATE("(",ROUND((H376/$H378)*100,1),")")</f>
        <v>(59.2)</v>
      </c>
      <c r="K376" s="302">
        <f>B376-B366</f>
        <v>2.3978708833395608</v>
      </c>
      <c r="L376" s="302">
        <f>D376-D366</f>
        <v>0.62748969047829384</v>
      </c>
      <c r="M376" s="302">
        <f>F376-F366</f>
        <v>0.25657631950981452</v>
      </c>
      <c r="N376" s="302">
        <f>SUM(K376:M376)</f>
        <v>3.2819368933276691</v>
      </c>
    </row>
    <row r="377" spans="1:14" x14ac:dyDescent="0.2">
      <c r="A377" s="282" t="s">
        <v>365</v>
      </c>
      <c r="B377" s="302">
        <f>'Ind T6'!V152</f>
        <v>11.495663581200661</v>
      </c>
      <c r="C377" s="299" t="str">
        <f>CONCATENATE("(",ROUND((B377/$H378)*100,1),")")</f>
        <v>(21.9)</v>
      </c>
      <c r="D377" s="302">
        <f>'Ind T6'!W152</f>
        <v>8.1792146376727057</v>
      </c>
      <c r="E377" s="299" t="str">
        <f>CONCATENATE("(",ROUND((D377/$H378)*100,1),")")</f>
        <v>(15.6)</v>
      </c>
      <c r="F377" s="302">
        <f>'Ind T6'!X152</f>
        <v>1.7335908963632523</v>
      </c>
      <c r="G377" s="299" t="str">
        <f>CONCATENATE("(",ROUND((F377/$H378)*100,1),")")</f>
        <v>(3.3)</v>
      </c>
      <c r="H377" s="302">
        <f t="shared" ref="H377" si="285">SUM(B377,D377,F377)</f>
        <v>21.40846911523662</v>
      </c>
      <c r="I377" s="299" t="str">
        <f>CONCATENATE("(",ROUND((H377/$H378)*100,1),")")</f>
        <v>(40.8)</v>
      </c>
      <c r="K377" s="302">
        <f t="shared" ref="K377:K378" si="286">B377-B367</f>
        <v>1.6479568211079609</v>
      </c>
      <c r="L377" s="302">
        <f t="shared" ref="L377:L378" si="287">D377-D367</f>
        <v>0.48512096187135967</v>
      </c>
      <c r="M377" s="302">
        <f t="shared" ref="M377:M378" si="288">F377-F367</f>
        <v>0.17598532369297892</v>
      </c>
      <c r="N377" s="302">
        <f t="shared" ref="N377:N378" si="289">SUM(K377:M377)</f>
        <v>2.3090631066722995</v>
      </c>
    </row>
    <row r="378" spans="1:14" x14ac:dyDescent="0.2">
      <c r="A378" s="282" t="s">
        <v>363</v>
      </c>
      <c r="B378" s="302">
        <f>SUM(B376:B377)</f>
        <v>33.591402710960018</v>
      </c>
      <c r="C378" s="299" t="str">
        <f>CONCATENATE("(",ROUND((B378/$H378)*100,1),")")</f>
        <v>(64)</v>
      </c>
      <c r="D378" s="302">
        <f>SUM(D376:D377)</f>
        <v>14.555018401167629</v>
      </c>
      <c r="E378" s="299" t="str">
        <f>CONCATENATE("(",ROUND((D378/$H378)*100,1),")")</f>
        <v>(27.7)</v>
      </c>
      <c r="F378" s="302">
        <f>SUM(F376:F377)</f>
        <v>4.3715788878723627</v>
      </c>
      <c r="G378" s="299" t="str">
        <f>CONCATENATE("(",ROUND((F378/$H378)*100,1),")")</f>
        <v>(8.3)</v>
      </c>
      <c r="H378" s="302">
        <f>SUM(H376:H377)</f>
        <v>52.518000000000015</v>
      </c>
      <c r="I378" s="299" t="str">
        <f>CONCATENATE("(",ROUND((H378/$H378)*100,1),")")</f>
        <v>(100)</v>
      </c>
      <c r="K378" s="302">
        <f t="shared" si="286"/>
        <v>4.0458277044475182</v>
      </c>
      <c r="L378" s="302">
        <f t="shared" si="287"/>
        <v>1.1126106523496553</v>
      </c>
      <c r="M378" s="302">
        <f t="shared" si="288"/>
        <v>0.43256164320279389</v>
      </c>
      <c r="N378" s="302">
        <f t="shared" si="289"/>
        <v>5.5909999999999673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5.2947453417514154</v>
      </c>
      <c r="C387" s="299" t="str">
        <f>CONCATENATE("(",ROUND((B387/$H389)*100,1),")")</f>
        <v>(33.8)</v>
      </c>
      <c r="D387" s="302">
        <f>'Ind T6'!M162</f>
        <v>0.72583132315156229</v>
      </c>
      <c r="E387" s="299" t="str">
        <f>CONCATENATE("(",ROUND((D387/$H389)*100,1),")")</f>
        <v>(4.6)</v>
      </c>
      <c r="F387" s="302">
        <f>'Ind T6'!N162</f>
        <v>0.45111150451989679</v>
      </c>
      <c r="G387" s="299" t="str">
        <f>CONCATENATE("(",ROUND((F387/$H389)*100,1),")")</f>
        <v>(2.9)</v>
      </c>
      <c r="H387" s="302">
        <f>SUM(B387,D387,F387)</f>
        <v>6.4716881694228743</v>
      </c>
      <c r="I387" s="299" t="str">
        <f>CONCATENATE("(",ROUND((H387/$H389)*100,1),")")</f>
        <v>(41.3)</v>
      </c>
      <c r="K387" s="302">
        <f>B392-B387</f>
        <v>-0.20604966389234747</v>
      </c>
      <c r="L387" s="302">
        <f>D392-D387</f>
        <v>2.4498411101715356E-2</v>
      </c>
      <c r="M387" s="302">
        <f>F392-F387</f>
        <v>-8.2140619397570447E-3</v>
      </c>
      <c r="N387" s="302">
        <f>SUM(K387:M387)</f>
        <v>-0.18976531473038916</v>
      </c>
    </row>
    <row r="388" spans="1:14" x14ac:dyDescent="0.2">
      <c r="A388" s="282" t="s">
        <v>365</v>
      </c>
      <c r="B388" s="302">
        <f>'Ind T6'!L161</f>
        <v>4.7397154756445277</v>
      </c>
      <c r="C388" s="299" t="str">
        <f>CONCATENATE("(",ROUND((B388/$H389)*100,1),")")</f>
        <v>(30.2)</v>
      </c>
      <c r="D388" s="302">
        <f>'Ind T6'!M161</f>
        <v>4.0863574767295994</v>
      </c>
      <c r="E388" s="299" t="str">
        <f>CONCATENATE("(",ROUND((D388/$H389)*100,1),")")</f>
        <v>(26.1)</v>
      </c>
      <c r="F388" s="302">
        <f>'Ind T6'!N161</f>
        <v>0.37823887820302066</v>
      </c>
      <c r="G388" s="299" t="str">
        <f>CONCATENATE("(",ROUND((F388/$H389)*100,1),")")</f>
        <v>(2.4)</v>
      </c>
      <c r="H388" s="302">
        <f t="shared" ref="H388" si="290">SUM(B388,D388,F388)</f>
        <v>9.2043118305771472</v>
      </c>
      <c r="I388" s="299" t="str">
        <f>CONCATENATE("(",ROUND((H388/$H389)*100,1),")")</f>
        <v>(58.7)</v>
      </c>
      <c r="K388" s="302">
        <f t="shared" ref="K388:K389" si="291">B393-B388</f>
        <v>-9.0535584609716224E-2</v>
      </c>
      <c r="L388" s="302">
        <f t="shared" ref="L388:L389" si="292">D393-D388</f>
        <v>-6.9845591986507749E-2</v>
      </c>
      <c r="M388" s="302">
        <f t="shared" ref="M388:M389" si="293">F393-F388</f>
        <v>-6.8535086734354822E-3</v>
      </c>
      <c r="N388" s="302">
        <f t="shared" ref="N388:N389" si="294">SUM(K388:M388)</f>
        <v>-0.16723468526965946</v>
      </c>
    </row>
    <row r="389" spans="1:14" x14ac:dyDescent="0.2">
      <c r="A389" s="282" t="s">
        <v>363</v>
      </c>
      <c r="B389" s="302">
        <f>SUM(B387:B388)</f>
        <v>10.034460817395942</v>
      </c>
      <c r="C389" s="299" t="str">
        <f>CONCATENATE("(",ROUND((B389/$H389)*100,1),")")</f>
        <v>(64)</v>
      </c>
      <c r="D389" s="302">
        <f>SUM(D387:D388)</f>
        <v>4.8121887998811612</v>
      </c>
      <c r="E389" s="299" t="str">
        <f>CONCATENATE("(",ROUND((D389/$H389)*100,1),")")</f>
        <v>(30.7)</v>
      </c>
      <c r="F389" s="302">
        <f>SUM(F387:F388)</f>
        <v>0.82935038272291739</v>
      </c>
      <c r="G389" s="299" t="str">
        <f>CONCATENATE("(",ROUND((F389/$H389)*100,1),")")</f>
        <v>(5.3)</v>
      </c>
      <c r="H389" s="302">
        <f>SUM(H387:H388)</f>
        <v>15.676000000000021</v>
      </c>
      <c r="I389" s="299" t="str">
        <f>CONCATENATE("(",ROUND((H389/$H389)*100,1),")")</f>
        <v>(100)</v>
      </c>
      <c r="K389" s="302">
        <f t="shared" si="291"/>
        <v>-0.29658524850206192</v>
      </c>
      <c r="L389" s="302">
        <f t="shared" si="292"/>
        <v>-4.534718088479206E-2</v>
      </c>
      <c r="M389" s="302">
        <f t="shared" si="293"/>
        <v>-1.5067570613192416E-2</v>
      </c>
      <c r="N389" s="302">
        <f t="shared" si="294"/>
        <v>-0.35700000000004639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5.088695677859068</v>
      </c>
      <c r="C392" s="299" t="str">
        <f>CONCATENATE("(",ROUND((B392/$H394)*100,1),")")</f>
        <v>(33.2)</v>
      </c>
      <c r="D392" s="302">
        <f>'Ind T6'!R162</f>
        <v>0.75032973425327765</v>
      </c>
      <c r="E392" s="299" t="str">
        <f>CONCATENATE("(",ROUND((D392/$H394)*100,1),")")</f>
        <v>(4.9)</v>
      </c>
      <c r="F392" s="302">
        <f>'Ind T6'!S162</f>
        <v>0.44289744258013974</v>
      </c>
      <c r="G392" s="299" t="str">
        <f>CONCATENATE("(",ROUND((F392/$H394)*100,1),")")</f>
        <v>(2.9)</v>
      </c>
      <c r="H392" s="302">
        <f>SUM(B392,D392,F392)</f>
        <v>6.2819228546924855</v>
      </c>
      <c r="I392" s="299" t="str">
        <f>CONCATENATE("(",ROUND((H392/$H394)*100,1),")")</f>
        <v>(41)</v>
      </c>
      <c r="K392" s="302">
        <f>B397-B392</f>
        <v>-5.7442089259515328E-2</v>
      </c>
      <c r="L392" s="302">
        <f>D397-D392</f>
        <v>0.10275659512901336</v>
      </c>
      <c r="M392" s="302">
        <f>F397-F392</f>
        <v>1.8442272635082968E-2</v>
      </c>
      <c r="N392" s="302">
        <f>SUM(K392:M392)</f>
        <v>6.3756778504581002E-2</v>
      </c>
    </row>
    <row r="393" spans="1:14" x14ac:dyDescent="0.2">
      <c r="A393" s="282" t="s">
        <v>365</v>
      </c>
      <c r="B393" s="302">
        <f>'Ind T6'!Q161</f>
        <v>4.6491798910348114</v>
      </c>
      <c r="C393" s="299" t="str">
        <f>CONCATENATE("(",ROUND((B393/$H394)*100,1),")")</f>
        <v>(30.3)</v>
      </c>
      <c r="D393" s="302">
        <f>'Ind T6'!R161</f>
        <v>4.0165118847430916</v>
      </c>
      <c r="E393" s="299" t="str">
        <f>CONCATENATE("(",ROUND((D393/$H394)*100,1),")")</f>
        <v>(26.2)</v>
      </c>
      <c r="F393" s="302">
        <f>'Ind T6'!S161</f>
        <v>0.37138536952958517</v>
      </c>
      <c r="G393" s="299" t="str">
        <f>CONCATENATE("(",ROUND((F393/$H394)*100,1),")")</f>
        <v>(2.4)</v>
      </c>
      <c r="H393" s="302">
        <f t="shared" ref="H393" si="295">SUM(B393,D393,F393)</f>
        <v>9.0370771453074887</v>
      </c>
      <c r="I393" s="299" t="str">
        <f>CONCATENATE("(",ROUND((H393/$H394)*100,1),")")</f>
        <v>(59)</v>
      </c>
      <c r="K393" s="302">
        <f t="shared" ref="K393:K394" si="296">B398-B393</f>
        <v>0.14261783505629388</v>
      </c>
      <c r="L393" s="302">
        <f t="shared" ref="L393:L394" si="297">D398-D393</f>
        <v>0.12502220148742449</v>
      </c>
      <c r="M393" s="302">
        <f t="shared" ref="M393:M394" si="298">F398-F393</f>
        <v>1.4603184951734072E-2</v>
      </c>
      <c r="N393" s="302">
        <f t="shared" ref="N393:N394" si="299">SUM(K393:M393)</f>
        <v>0.28224322149545245</v>
      </c>
    </row>
    <row r="394" spans="1:14" x14ac:dyDescent="0.2">
      <c r="A394" s="282" t="s">
        <v>363</v>
      </c>
      <c r="B394" s="302">
        <f>SUM(B392:B393)</f>
        <v>9.7378755688938803</v>
      </c>
      <c r="C394" s="299" t="str">
        <f>CONCATENATE("(",ROUND((B394/$H394)*100,1),")")</f>
        <v>(63.6)</v>
      </c>
      <c r="D394" s="302">
        <f>SUM(D392:D393)</f>
        <v>4.7668416189963692</v>
      </c>
      <c r="E394" s="299" t="str">
        <f>CONCATENATE("(",ROUND((D394/$H394)*100,1),")")</f>
        <v>(31.1)</v>
      </c>
      <c r="F394" s="302">
        <f>SUM(F392:F393)</f>
        <v>0.81428281210972497</v>
      </c>
      <c r="G394" s="299" t="str">
        <f>CONCATENATE("(",ROUND((F394/$H394)*100,1),")")</f>
        <v>(5.3)</v>
      </c>
      <c r="H394" s="302">
        <f>SUM(H392:H393)</f>
        <v>15.318999999999974</v>
      </c>
      <c r="I394" s="299" t="str">
        <f>CONCATENATE("(",ROUND((H394/$H394)*100,1),")")</f>
        <v>(100)</v>
      </c>
      <c r="K394" s="302">
        <f t="shared" si="296"/>
        <v>8.5175745796778557E-2</v>
      </c>
      <c r="L394" s="302">
        <f t="shared" si="297"/>
        <v>0.22777879661643841</v>
      </c>
      <c r="M394" s="302">
        <f t="shared" si="298"/>
        <v>3.3045457586816984E-2</v>
      </c>
      <c r="N394" s="302">
        <f t="shared" si="299"/>
        <v>0.34600000000003395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5.0312535885995526</v>
      </c>
      <c r="C397" s="299" t="str">
        <f>CONCATENATE("(",ROUND((B397/$H399)*100,1),")")</f>
        <v>(32.1)</v>
      </c>
      <c r="D397" s="302">
        <f>'Ind T6'!W162</f>
        <v>0.85308632938229101</v>
      </c>
      <c r="E397" s="299" t="str">
        <f>CONCATENATE("(",ROUND((D397/$H399)*100,1),")")</f>
        <v>(5.4)</v>
      </c>
      <c r="F397" s="302">
        <f>'Ind T6'!X162</f>
        <v>0.46133971521522271</v>
      </c>
      <c r="G397" s="299" t="str">
        <f>CONCATENATE("(",ROUND((F397/$H399)*100,1),")")</f>
        <v>(2.9)</v>
      </c>
      <c r="H397" s="302">
        <f>SUM(B397,D397,F397)</f>
        <v>6.3456796331970668</v>
      </c>
      <c r="I397" s="299" t="str">
        <f>CONCATENATE("(",ROUND((H397/$H399)*100,1),")")</f>
        <v>(40.5)</v>
      </c>
      <c r="K397" s="302">
        <f>B397-B387</f>
        <v>-0.2634917531518628</v>
      </c>
      <c r="L397" s="302">
        <f>D397-D387</f>
        <v>0.12725500623072872</v>
      </c>
      <c r="M397" s="302">
        <f>F397-F387</f>
        <v>1.0228210695325923E-2</v>
      </c>
      <c r="N397" s="302">
        <f>SUM(K397:M397)</f>
        <v>-0.12600853622580815</v>
      </c>
    </row>
    <row r="398" spans="1:14" x14ac:dyDescent="0.2">
      <c r="A398" s="282" t="s">
        <v>365</v>
      </c>
      <c r="B398" s="302">
        <f>'Ind T6'!V161</f>
        <v>4.7917977260911053</v>
      </c>
      <c r="C398" s="299" t="str">
        <f>CONCATENATE("(",ROUND((B398/$H399)*100,1),")")</f>
        <v>(30.6)</v>
      </c>
      <c r="D398" s="302">
        <f>'Ind T6'!W161</f>
        <v>4.1415340862305161</v>
      </c>
      <c r="E398" s="299" t="str">
        <f>CONCATENATE("(",ROUND((D398/$H399)*100,1),")")</f>
        <v>(26.4)</v>
      </c>
      <c r="F398" s="302">
        <f>'Ind T6'!X161</f>
        <v>0.38598855448131925</v>
      </c>
      <c r="G398" s="299" t="str">
        <f>CONCATENATE("(",ROUND((F398/$H399)*100,1),")")</f>
        <v>(2.5)</v>
      </c>
      <c r="H398" s="302">
        <f t="shared" ref="H398" si="300">SUM(B398,D398,F398)</f>
        <v>9.3193203668029412</v>
      </c>
      <c r="I398" s="299" t="str">
        <f>CONCATENATE("(",ROUND((H398/$H399)*100,1),")")</f>
        <v>(59.5)</v>
      </c>
      <c r="K398" s="302">
        <f t="shared" ref="K398:K399" si="301">B398-B388</f>
        <v>5.208225044657766E-2</v>
      </c>
      <c r="L398" s="302">
        <f t="shared" ref="L398:L399" si="302">D398-D388</f>
        <v>5.517660950091674E-2</v>
      </c>
      <c r="M398" s="302">
        <f t="shared" ref="M398:M399" si="303">F398-F388</f>
        <v>7.7496762782985895E-3</v>
      </c>
      <c r="N398" s="302">
        <f t="shared" ref="N398:N399" si="304">SUM(K398:M398)</f>
        <v>0.11500853622579299</v>
      </c>
    </row>
    <row r="399" spans="1:14" x14ac:dyDescent="0.2">
      <c r="A399" s="282" t="s">
        <v>363</v>
      </c>
      <c r="B399" s="302">
        <f>SUM(B397:B398)</f>
        <v>9.8230513146906588</v>
      </c>
      <c r="C399" s="299" t="str">
        <f>CONCATENATE("(",ROUND((B399/$H399)*100,1),")")</f>
        <v>(62.7)</v>
      </c>
      <c r="D399" s="302">
        <f>SUM(D397:D398)</f>
        <v>4.9946204156128076</v>
      </c>
      <c r="E399" s="299" t="str">
        <f>CONCATENATE("(",ROUND((D399/$H399)*100,1),")")</f>
        <v>(31.9)</v>
      </c>
      <c r="F399" s="302">
        <f>SUM(F397:F398)</f>
        <v>0.84732826969654196</v>
      </c>
      <c r="G399" s="299" t="str">
        <f>CONCATENATE("(",ROUND((F399/$H399)*100,1),")")</f>
        <v>(5.4)</v>
      </c>
      <c r="H399" s="302">
        <f>SUM(H397:H398)</f>
        <v>15.665000000000008</v>
      </c>
      <c r="I399" s="299" t="str">
        <f>CONCATENATE("(",ROUND((H399/$H399)*100,1),")")</f>
        <v>(100)</v>
      </c>
      <c r="K399" s="302">
        <f t="shared" si="301"/>
        <v>-0.21140950270528336</v>
      </c>
      <c r="L399" s="302">
        <f t="shared" si="302"/>
        <v>0.18243161573164635</v>
      </c>
      <c r="M399" s="302">
        <f t="shared" si="303"/>
        <v>1.7977886973624568E-2</v>
      </c>
      <c r="N399" s="302">
        <f t="shared" si="304"/>
        <v>-1.1000000000012444E-2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6.9719432815675555</v>
      </c>
      <c r="C408" s="299" t="str">
        <f>CONCATENATE("(",ROUND((B408/$H410)*100,1),")")</f>
        <v>(19.7)</v>
      </c>
      <c r="D408" s="302">
        <f>'Ind T6'!M171</f>
        <v>2.5811651114802299</v>
      </c>
      <c r="E408" s="299" t="str">
        <f>CONCATENATE("(",ROUND((D408/$H410)*100,1),")")</f>
        <v>(7.3)</v>
      </c>
      <c r="F408" s="302">
        <f>'Ind T6'!N171</f>
        <v>1.4086408413793838</v>
      </c>
      <c r="G408" s="299" t="str">
        <f>CONCATENATE("(",ROUND((F408/$H410)*100,1),")")</f>
        <v>(4)</v>
      </c>
      <c r="H408" s="302">
        <f>SUM(B408,D408,F408)</f>
        <v>10.96174923442717</v>
      </c>
      <c r="I408" s="299" t="str">
        <f>CONCATENATE("(",ROUND((H408/$H410)*100,1),")")</f>
        <v>(30.9)</v>
      </c>
      <c r="K408" s="302">
        <f>B413-B408</f>
        <v>0.47701266905269879</v>
      </c>
      <c r="L408" s="302">
        <f>D413-D408</f>
        <v>0.25059430677819572</v>
      </c>
      <c r="M408" s="302">
        <f>F413-F408</f>
        <v>0.14591874961390761</v>
      </c>
      <c r="N408" s="302">
        <f>SUM(K408:M408)</f>
        <v>0.87352572544480211</v>
      </c>
    </row>
    <row r="409" spans="1:14" x14ac:dyDescent="0.2">
      <c r="A409" s="282" t="s">
        <v>365</v>
      </c>
      <c r="B409" s="302">
        <f>'Ind T6'!L170</f>
        <v>10.692822705927425</v>
      </c>
      <c r="C409" s="299" t="str">
        <f>CONCATENATE("(",ROUND((B409/$H410)*100,1),")")</f>
        <v>(30.2)</v>
      </c>
      <c r="D409" s="302">
        <f>'Ind T6'!M170</f>
        <v>12.002573183397866</v>
      </c>
      <c r="E409" s="299" t="str">
        <f>CONCATENATE("(",ROUND((D409/$H410)*100,1),")")</f>
        <v>(33.9)</v>
      </c>
      <c r="F409" s="302">
        <f>'Ind T6'!N170</f>
        <v>1.7878548762475206</v>
      </c>
      <c r="G409" s="299" t="str">
        <f>CONCATENATE("(",ROUND((F409/$H410)*100,1),")")</f>
        <v>(5)</v>
      </c>
      <c r="H409" s="302">
        <f t="shared" ref="H409" si="305">SUM(B409,D409,F409)</f>
        <v>24.483250765572812</v>
      </c>
      <c r="I409" s="299" t="str">
        <f>CONCATENATE("(",ROUND((H409/$H410)*100,1),")")</f>
        <v>(69.1)</v>
      </c>
      <c r="K409" s="302">
        <f t="shared" ref="K409:K410" si="306">B414-B409</f>
        <v>1.1400927485731636</v>
      </c>
      <c r="L409" s="302">
        <f t="shared" ref="L409:L410" si="307">D414-D409</f>
        <v>0.71126330570260166</v>
      </c>
      <c r="M409" s="302">
        <f t="shared" ref="M409:M410" si="308">F414-F409</f>
        <v>0.16911822027944412</v>
      </c>
      <c r="N409" s="302">
        <f t="shared" ref="N409:N410" si="309">SUM(K409:M409)</f>
        <v>2.0204742745552093</v>
      </c>
    </row>
    <row r="410" spans="1:14" x14ac:dyDescent="0.2">
      <c r="A410" s="282" t="s">
        <v>363</v>
      </c>
      <c r="B410" s="302">
        <f>SUM(B408:B409)</f>
        <v>17.664765987494981</v>
      </c>
      <c r="C410" s="299" t="str">
        <f>CONCATENATE("(",ROUND((B410/$H410)*100,1),")")</f>
        <v>(49.8)</v>
      </c>
      <c r="D410" s="302">
        <f>SUM(D408:D409)</f>
        <v>14.583738294878096</v>
      </c>
      <c r="E410" s="299" t="str">
        <f>CONCATENATE("(",ROUND((D410/$H410)*100,1),")")</f>
        <v>(41.1)</v>
      </c>
      <c r="F410" s="302">
        <f>SUM(F408:F409)</f>
        <v>3.1964957176269042</v>
      </c>
      <c r="G410" s="299" t="str">
        <f>CONCATENATE("(",ROUND((F410/$H410)*100,1),")")</f>
        <v>(9)</v>
      </c>
      <c r="H410" s="302">
        <f>SUM(H408:H409)</f>
        <v>35.444999999999979</v>
      </c>
      <c r="I410" s="299" t="str">
        <f>CONCATENATE("(",ROUND((H410/$H410)*100,1),")")</f>
        <v>(100)</v>
      </c>
      <c r="K410" s="302">
        <f t="shared" si="306"/>
        <v>1.6171054176258615</v>
      </c>
      <c r="L410" s="302">
        <f t="shared" si="307"/>
        <v>0.96185761248079693</v>
      </c>
      <c r="M410" s="302">
        <f t="shared" si="308"/>
        <v>0.31503696989335195</v>
      </c>
      <c r="N410" s="302">
        <f t="shared" si="309"/>
        <v>2.8940000000000103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7.4489559506202543</v>
      </c>
      <c r="C413" s="299" t="str">
        <f>CONCATENATE("(",ROUND((B413/$H415)*100,1),")")</f>
        <v>(19.4)</v>
      </c>
      <c r="D413" s="302">
        <f>'Ind T6'!R171</f>
        <v>2.8317594182584256</v>
      </c>
      <c r="E413" s="299" t="str">
        <f>CONCATENATE("(",ROUND((D413/$H415)*100,1),")")</f>
        <v>(7.4)</v>
      </c>
      <c r="F413" s="302">
        <f>'Ind T6'!S171</f>
        <v>1.5545595909932914</v>
      </c>
      <c r="G413" s="299" t="str">
        <f>CONCATENATE("(",ROUND((F413/$H415)*100,1),")")</f>
        <v>(4.1)</v>
      </c>
      <c r="H413" s="302">
        <f>SUM(B413,D413,F413)</f>
        <v>11.83527495987197</v>
      </c>
      <c r="I413" s="299" t="str">
        <f>CONCATENATE("(",ROUND((H413/$H415)*100,1),")")</f>
        <v>(30.9)</v>
      </c>
      <c r="K413" s="302">
        <f>B418-B413</f>
        <v>0.51508706367483015</v>
      </c>
      <c r="L413" s="302">
        <f>D418-D413</f>
        <v>0.34157765213524405</v>
      </c>
      <c r="M413" s="302">
        <f>F418-F413</f>
        <v>0.20292877194265646</v>
      </c>
      <c r="N413" s="302">
        <f>SUM(K413:M413)</f>
        <v>1.0595934877527307</v>
      </c>
    </row>
    <row r="414" spans="1:14" x14ac:dyDescent="0.2">
      <c r="A414" s="282" t="s">
        <v>365</v>
      </c>
      <c r="B414" s="302">
        <f>'Ind T6'!Q170</f>
        <v>11.832915454500588</v>
      </c>
      <c r="C414" s="299" t="str">
        <f>CONCATENATE("(",ROUND((B414/$H415)*100,1),")")</f>
        <v>(30.9)</v>
      </c>
      <c r="D414" s="302">
        <f>'Ind T6'!R170</f>
        <v>12.713836489100467</v>
      </c>
      <c r="E414" s="299" t="str">
        <f>CONCATENATE("(",ROUND((D414/$H415)*100,1),")")</f>
        <v>(33.2)</v>
      </c>
      <c r="F414" s="302">
        <f>'Ind T6'!S170</f>
        <v>1.9569730965269647</v>
      </c>
      <c r="G414" s="299" t="str">
        <f>CONCATENATE("(",ROUND((F414/$H415)*100,1),")")</f>
        <v>(5.1)</v>
      </c>
      <c r="H414" s="302">
        <f t="shared" ref="H414" si="310">SUM(B414,D414,F414)</f>
        <v>26.503725040128021</v>
      </c>
      <c r="I414" s="299" t="str">
        <f>CONCATENATE("(",ROUND((H414/$H415)*100,1),")")</f>
        <v>(69.1)</v>
      </c>
      <c r="K414" s="302">
        <f t="shared" ref="K414:K415" si="311">B419-B414</f>
        <v>1.7483810545438949</v>
      </c>
      <c r="L414" s="302">
        <f t="shared" ref="L414:L415" si="312">D419-D414</f>
        <v>0.62536938937786957</v>
      </c>
      <c r="M414" s="302">
        <f t="shared" ref="M414:M415" si="313">F419-F414</f>
        <v>0.19265606832556736</v>
      </c>
      <c r="N414" s="302">
        <f t="shared" ref="N414:N415" si="314">SUM(K414:M414)</f>
        <v>2.5664065122473319</v>
      </c>
    </row>
    <row r="415" spans="1:14" x14ac:dyDescent="0.2">
      <c r="A415" s="282" t="s">
        <v>363</v>
      </c>
      <c r="B415" s="302">
        <f>SUM(B413:B414)</f>
        <v>19.281871405120842</v>
      </c>
      <c r="C415" s="299" t="str">
        <f>CONCATENATE("(",ROUND((B415/$H415)*100,1),")")</f>
        <v>(50.3)</v>
      </c>
      <c r="D415" s="302">
        <f>SUM(D413:D414)</f>
        <v>15.545595907358893</v>
      </c>
      <c r="E415" s="299" t="str">
        <f>CONCATENATE("(",ROUND((D415/$H415)*100,1),")")</f>
        <v>(40.5)</v>
      </c>
      <c r="F415" s="302">
        <f>SUM(F413:F414)</f>
        <v>3.5115326875202562</v>
      </c>
      <c r="G415" s="299" t="str">
        <f>CONCATENATE("(",ROUND((F415/$H415)*100,1),")")</f>
        <v>(9.2)</v>
      </c>
      <c r="H415" s="302">
        <f>SUM(H413:H414)</f>
        <v>38.338999999999992</v>
      </c>
      <c r="I415" s="299" t="str">
        <f>CONCATENATE("(",ROUND((H415/$H415)*100,1),")")</f>
        <v>(100)</v>
      </c>
      <c r="K415" s="302">
        <f t="shared" si="311"/>
        <v>2.2634681182187251</v>
      </c>
      <c r="L415" s="302">
        <f t="shared" si="312"/>
        <v>0.96694704151311406</v>
      </c>
      <c r="M415" s="302">
        <f t="shared" si="313"/>
        <v>0.39558484026822383</v>
      </c>
      <c r="N415" s="302">
        <f t="shared" si="314"/>
        <v>3.626000000000063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7.9640430142950844</v>
      </c>
      <c r="C418" s="299" t="str">
        <f>CONCATENATE("(",ROUND((B418/$H420)*100,1),")")</f>
        <v>(19)</v>
      </c>
      <c r="D418" s="302">
        <f>'Ind T6'!W171</f>
        <v>3.1733370703936696</v>
      </c>
      <c r="E418" s="299" t="str">
        <f>CONCATENATE("(",ROUND((D418/$H420)*100,1),")")</f>
        <v>(7.6)</v>
      </c>
      <c r="F418" s="302">
        <f>'Ind T6'!X171</f>
        <v>1.7574883629359479</v>
      </c>
      <c r="G418" s="299" t="str">
        <f>CONCATENATE("(",ROUND((F418/$H420)*100,1),")")</f>
        <v>(4.2)</v>
      </c>
      <c r="H418" s="302">
        <f>SUM(B418,D418,F418)</f>
        <v>12.894868447624702</v>
      </c>
      <c r="I418" s="299" t="str">
        <f>CONCATENATE("(",ROUND((H418/$H420)*100,1),")")</f>
        <v>(30.7)</v>
      </c>
      <c r="K418" s="302">
        <f>B418-B408</f>
        <v>0.99209973272752894</v>
      </c>
      <c r="L418" s="302">
        <f>D418-D408</f>
        <v>0.59217195891343977</v>
      </c>
      <c r="M418" s="302">
        <f>F418-F408</f>
        <v>0.34884752155656407</v>
      </c>
      <c r="N418" s="302">
        <f>SUM(K418:M418)</f>
        <v>1.9331192131975328</v>
      </c>
    </row>
    <row r="419" spans="1:14" x14ac:dyDescent="0.2">
      <c r="A419" s="282" t="s">
        <v>365</v>
      </c>
      <c r="B419" s="302">
        <f>'Ind T6'!V170</f>
        <v>13.581296509044483</v>
      </c>
      <c r="C419" s="299" t="str">
        <f>CONCATENATE("(",ROUND((B419/$H420)*100,1),")")</f>
        <v>(32.4)</v>
      </c>
      <c r="D419" s="302">
        <f>'Ind T6'!W170</f>
        <v>13.339205878478337</v>
      </c>
      <c r="E419" s="299" t="str">
        <f>CONCATENATE("(",ROUND((D419/$H420)*100,1),")")</f>
        <v>(31.8)</v>
      </c>
      <c r="F419" s="302">
        <f>'Ind T6'!X170</f>
        <v>2.1496291648525321</v>
      </c>
      <c r="G419" s="299" t="str">
        <f>CONCATENATE("(",ROUND((F419/$H420)*100,1),")")</f>
        <v>(5.1)</v>
      </c>
      <c r="H419" s="302">
        <f t="shared" ref="H419" si="315">SUM(B419,D419,F419)</f>
        <v>29.070131552375351</v>
      </c>
      <c r="I419" s="299" t="str">
        <f>CONCATENATE("(",ROUND((H419/$H420)*100,1),")")</f>
        <v>(69.3)</v>
      </c>
      <c r="K419" s="302">
        <f t="shared" ref="K419:K420" si="316">B419-B409</f>
        <v>2.8884738031170585</v>
      </c>
      <c r="L419" s="302">
        <f t="shared" ref="L419:L420" si="317">D419-D409</f>
        <v>1.3366326950804712</v>
      </c>
      <c r="M419" s="302">
        <f t="shared" ref="M419:M420" si="318">F419-F409</f>
        <v>0.36177428860501148</v>
      </c>
      <c r="N419" s="302">
        <f t="shared" ref="N419:N420" si="319">SUM(K419:M419)</f>
        <v>4.5868807868025412</v>
      </c>
    </row>
    <row r="420" spans="1:14" x14ac:dyDescent="0.2">
      <c r="A420" s="282" t="s">
        <v>363</v>
      </c>
      <c r="B420" s="302">
        <f>SUM(B418:B419)</f>
        <v>21.545339523339567</v>
      </c>
      <c r="C420" s="299" t="str">
        <f>CONCATENATE("(",ROUND((B420/$H420)*100,1),")")</f>
        <v>(51.3)</v>
      </c>
      <c r="D420" s="302">
        <f>SUM(D418:D419)</f>
        <v>16.512542948872007</v>
      </c>
      <c r="E420" s="299" t="str">
        <f>CONCATENATE("(",ROUND((D420/$H420)*100,1),")")</f>
        <v>(39.3)</v>
      </c>
      <c r="F420" s="302">
        <f>SUM(F418:F419)</f>
        <v>3.90711752778848</v>
      </c>
      <c r="G420" s="299" t="str">
        <f>CONCATENATE("(",ROUND((F420/$H420)*100,1),")")</f>
        <v>(9.3)</v>
      </c>
      <c r="H420" s="302">
        <f>SUM(H418:H419)</f>
        <v>41.965000000000053</v>
      </c>
      <c r="I420" s="299" t="str">
        <f>CONCATENATE("(",ROUND((H420/$H420)*100,1),")")</f>
        <v>(100)</v>
      </c>
      <c r="K420" s="302">
        <f t="shared" si="316"/>
        <v>3.8805735358445865</v>
      </c>
      <c r="L420" s="302">
        <f t="shared" si="317"/>
        <v>1.928804653993911</v>
      </c>
      <c r="M420" s="302">
        <f t="shared" si="318"/>
        <v>0.71062181016157577</v>
      </c>
      <c r="N420" s="302">
        <f t="shared" si="319"/>
        <v>6.5200000000000733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9.449520986859774</v>
      </c>
      <c r="C429" s="299" t="str">
        <f>CONCATENATE("(",ROUND((B429/$H431)*100,1),")")</f>
        <v>(14.9)</v>
      </c>
      <c r="D429" s="302">
        <f>'Ind T6'!M180</f>
        <v>3.1359237449813744</v>
      </c>
      <c r="E429" s="299" t="str">
        <f>CONCATENATE("(",ROUND((D429/$H431)*100,1),")")</f>
        <v>(4.9)</v>
      </c>
      <c r="F429" s="302">
        <f>'Ind T6'!N180</f>
        <v>1.1843935445799045</v>
      </c>
      <c r="G429" s="299" t="str">
        <f>CONCATENATE("(",ROUND((F429/$H431)*100,1),")")</f>
        <v>(1.9)</v>
      </c>
      <c r="H429" s="302">
        <f>SUM(B429,D429,F429)</f>
        <v>13.769838276421053</v>
      </c>
      <c r="I429" s="299" t="str">
        <f>CONCATENATE("(",ROUND((H429/$H431)*100,1),")")</f>
        <v>(21.7)</v>
      </c>
      <c r="K429" s="302">
        <f>B434-B429</f>
        <v>0.99620079142445306</v>
      </c>
      <c r="L429" s="302">
        <f>D434-D429</f>
        <v>0.42187735099621237</v>
      </c>
      <c r="M429" s="302">
        <f>F434-F429</f>
        <v>5.1080822093866551E-2</v>
      </c>
      <c r="N429" s="302">
        <f>SUM(K429:M429)</f>
        <v>1.469158964514532</v>
      </c>
    </row>
    <row r="430" spans="1:14" x14ac:dyDescent="0.2">
      <c r="A430" s="282" t="s">
        <v>365</v>
      </c>
      <c r="B430" s="302">
        <f>'Ind T6'!L179</f>
        <v>24.114873399316572</v>
      </c>
      <c r="C430" s="299" t="str">
        <f>CONCATENATE("(",ROUND((B430/$H431)*100,1),")")</f>
        <v>(38)</v>
      </c>
      <c r="D430" s="302">
        <f>'Ind T6'!M179</f>
        <v>21.940758064839951</v>
      </c>
      <c r="E430" s="299" t="str">
        <f>CONCATENATE("(",ROUND((D430/$H431)*100,1),")")</f>
        <v>(34.6)</v>
      </c>
      <c r="F430" s="302">
        <f>'Ind T6'!N179</f>
        <v>3.6405302594224089</v>
      </c>
      <c r="G430" s="299" t="str">
        <f>CONCATENATE("(",ROUND((F430/$H431)*100,1),")")</f>
        <v>(5.7)</v>
      </c>
      <c r="H430" s="302">
        <f t="shared" ref="H430" si="320">SUM(B430,D430,F430)</f>
        <v>49.696161723578925</v>
      </c>
      <c r="I430" s="299" t="str">
        <f>CONCATENATE("(",ROUND((H430/$H431)*100,1),")")</f>
        <v>(78.3)</v>
      </c>
      <c r="K430" s="302">
        <f t="shared" ref="K430:K431" si="321">B435-B430</f>
        <v>3.2193648552276493</v>
      </c>
      <c r="L430" s="302">
        <f t="shared" ref="L430:L431" si="322">D435-D430</f>
        <v>1.575436414480837</v>
      </c>
      <c r="M430" s="302">
        <f t="shared" ref="M430:M431" si="323">F435-F430</f>
        <v>0.63003976577694232</v>
      </c>
      <c r="N430" s="302">
        <f t="shared" ref="N430:N431" si="324">SUM(K430:M430)</f>
        <v>5.4248410354854286</v>
      </c>
    </row>
    <row r="431" spans="1:14" x14ac:dyDescent="0.2">
      <c r="A431" s="282" t="s">
        <v>363</v>
      </c>
      <c r="B431" s="302">
        <f>SUM(B429:B430)</f>
        <v>33.564394386176346</v>
      </c>
      <c r="C431" s="299" t="str">
        <f>CONCATENATE("(",ROUND((B431/$H431)*100,1),")")</f>
        <v>(52.9)</v>
      </c>
      <c r="D431" s="302">
        <f>SUM(D429:D430)</f>
        <v>25.076681809821324</v>
      </c>
      <c r="E431" s="299" t="str">
        <f>CONCATENATE("(",ROUND((D431/$H431)*100,1),")")</f>
        <v>(39.5)</v>
      </c>
      <c r="F431" s="302">
        <f>SUM(F429:F430)</f>
        <v>4.8249238040023137</v>
      </c>
      <c r="G431" s="299" t="str">
        <f>CONCATENATE("(",ROUND((F431/$H431)*100,1),")")</f>
        <v>(7.6)</v>
      </c>
      <c r="H431" s="302">
        <f>SUM(H429:H430)</f>
        <v>63.46599999999998</v>
      </c>
      <c r="I431" s="299" t="str">
        <f>CONCATENATE("(",ROUND((H431/$H431)*100,1),")")</f>
        <v>(100)</v>
      </c>
      <c r="K431" s="302">
        <f t="shared" si="321"/>
        <v>4.2155656466521023</v>
      </c>
      <c r="L431" s="302">
        <f t="shared" si="322"/>
        <v>1.9973137654770525</v>
      </c>
      <c r="M431" s="302">
        <f t="shared" si="323"/>
        <v>0.68112058787080887</v>
      </c>
      <c r="N431" s="302">
        <f t="shared" si="324"/>
        <v>6.8939999999999637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10.445721778284227</v>
      </c>
      <c r="C434" s="299" t="str">
        <f>CONCATENATE("(",ROUND((B434/$H436)*100,1),")")</f>
        <v>(14.8)</v>
      </c>
      <c r="D434" s="302">
        <f>'Ind T6'!R180</f>
        <v>3.5578010959775868</v>
      </c>
      <c r="E434" s="299" t="str">
        <f>CONCATENATE("(",ROUND((D434/$H436)*100,1),")")</f>
        <v>(5.1)</v>
      </c>
      <c r="F434" s="302">
        <f>'Ind T6'!S180</f>
        <v>1.2354743666737711</v>
      </c>
      <c r="G434" s="299" t="str">
        <f>CONCATENATE("(",ROUND((F434/$H436)*100,1),")")</f>
        <v>(1.8)</v>
      </c>
      <c r="H434" s="302">
        <f>SUM(B434,D434,F434)</f>
        <v>15.238997240935584</v>
      </c>
      <c r="I434" s="299" t="str">
        <f>CONCATENATE("(",ROUND((H434/$H436)*100,1),")")</f>
        <v>(21.7)</v>
      </c>
      <c r="K434" s="302">
        <f>B439-B434</f>
        <v>1.3106226564074284</v>
      </c>
      <c r="L434" s="302">
        <f>D439-D434</f>
        <v>0.61067775740850339</v>
      </c>
      <c r="M434" s="302">
        <f>F439-F434</f>
        <v>-5.1559259178524108E-4</v>
      </c>
      <c r="N434" s="302">
        <f>SUM(K434:M434)</f>
        <v>1.9207848212241465</v>
      </c>
    </row>
    <row r="435" spans="1:14" x14ac:dyDescent="0.2">
      <c r="A435" s="282" t="s">
        <v>365</v>
      </c>
      <c r="B435" s="302">
        <f>'Ind T6'!Q179</f>
        <v>27.334238254544221</v>
      </c>
      <c r="C435" s="299" t="str">
        <f>CONCATENATE("(",ROUND((B435/$H436)*100,1),")")</f>
        <v>(38.8)</v>
      </c>
      <c r="D435" s="302">
        <f>'Ind T6'!R179</f>
        <v>23.516194479320788</v>
      </c>
      <c r="E435" s="299" t="str">
        <f>CONCATENATE("(",ROUND((D435/$H436)*100,1),")")</f>
        <v>(33.4)</v>
      </c>
      <c r="F435" s="302">
        <f>'Ind T6'!S179</f>
        <v>4.2705700251993512</v>
      </c>
      <c r="G435" s="299" t="str">
        <f>CONCATENATE("(",ROUND((F435/$H436)*100,1),")")</f>
        <v>(6.1)</v>
      </c>
      <c r="H435" s="302">
        <f t="shared" ref="H435" si="325">SUM(B435,D435,F435)</f>
        <v>55.121002759064353</v>
      </c>
      <c r="I435" s="299" t="str">
        <f>CONCATENATE("(",ROUND((H435/$H436)*100,1),")")</f>
        <v>(78.3)</v>
      </c>
      <c r="K435" s="302">
        <f t="shared" ref="K435:K436" si="326">B440-B435</f>
        <v>4.9638712531696392</v>
      </c>
      <c r="L435" s="302">
        <f t="shared" ref="L435:L436" si="327">D440-D435</f>
        <v>1.0719148607478388</v>
      </c>
      <c r="M435" s="302">
        <f t="shared" ref="M435:M436" si="328">F440-F435</f>
        <v>0.95042906485860357</v>
      </c>
      <c r="N435" s="302">
        <f t="shared" ref="N435:N436" si="329">SUM(K435:M435)</f>
        <v>6.9862151787760816</v>
      </c>
    </row>
    <row r="436" spans="1:14" x14ac:dyDescent="0.2">
      <c r="A436" s="282" t="s">
        <v>363</v>
      </c>
      <c r="B436" s="302">
        <f>SUM(B434:B435)</f>
        <v>37.779960032828448</v>
      </c>
      <c r="C436" s="299" t="str">
        <f>CONCATENATE("(",ROUND((B436/$H436)*100,1),")")</f>
        <v>(53.7)</v>
      </c>
      <c r="D436" s="302">
        <f>SUM(D434:D435)</f>
        <v>27.073995575298376</v>
      </c>
      <c r="E436" s="299" t="str">
        <f>CONCATENATE("(",ROUND((D436/$H436)*100,1),")")</f>
        <v>(38.5)</v>
      </c>
      <c r="F436" s="302">
        <f>SUM(F434:F435)</f>
        <v>5.5060443918731226</v>
      </c>
      <c r="G436" s="299" t="str">
        <f>CONCATENATE("(",ROUND((F436/$H436)*100,1),")")</f>
        <v>(7.8)</v>
      </c>
      <c r="H436" s="302">
        <f>SUM(H434:H435)</f>
        <v>70.359999999999943</v>
      </c>
      <c r="I436" s="299" t="str">
        <f>CONCATENATE("(",ROUND((H436/$H436)*100,1),")")</f>
        <v>(100)</v>
      </c>
      <c r="K436" s="302">
        <f t="shared" si="326"/>
        <v>6.2744939095770675</v>
      </c>
      <c r="L436" s="302">
        <f t="shared" si="327"/>
        <v>1.6825926181563418</v>
      </c>
      <c r="M436" s="302">
        <f t="shared" si="328"/>
        <v>0.9499134722668181</v>
      </c>
      <c r="N436" s="302">
        <f t="shared" si="329"/>
        <v>8.9070000000002274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11.756344434691655</v>
      </c>
      <c r="C439" s="299" t="str">
        <f>CONCATENATE("(",ROUND((B439/$H441)*100,1),")")</f>
        <v>(14.8)</v>
      </c>
      <c r="D439" s="302">
        <f>'Ind T6'!W180</f>
        <v>4.1684788533860901</v>
      </c>
      <c r="E439" s="299" t="str">
        <f>CONCATENATE("(",ROUND((D439/$H441)*100,1),")")</f>
        <v>(5.3)</v>
      </c>
      <c r="F439" s="302">
        <f>'Ind T6'!X180</f>
        <v>1.2349587740819858</v>
      </c>
      <c r="G439" s="299" t="str">
        <f>CONCATENATE("(",ROUND((F439/$H441)*100,1),")")</f>
        <v>(1.6)</v>
      </c>
      <c r="H439" s="302">
        <f>SUM(B439,D439,F439)</f>
        <v>17.159782062159731</v>
      </c>
      <c r="I439" s="299" t="str">
        <f>CONCATENATE("(",ROUND((H439/$H441)*100,1),")")</f>
        <v>(21.6)</v>
      </c>
      <c r="K439" s="302">
        <f>B439-B429</f>
        <v>2.3068234478318814</v>
      </c>
      <c r="L439" s="302">
        <f>D439-D429</f>
        <v>1.0325551084047158</v>
      </c>
      <c r="M439" s="302">
        <f>F439-F429</f>
        <v>5.056522950208131E-2</v>
      </c>
      <c r="N439" s="302">
        <f>SUM(K439:M439)</f>
        <v>3.3899437857386783</v>
      </c>
    </row>
    <row r="440" spans="1:14" x14ac:dyDescent="0.2">
      <c r="A440" s="282" t="s">
        <v>365</v>
      </c>
      <c r="B440" s="302">
        <f>'Ind T6'!V179</f>
        <v>32.29810950771386</v>
      </c>
      <c r="C440" s="299" t="str">
        <f>CONCATENATE("(",ROUND((B440/$H441)*100,1),")")</f>
        <v>(40.7)</v>
      </c>
      <c r="D440" s="302">
        <f>'Ind T6'!W179</f>
        <v>24.588109340068627</v>
      </c>
      <c r="E440" s="299" t="str">
        <f>CONCATENATE("(",ROUND((D440/$H441)*100,1),")")</f>
        <v>(31)</v>
      </c>
      <c r="F440" s="302">
        <f>'Ind T6'!X179</f>
        <v>5.2209990900579548</v>
      </c>
      <c r="G440" s="299" t="str">
        <f>CONCATENATE("(",ROUND((F440/$H441)*100,1),")")</f>
        <v>(6.6)</v>
      </c>
      <c r="H440" s="302">
        <f t="shared" ref="H440" si="330">SUM(B440,D440,F440)</f>
        <v>62.107217937840446</v>
      </c>
      <c r="I440" s="299" t="str">
        <f>CONCATENATE("(",ROUND((H440/$H441)*100,1),")")</f>
        <v>(78.4)</v>
      </c>
      <c r="K440" s="302">
        <f t="shared" ref="K440:K441" si="331">B440-B430</f>
        <v>8.1832361083972884</v>
      </c>
      <c r="L440" s="302">
        <f t="shared" ref="L440:L441" si="332">D440-D430</f>
        <v>2.6473512752286759</v>
      </c>
      <c r="M440" s="302">
        <f t="shared" ref="M440:M441" si="333">F440-F430</f>
        <v>1.5804688306355459</v>
      </c>
      <c r="N440" s="302">
        <f t="shared" ref="N440:N441" si="334">SUM(K440:M440)</f>
        <v>12.41105621426151</v>
      </c>
    </row>
    <row r="441" spans="1:14" x14ac:dyDescent="0.2">
      <c r="A441" s="282" t="s">
        <v>363</v>
      </c>
      <c r="B441" s="302">
        <f>SUM(B439:B440)</f>
        <v>44.054453942405516</v>
      </c>
      <c r="C441" s="299" t="str">
        <f>CONCATENATE("(",ROUND((B441/$H441)*100,1),")")</f>
        <v>(55.6)</v>
      </c>
      <c r="D441" s="302">
        <f>SUM(D439:D440)</f>
        <v>28.756588193454718</v>
      </c>
      <c r="E441" s="299" t="str">
        <f>CONCATENATE("(",ROUND((D441/$H441)*100,1),")")</f>
        <v>(36.3)</v>
      </c>
      <c r="F441" s="302">
        <f>SUM(F439:F440)</f>
        <v>6.4559578641399407</v>
      </c>
      <c r="G441" s="299" t="str">
        <f>CONCATENATE("(",ROUND((F441/$H441)*100,1),")")</f>
        <v>(8.1)</v>
      </c>
      <c r="H441" s="302">
        <f>SUM(H439:H440)</f>
        <v>79.267000000000181</v>
      </c>
      <c r="I441" s="299" t="str">
        <f>CONCATENATE("(",ROUND((H441/$H441)*100,1),")")</f>
        <v>(100)</v>
      </c>
      <c r="K441" s="302">
        <f t="shared" si="331"/>
        <v>10.49005955622917</v>
      </c>
      <c r="L441" s="302">
        <f t="shared" si="332"/>
        <v>3.6799063836333943</v>
      </c>
      <c r="M441" s="302">
        <f t="shared" si="333"/>
        <v>1.631034060137627</v>
      </c>
      <c r="N441" s="302">
        <f t="shared" si="334"/>
        <v>15.80100000000019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2.6881968557650886</v>
      </c>
      <c r="C450" s="299" t="str">
        <f>CONCATENATE("(",ROUND((B450/$H452)*100,1),")")</f>
        <v>(18)</v>
      </c>
      <c r="D450" s="302">
        <f>'Ind T6'!M189</f>
        <v>3.4726425153923386</v>
      </c>
      <c r="E450" s="299" t="str">
        <f>CONCATENATE("(",ROUND((D450/$H452)*100,1),")")</f>
        <v>(23.3)</v>
      </c>
      <c r="F450" s="302">
        <f>'Ind T6'!N189</f>
        <v>1.4313075871725447</v>
      </c>
      <c r="G450" s="299" t="str">
        <f>CONCATENATE("(",ROUND((F450/$H452)*100,1),")")</f>
        <v>(9.6)</v>
      </c>
      <c r="H450" s="302">
        <f>SUM(B450,D450,F450)</f>
        <v>7.5921469583299723</v>
      </c>
      <c r="I450" s="299" t="str">
        <f>CONCATENATE("(",ROUND((H450/$H452)*100,1),")")</f>
        <v>(50.9)</v>
      </c>
      <c r="K450" s="302">
        <f>B455-B450</f>
        <v>-8.8133921655762393E-2</v>
      </c>
      <c r="L450" s="302">
        <f>D455-D450</f>
        <v>-9.667605483943742E-3</v>
      </c>
      <c r="M450" s="302">
        <f>F455-F450</f>
        <v>-0.22123020684735994</v>
      </c>
      <c r="N450" s="302">
        <f>SUM(K450:M450)</f>
        <v>-0.31903173398706608</v>
      </c>
    </row>
    <row r="451" spans="1:14" x14ac:dyDescent="0.2">
      <c r="A451" s="282" t="s">
        <v>365</v>
      </c>
      <c r="B451" s="302">
        <f>'Ind T6'!L188</f>
        <v>2.0291052631364859</v>
      </c>
      <c r="C451" s="299" t="str">
        <f>CONCATENATE("(",ROUND((B451/$H452)*100,1),")")</f>
        <v>(13.6)</v>
      </c>
      <c r="D451" s="302">
        <f>'Ind T6'!M188</f>
        <v>4.239471633665076</v>
      </c>
      <c r="E451" s="299" t="str">
        <f>CONCATENATE("(",ROUND((D451/$H452)*100,1),")")</f>
        <v>(28.4)</v>
      </c>
      <c r="F451" s="302">
        <f>'Ind T6'!N188</f>
        <v>1.0492761448684464</v>
      </c>
      <c r="G451" s="299" t="str">
        <f>CONCATENATE("(",ROUND((F451/$H452)*100,1),")")</f>
        <v>(7)</v>
      </c>
      <c r="H451" s="302">
        <f t="shared" ref="H451" si="335">SUM(B451,D451,F451)</f>
        <v>7.3178530416700092</v>
      </c>
      <c r="I451" s="299" t="str">
        <f>CONCATENATE("(",ROUND((H451/$H452)*100,1),")")</f>
        <v>(49.1)</v>
      </c>
      <c r="K451" s="302">
        <f t="shared" ref="K451:K452" si="336">B456-B451</f>
        <v>-0.1948656747107913</v>
      </c>
      <c r="L451" s="302">
        <f t="shared" ref="L451:L452" si="337">D456-D451</f>
        <v>-0.12497317435214139</v>
      </c>
      <c r="M451" s="302">
        <f t="shared" ref="M451:M452" si="338">F456-F451</f>
        <v>-0.18812941694998486</v>
      </c>
      <c r="N451" s="302">
        <f t="shared" ref="N451:N452" si="339">SUM(K451:M451)</f>
        <v>-0.50796826601291756</v>
      </c>
    </row>
    <row r="452" spans="1:14" x14ac:dyDescent="0.2">
      <c r="A452" s="282" t="s">
        <v>363</v>
      </c>
      <c r="B452" s="302">
        <f>SUM(B450:B451)</f>
        <v>4.7173021189015749</v>
      </c>
      <c r="C452" s="299" t="str">
        <f>CONCATENATE("(",ROUND((B452/$H452)*100,1),")")</f>
        <v>(31.6)</v>
      </c>
      <c r="D452" s="302">
        <f>SUM(D450:D451)</f>
        <v>7.712114149057415</v>
      </c>
      <c r="E452" s="299" t="str">
        <f>CONCATENATE("(",ROUND((D452/$H452)*100,1),")")</f>
        <v>(51.7)</v>
      </c>
      <c r="F452" s="302">
        <f>SUM(F450:F451)</f>
        <v>2.4805837320409911</v>
      </c>
      <c r="G452" s="299" t="str">
        <f>CONCATENATE("(",ROUND((F452/$H452)*100,1),")")</f>
        <v>(16.6)</v>
      </c>
      <c r="H452" s="302">
        <f>SUM(H450:H451)</f>
        <v>14.909999999999982</v>
      </c>
      <c r="I452" s="299" t="str">
        <f>CONCATENATE("(",ROUND((H452/$H452)*100,1),")")</f>
        <v>(100)</v>
      </c>
      <c r="K452" s="302">
        <f t="shared" si="336"/>
        <v>-0.28299959636655458</v>
      </c>
      <c r="L452" s="302">
        <f t="shared" si="337"/>
        <v>-0.13464077983608558</v>
      </c>
      <c r="M452" s="302">
        <f t="shared" si="338"/>
        <v>-0.4093596237973447</v>
      </c>
      <c r="N452" s="302">
        <f t="shared" si="339"/>
        <v>-0.82699999999998486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2.6000629341093262</v>
      </c>
      <c r="C455" s="299" t="str">
        <f>CONCATENATE("(",ROUND((B455/$H457)*100,1),")")</f>
        <v>(18.5)</v>
      </c>
      <c r="D455" s="302">
        <f>'Ind T6'!R189</f>
        <v>3.4629749099083948</v>
      </c>
      <c r="E455" s="299" t="str">
        <f>CONCATENATE("(",ROUND((D455/$H457)*100,1),")")</f>
        <v>(24.6)</v>
      </c>
      <c r="F455" s="302">
        <f>'Ind T6'!S189</f>
        <v>1.2100773803251847</v>
      </c>
      <c r="G455" s="299" t="str">
        <f>CONCATENATE("(",ROUND((F455/$H457)*100,1),")")</f>
        <v>(8.6)</v>
      </c>
      <c r="H455" s="302">
        <f>SUM(B455,D455,F455)</f>
        <v>7.2731152243429058</v>
      </c>
      <c r="I455" s="299" t="str">
        <f>CONCATENATE("(",ROUND((H455/$H457)*100,1),")")</f>
        <v>(51.6)</v>
      </c>
      <c r="K455" s="302">
        <f>B460-B455</f>
        <v>0.16227755503888641</v>
      </c>
      <c r="L455" s="302">
        <f>D460-D455</f>
        <v>0.34013409218856472</v>
      </c>
      <c r="M455" s="302">
        <f>F460-F455</f>
        <v>4.817616876283215E-2</v>
      </c>
      <c r="N455" s="302">
        <f>SUM(K455:M455)</f>
        <v>0.55058781599028328</v>
      </c>
    </row>
    <row r="456" spans="1:14" x14ac:dyDescent="0.2">
      <c r="A456" s="282" t="s">
        <v>365</v>
      </c>
      <c r="B456" s="302">
        <f>'Ind T6'!Q188</f>
        <v>1.8342395884256946</v>
      </c>
      <c r="C456" s="299" t="str">
        <f>CONCATENATE("(",ROUND((B456/$H457)*100,1),")")</f>
        <v>(13)</v>
      </c>
      <c r="D456" s="302">
        <f>'Ind T6'!R188</f>
        <v>4.1144984593129346</v>
      </c>
      <c r="E456" s="299" t="str">
        <f>CONCATENATE("(",ROUND((D456/$H457)*100,1),")")</f>
        <v>(29.2)</v>
      </c>
      <c r="F456" s="302">
        <f>'Ind T6'!S188</f>
        <v>0.86114672791846159</v>
      </c>
      <c r="G456" s="299" t="str">
        <f>CONCATENATE("(",ROUND((F456/$H457)*100,1),")")</f>
        <v>(6.1)</v>
      </c>
      <c r="H456" s="302">
        <f t="shared" ref="H456" si="340">SUM(B456,D456,F456)</f>
        <v>6.8098847756570908</v>
      </c>
      <c r="I456" s="299" t="str">
        <f>CONCATENATE("(",ROUND((H456/$H457)*100,1),")")</f>
        <v>(48.4)</v>
      </c>
      <c r="K456" s="302">
        <f t="shared" ref="K456:K457" si="341">B461-B456</f>
        <v>-1.7877800091113061E-2</v>
      </c>
      <c r="L456" s="302">
        <f t="shared" ref="L456:L457" si="342">D461-D456</f>
        <v>0.20906862311316665</v>
      </c>
      <c r="M456" s="302">
        <f t="shared" ref="M456:M457" si="343">F461-F456</f>
        <v>7.9221360987660083E-2</v>
      </c>
      <c r="N456" s="302">
        <f t="shared" ref="N456:N457" si="344">SUM(K456:M456)</f>
        <v>0.27041218400971367</v>
      </c>
    </row>
    <row r="457" spans="1:14" x14ac:dyDescent="0.2">
      <c r="A457" s="282" t="s">
        <v>363</v>
      </c>
      <c r="B457" s="302">
        <f>SUM(B455:B456)</f>
        <v>4.4343025225350203</v>
      </c>
      <c r="C457" s="299" t="str">
        <f>CONCATENATE("(",ROUND((B457/$H457)*100,1),")")</f>
        <v>(31.5)</v>
      </c>
      <c r="D457" s="302">
        <f>SUM(D455:D456)</f>
        <v>7.5774733692213294</v>
      </c>
      <c r="E457" s="299" t="str">
        <f>CONCATENATE("(",ROUND((D457/$H457)*100,1),")")</f>
        <v>(53.8)</v>
      </c>
      <c r="F457" s="302">
        <f>SUM(F455:F456)</f>
        <v>2.0712241082436464</v>
      </c>
      <c r="G457" s="299" t="str">
        <f>CONCATENATE("(",ROUND((F457/$H457)*100,1),")")</f>
        <v>(14.7)</v>
      </c>
      <c r="H457" s="302">
        <f>SUM(H455:H456)</f>
        <v>14.082999999999997</v>
      </c>
      <c r="I457" s="299" t="str">
        <f>CONCATENATE("(",ROUND((H457/$H457)*100,1),")")</f>
        <v>(100)</v>
      </c>
      <c r="K457" s="302">
        <f t="shared" si="341"/>
        <v>0.14439975494777357</v>
      </c>
      <c r="L457" s="302">
        <f t="shared" si="342"/>
        <v>0.54920271530173093</v>
      </c>
      <c r="M457" s="302">
        <f t="shared" si="343"/>
        <v>0.12739752975049212</v>
      </c>
      <c r="N457" s="302">
        <f t="shared" si="344"/>
        <v>0.82099999999999662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2.7623404891482126</v>
      </c>
      <c r="C460" s="299" t="str">
        <f>CONCATENATE("(",ROUND((B460/$H462)*100,1),")")</f>
        <v>(18.5)</v>
      </c>
      <c r="D460" s="302">
        <f>'Ind T6'!W189</f>
        <v>3.8031090020969596</v>
      </c>
      <c r="E460" s="299" t="str">
        <f>CONCATENATE("(",ROUND((D460/$H462)*100,1),")")</f>
        <v>(25.5)</v>
      </c>
      <c r="F460" s="302">
        <f>'Ind T6'!X189</f>
        <v>1.2582535490880169</v>
      </c>
      <c r="G460" s="299" t="str">
        <f>CONCATENATE("(",ROUND((F460/$H462)*100,1),")")</f>
        <v>(8.4)</v>
      </c>
      <c r="H460" s="302">
        <f>SUM(B460,D460,F460)</f>
        <v>7.8237030403331884</v>
      </c>
      <c r="I460" s="299" t="str">
        <f>CONCATENATE("(",ROUND((H460/$H462)*100,1),")")</f>
        <v>(52.5)</v>
      </c>
      <c r="K460" s="302">
        <f>B460-B450</f>
        <v>7.4143633383124019E-2</v>
      </c>
      <c r="L460" s="302">
        <f>D460-D450</f>
        <v>0.33046648670462098</v>
      </c>
      <c r="M460" s="302">
        <f>F460-F450</f>
        <v>-0.17305403808452779</v>
      </c>
      <c r="N460" s="302">
        <f>SUM(K460:M460)</f>
        <v>0.2315560820032172</v>
      </c>
    </row>
    <row r="461" spans="1:14" x14ac:dyDescent="0.2">
      <c r="A461" s="282" t="s">
        <v>365</v>
      </c>
      <c r="B461" s="302">
        <f>'Ind T6'!V188</f>
        <v>1.8163617883345815</v>
      </c>
      <c r="C461" s="299" t="str">
        <f>CONCATENATE("(",ROUND((B461/$H462)*100,1),")")</f>
        <v>(12.2)</v>
      </c>
      <c r="D461" s="302">
        <f>'Ind T6'!W188</f>
        <v>4.3235670824261012</v>
      </c>
      <c r="E461" s="299" t="str">
        <f>CONCATENATE("(",ROUND((D461/$H462)*100,1),")")</f>
        <v>(29)</v>
      </c>
      <c r="F461" s="302">
        <f>'Ind T6'!X188</f>
        <v>0.94036808890612167</v>
      </c>
      <c r="G461" s="299" t="str">
        <f>CONCATENATE("(",ROUND((F461/$H462)*100,1),")")</f>
        <v>(6.3)</v>
      </c>
      <c r="H461" s="302">
        <f t="shared" ref="H461" si="345">SUM(B461,D461,F461)</f>
        <v>7.0802969596668044</v>
      </c>
      <c r="I461" s="299" t="str">
        <f>CONCATENATE("(",ROUND((H461/$H462)*100,1),")")</f>
        <v>(47.5)</v>
      </c>
      <c r="K461" s="302">
        <f t="shared" ref="K461:K462" si="346">B461-B451</f>
        <v>-0.21274347480190436</v>
      </c>
      <c r="L461" s="302">
        <f t="shared" ref="L461:L462" si="347">D461-D451</f>
        <v>8.409544876102526E-2</v>
      </c>
      <c r="M461" s="302">
        <f t="shared" ref="M461:M462" si="348">F461-F451</f>
        <v>-0.10890805596232478</v>
      </c>
      <c r="N461" s="302">
        <f t="shared" ref="N461:N462" si="349">SUM(K461:M461)</f>
        <v>-0.23755608200320388</v>
      </c>
    </row>
    <row r="462" spans="1:14" x14ac:dyDescent="0.2">
      <c r="A462" s="282" t="s">
        <v>363</v>
      </c>
      <c r="B462" s="302">
        <f>SUM(B460:B461)</f>
        <v>4.5787022774827939</v>
      </c>
      <c r="C462" s="299" t="str">
        <f>CONCATENATE("(",ROUND((B462/$H462)*100,1),")")</f>
        <v>(30.7)</v>
      </c>
      <c r="D462" s="302">
        <f>SUM(D460:D461)</f>
        <v>8.1266760845230603</v>
      </c>
      <c r="E462" s="299" t="str">
        <f>CONCATENATE("(",ROUND((D462/$H462)*100,1),")")</f>
        <v>(54.5)</v>
      </c>
      <c r="F462" s="302">
        <f>SUM(F460:F461)</f>
        <v>2.1986216379941386</v>
      </c>
      <c r="G462" s="299" t="str">
        <f>CONCATENATE("(",ROUND((F462/$H462)*100,1),")")</f>
        <v>(14.8)</v>
      </c>
      <c r="H462" s="302">
        <f>SUM(H460:H461)</f>
        <v>14.903999999999993</v>
      </c>
      <c r="I462" s="299" t="str">
        <f>CONCATENATE("(",ROUND((H462/$H462)*100,1),")")</f>
        <v>(100)</v>
      </c>
      <c r="K462" s="302">
        <f t="shared" si="346"/>
        <v>-0.13859984141878101</v>
      </c>
      <c r="L462" s="302">
        <f t="shared" si="347"/>
        <v>0.41456193546564535</v>
      </c>
      <c r="M462" s="302">
        <f t="shared" si="348"/>
        <v>-0.28196209404685257</v>
      </c>
      <c r="N462" s="302">
        <f t="shared" si="349"/>
        <v>-5.999999999988237E-3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3.069761697386082</v>
      </c>
      <c r="C471" s="299" t="str">
        <f>CONCATENATE("(",ROUND((B471/$H473)*100,1),")")</f>
        <v>(21)</v>
      </c>
      <c r="D471" s="302">
        <f>'Ind T6'!M198</f>
        <v>0.39114244829955291</v>
      </c>
      <c r="E471" s="299" t="str">
        <f>CONCATENATE("(",ROUND((D471/$H473)*100,1),")")</f>
        <v>(2.7)</v>
      </c>
      <c r="F471" s="302">
        <f>'Ind T6'!N198</f>
        <v>1.8423681192841155</v>
      </c>
      <c r="G471" s="299" t="str">
        <f>CONCATENATE("(",ROUND((F471/$H473)*100,1),")")</f>
        <v>(12.6)</v>
      </c>
      <c r="H471" s="302">
        <f>SUM(B471,D471,F471)</f>
        <v>5.3032722649697508</v>
      </c>
      <c r="I471" s="299" t="str">
        <f>CONCATENATE("(",ROUND((H471/$H473)*100,1),")")</f>
        <v>(36.3)</v>
      </c>
      <c r="K471" s="302">
        <f>B476-B471</f>
        <v>3.8332781476836164E-2</v>
      </c>
      <c r="L471" s="302">
        <f>D476-D471</f>
        <v>-8.9724557750919809E-3</v>
      </c>
      <c r="M471" s="302">
        <f>F476-F471</f>
        <v>2.0918213330367141E-2</v>
      </c>
      <c r="N471" s="302">
        <f>SUM(K471:M471)</f>
        <v>5.0278539032111325E-2</v>
      </c>
    </row>
    <row r="472" spans="1:14" x14ac:dyDescent="0.2">
      <c r="A472" s="282" t="s">
        <v>365</v>
      </c>
      <c r="B472" s="302">
        <f>'Ind T6'!L197</f>
        <v>3.2608232084467095</v>
      </c>
      <c r="C472" s="299" t="str">
        <f>CONCATENATE("(",ROUND((B472/$H473)*100,1),")")</f>
        <v>(22.3)</v>
      </c>
      <c r="D472" s="302">
        <f>'Ind T6'!M197</f>
        <v>2.8677265512050543</v>
      </c>
      <c r="E472" s="299" t="str">
        <f>CONCATENATE("(",ROUND((D472/$H473)*100,1),")")</f>
        <v>(19.6)</v>
      </c>
      <c r="F472" s="302">
        <f>'Ind T6'!N197</f>
        <v>3.1701779753784796</v>
      </c>
      <c r="G472" s="299" t="str">
        <f>CONCATENATE("(",ROUND((F472/$H473)*100,1),")")</f>
        <v>(21.7)</v>
      </c>
      <c r="H472" s="302">
        <f t="shared" ref="H472" si="350">SUM(B472,D472,F472)</f>
        <v>9.2987277350302424</v>
      </c>
      <c r="I472" s="299" t="str">
        <f>CONCATENATE("(",ROUND((H472/$H473)*100,1),")")</f>
        <v>(63.7)</v>
      </c>
      <c r="K472" s="302">
        <f t="shared" ref="K472:K473" si="351">B477-B472</f>
        <v>-0.1640534033755956</v>
      </c>
      <c r="L472" s="302">
        <f t="shared" ref="L472:L473" si="352">D477-D472</f>
        <v>-9.6503369510771098E-2</v>
      </c>
      <c r="M472" s="302">
        <f t="shared" ref="M472:M473" si="353">F477-F472</f>
        <v>-5.2721766145738425E-2</v>
      </c>
      <c r="N472" s="302">
        <f t="shared" ref="N472:N473" si="354">SUM(K472:M472)</f>
        <v>-0.31327853903210512</v>
      </c>
    </row>
    <row r="473" spans="1:14" x14ac:dyDescent="0.2">
      <c r="A473" s="282" t="s">
        <v>363</v>
      </c>
      <c r="B473" s="302">
        <f>SUM(B471:B472)</f>
        <v>6.3305849058327919</v>
      </c>
      <c r="C473" s="299" t="str">
        <f>CONCATENATE("(",ROUND((B473/$H473)*100,1),")")</f>
        <v>(43.4)</v>
      </c>
      <c r="D473" s="302">
        <f>SUM(D471:D472)</f>
        <v>3.2588689995046072</v>
      </c>
      <c r="E473" s="299" t="str">
        <f>CONCATENATE("(",ROUND((D473/$H473)*100,1),")")</f>
        <v>(22.3)</v>
      </c>
      <c r="F473" s="302">
        <f>SUM(F471:F472)</f>
        <v>5.0125460946625946</v>
      </c>
      <c r="G473" s="299" t="str">
        <f>CONCATENATE("(",ROUND((F473/$H473)*100,1),")")</f>
        <v>(34.3)</v>
      </c>
      <c r="H473" s="302">
        <f>SUM(H471:H472)</f>
        <v>14.601999999999993</v>
      </c>
      <c r="I473" s="299" t="str">
        <f>CONCATENATE("(",ROUND((H473/$H473)*100,1),")")</f>
        <v>(100)</v>
      </c>
      <c r="K473" s="302">
        <f t="shared" si="351"/>
        <v>-0.12572062189875943</v>
      </c>
      <c r="L473" s="302">
        <f t="shared" si="352"/>
        <v>-0.10547582528586297</v>
      </c>
      <c r="M473" s="302">
        <f t="shared" si="353"/>
        <v>-3.1803552815370395E-2</v>
      </c>
      <c r="N473" s="302">
        <f t="shared" si="354"/>
        <v>-0.2629999999999928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3.1080944788629181</v>
      </c>
      <c r="C476" s="299" t="str">
        <f>CONCATENATE("(",ROUND((B476/$H478)*100,1),")")</f>
        <v>(21.7)</v>
      </c>
      <c r="D476" s="302">
        <f>'Ind T6'!R198</f>
        <v>0.38216999252446093</v>
      </c>
      <c r="E476" s="299" t="str">
        <f>CONCATENATE("(",ROUND((D476/$H478)*100,1),")")</f>
        <v>(2.7)</v>
      </c>
      <c r="F476" s="302">
        <f>'Ind T6'!S198</f>
        <v>1.8632863326144826</v>
      </c>
      <c r="G476" s="299" t="str">
        <f>CONCATENATE("(",ROUND((F476/$H478)*100,1),")")</f>
        <v>(13)</v>
      </c>
      <c r="H476" s="302">
        <f>SUM(B476,D476,F476)</f>
        <v>5.3535508040018618</v>
      </c>
      <c r="I476" s="299" t="str">
        <f>CONCATENATE("(",ROUND((H476/$H478)*100,1),")")</f>
        <v>(37.3)</v>
      </c>
      <c r="K476" s="302">
        <f>B481-B476</f>
        <v>0.16560211885059317</v>
      </c>
      <c r="L476" s="302">
        <f>D481-D476</f>
        <v>3.1842960776246043E-3</v>
      </c>
      <c r="M476" s="302">
        <f>F481-F476</f>
        <v>9.116165470186699E-2</v>
      </c>
      <c r="N476" s="302">
        <f>SUM(K476:M476)</f>
        <v>0.25994806963008477</v>
      </c>
    </row>
    <row r="477" spans="1:14" x14ac:dyDescent="0.2">
      <c r="A477" s="282" t="s">
        <v>365</v>
      </c>
      <c r="B477" s="302">
        <f>'Ind T6'!Q197</f>
        <v>3.0967698050711139</v>
      </c>
      <c r="C477" s="299" t="str">
        <f>CONCATENATE("(",ROUND((B477/$H478)*100,1),")")</f>
        <v>(21.6)</v>
      </c>
      <c r="D477" s="302">
        <f>'Ind T6'!R197</f>
        <v>2.7712231816942832</v>
      </c>
      <c r="E477" s="299" t="str">
        <f>CONCATENATE("(",ROUND((D477/$H478)*100,1),")")</f>
        <v>(19.3)</v>
      </c>
      <c r="F477" s="302">
        <f>'Ind T6'!S197</f>
        <v>3.1174562092327411</v>
      </c>
      <c r="G477" s="299" t="str">
        <f>CONCATENATE("(",ROUND((F477/$H478)*100,1),")")</f>
        <v>(21.7)</v>
      </c>
      <c r="H477" s="302">
        <f t="shared" ref="H477" si="355">SUM(B477,D477,F477)</f>
        <v>8.9854491959981395</v>
      </c>
      <c r="I477" s="299" t="str">
        <f>CONCATENATE("(",ROUND((H477/$H478)*100,1),")")</f>
        <v>(62.7)</v>
      </c>
      <c r="K477" s="302">
        <f t="shared" ref="K477:K478" si="356">B482-B477</f>
        <v>-0.12479291130412618</v>
      </c>
      <c r="L477" s="302">
        <f t="shared" ref="L477:L478" si="357">D482-D477</f>
        <v>-7.4499351192926611E-2</v>
      </c>
      <c r="M477" s="302">
        <f t="shared" ref="M477:M478" si="358">F482-F477</f>
        <v>-3.2655807133032955E-2</v>
      </c>
      <c r="N477" s="302">
        <f t="shared" ref="N477:N478" si="359">SUM(K477:M477)</f>
        <v>-0.23194806963008574</v>
      </c>
    </row>
    <row r="478" spans="1:14" x14ac:dyDescent="0.2">
      <c r="A478" s="282" t="s">
        <v>363</v>
      </c>
      <c r="B478" s="302">
        <f>SUM(B476:B477)</f>
        <v>6.2048642839340324</v>
      </c>
      <c r="C478" s="299" t="str">
        <f>CONCATENATE("(",ROUND((B478/$H478)*100,1),")")</f>
        <v>(43.3)</v>
      </c>
      <c r="D478" s="302">
        <f>SUM(D476:D477)</f>
        <v>3.1533931742187442</v>
      </c>
      <c r="E478" s="299" t="str">
        <f>CONCATENATE("(",ROUND((D478/$H478)*100,1),")")</f>
        <v>(22)</v>
      </c>
      <c r="F478" s="302">
        <f>SUM(F476:F477)</f>
        <v>4.9807425418472242</v>
      </c>
      <c r="G478" s="299" t="str">
        <f>CONCATENATE("(",ROUND((F478/$H478)*100,1),")")</f>
        <v>(34.7)</v>
      </c>
      <c r="H478" s="302">
        <f>SUM(H476:H477)</f>
        <v>14.339000000000002</v>
      </c>
      <c r="I478" s="299" t="str">
        <f>CONCATENATE("(",ROUND((H478/$H478)*100,1),")")</f>
        <v>(100)</v>
      </c>
      <c r="K478" s="302">
        <f t="shared" si="356"/>
        <v>4.0809207546466553E-2</v>
      </c>
      <c r="L478" s="302">
        <f t="shared" si="357"/>
        <v>-7.1315055115302339E-2</v>
      </c>
      <c r="M478" s="302">
        <f t="shared" si="358"/>
        <v>5.8505847568833147E-2</v>
      </c>
      <c r="N478" s="302">
        <f t="shared" si="359"/>
        <v>2.799999999999736E-2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3.2736965977135113</v>
      </c>
      <c r="C481" s="299" t="str">
        <f>CONCATENATE("(",ROUND((B481/$H483)*100,1),")")</f>
        <v>(22.8)</v>
      </c>
      <c r="D481" s="302">
        <f>'Ind T6'!W198</f>
        <v>0.38535428860208554</v>
      </c>
      <c r="E481" s="299" t="str">
        <f>CONCATENATE("(",ROUND((D481/$H483)*100,1),")")</f>
        <v>(2.7)</v>
      </c>
      <c r="F481" s="302">
        <f>'Ind T6'!X198</f>
        <v>1.9544479873163496</v>
      </c>
      <c r="G481" s="299" t="str">
        <f>CONCATENATE("(",ROUND((F481/$H483)*100,1),")")</f>
        <v>(13.6)</v>
      </c>
      <c r="H481" s="302">
        <f>SUM(B481,D481,F481)</f>
        <v>5.6134988736319462</v>
      </c>
      <c r="I481" s="299" t="str">
        <f>CONCATENATE("(",ROUND((H481/$H483)*100,1),")")</f>
        <v>(39.1)</v>
      </c>
      <c r="K481" s="302">
        <f>B481-B471</f>
        <v>0.20393490032742934</v>
      </c>
      <c r="L481" s="302">
        <f>D481-D471</f>
        <v>-5.7881596974673766E-3</v>
      </c>
      <c r="M481" s="302">
        <f>F481-F471</f>
        <v>0.11207986803223413</v>
      </c>
      <c r="N481" s="302">
        <f>SUM(K481:M481)</f>
        <v>0.31022660866219609</v>
      </c>
    </row>
    <row r="482" spans="1:14" x14ac:dyDescent="0.2">
      <c r="A482" s="282" t="s">
        <v>365</v>
      </c>
      <c r="B482" s="302">
        <f>'Ind T6'!V197</f>
        <v>2.9719768937669877</v>
      </c>
      <c r="C482" s="299" t="str">
        <f>CONCATENATE("(",ROUND((B482/$H483)*100,1),")")</f>
        <v>(20.7)</v>
      </c>
      <c r="D482" s="302">
        <f>'Ind T6'!W197</f>
        <v>2.6967238305013566</v>
      </c>
      <c r="E482" s="299" t="str">
        <f>CONCATENATE("(",ROUND((D482/$H483)*100,1),")")</f>
        <v>(18.8)</v>
      </c>
      <c r="F482" s="302">
        <f>'Ind T6'!X197</f>
        <v>3.0848004020997082</v>
      </c>
      <c r="G482" s="299" t="str">
        <f>CONCATENATE("(",ROUND((F482/$H483)*100,1),")")</f>
        <v>(21.5)</v>
      </c>
      <c r="H482" s="302">
        <f t="shared" ref="H482" si="360">SUM(B482,D482,F482)</f>
        <v>8.753501126368052</v>
      </c>
      <c r="I482" s="299" t="str">
        <f>CONCATENATE("(",ROUND((H482/$H483)*100,1),")")</f>
        <v>(60.9)</v>
      </c>
      <c r="K482" s="302">
        <f t="shared" ref="K482:K483" si="361">B482-B472</f>
        <v>-0.28884631467972177</v>
      </c>
      <c r="L482" s="302">
        <f t="shared" ref="L482:L483" si="362">D482-D472</f>
        <v>-0.17100272070369771</v>
      </c>
      <c r="M482" s="302">
        <f t="shared" ref="M482:M483" si="363">F482-F472</f>
        <v>-8.5377573278771379E-2</v>
      </c>
      <c r="N482" s="302">
        <f t="shared" ref="N482:N483" si="364">SUM(K482:M482)</f>
        <v>-0.54522660866219086</v>
      </c>
    </row>
    <row r="483" spans="1:14" x14ac:dyDescent="0.2">
      <c r="A483" s="282" t="s">
        <v>363</v>
      </c>
      <c r="B483" s="302">
        <f>SUM(B481:B482)</f>
        <v>6.245673491480499</v>
      </c>
      <c r="C483" s="299" t="str">
        <f>CONCATENATE("(",ROUND((B483/$H483)*100,1),")")</f>
        <v>(43.5)</v>
      </c>
      <c r="D483" s="302">
        <f>SUM(D481:D482)</f>
        <v>3.0820781191034419</v>
      </c>
      <c r="E483" s="299" t="str">
        <f>CONCATENATE("(",ROUND((D483/$H483)*100,1),")")</f>
        <v>(21.5)</v>
      </c>
      <c r="F483" s="302">
        <f>SUM(F481:F482)</f>
        <v>5.0392483894160573</v>
      </c>
      <c r="G483" s="299" t="str">
        <f>CONCATENATE("(",ROUND((F483/$H483)*100,1),")")</f>
        <v>(35.1)</v>
      </c>
      <c r="H483" s="302">
        <f>SUM(H481:H482)</f>
        <v>14.366999999999997</v>
      </c>
      <c r="I483" s="299" t="str">
        <f>CONCATENATE("(",ROUND((H483/$H483)*100,1),")")</f>
        <v>(100)</v>
      </c>
      <c r="K483" s="302">
        <f t="shared" si="361"/>
        <v>-8.491141435229288E-2</v>
      </c>
      <c r="L483" s="302">
        <f t="shared" si="362"/>
        <v>-0.17679088040116531</v>
      </c>
      <c r="M483" s="302">
        <f t="shared" si="363"/>
        <v>2.6702294753462752E-2</v>
      </c>
      <c r="N483" s="302">
        <f t="shared" si="364"/>
        <v>-0.23499999999999543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Cheshire and Warrington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0.39153001538845456</v>
      </c>
      <c r="C8" s="300">
        <v>0.21299384299626054</v>
      </c>
      <c r="D8" s="300">
        <v>1.0204771678039097</v>
      </c>
      <c r="E8" s="300">
        <f>SUM(B8:D8)</f>
        <v>1.6250010261886247</v>
      </c>
      <c r="F8" s="300"/>
      <c r="G8" s="300">
        <v>0.53732482025145512</v>
      </c>
      <c r="H8" s="300">
        <v>2.1462603283605174E-2</v>
      </c>
      <c r="I8" s="300">
        <v>0.59639446294239673</v>
      </c>
      <c r="J8" s="300">
        <f>SUM(G8:I8)</f>
        <v>1.155181886477457</v>
      </c>
      <c r="K8" s="300"/>
      <c r="L8" s="300">
        <v>0.43584766003490533</v>
      </c>
      <c r="M8" s="300">
        <v>0.15275567509692256</v>
      </c>
      <c r="N8" s="300">
        <v>0.72216955351279288</v>
      </c>
      <c r="O8" s="300">
        <f>SUM(L8:N8)</f>
        <v>1.3107728886446206</v>
      </c>
      <c r="P8" s="300"/>
      <c r="Q8" s="300">
        <v>0.45226587454524242</v>
      </c>
      <c r="R8" s="300">
        <v>0.15368257872919905</v>
      </c>
      <c r="S8" s="300">
        <v>0.76020376209652296</v>
      </c>
      <c r="T8" s="300">
        <f>SUM(Q8:S8)</f>
        <v>1.3661522153709644</v>
      </c>
      <c r="U8" s="300"/>
      <c r="V8" s="300">
        <v>0.46258772375433888</v>
      </c>
      <c r="W8" s="300">
        <v>0.14621144706796307</v>
      </c>
      <c r="X8" s="300">
        <v>0.80157599353999498</v>
      </c>
      <c r="Y8" s="300">
        <f>SUM(V8:X8)</f>
        <v>1.4103751643622968</v>
      </c>
    </row>
    <row r="9" spans="1:25" x14ac:dyDescent="0.2">
      <c r="A9" s="260" t="s">
        <v>364</v>
      </c>
      <c r="B9" s="300">
        <v>1.2978424833179565</v>
      </c>
      <c r="C9" s="300">
        <v>1.1359671626403918E-2</v>
      </c>
      <c r="D9" s="300">
        <v>1.8627968188670241</v>
      </c>
      <c r="E9" s="300">
        <f t="shared" ref="E9:E10" si="0">SUM(B9:D9)</f>
        <v>3.1719989738113847</v>
      </c>
      <c r="F9" s="300"/>
      <c r="G9" s="300">
        <v>1.3815838609201401</v>
      </c>
      <c r="H9" s="300">
        <v>1.1396072539913015E-2</v>
      </c>
      <c r="I9" s="300">
        <v>2.761838180062488</v>
      </c>
      <c r="J9" s="300">
        <f t="shared" ref="J9:J10" si="1">SUM(G9:I9)</f>
        <v>4.1548181135225413</v>
      </c>
      <c r="K9" s="300"/>
      <c r="L9" s="300">
        <v>1.9844938139035757</v>
      </c>
      <c r="M9" s="300">
        <v>1.1779666487550916E-2</v>
      </c>
      <c r="N9" s="300">
        <v>1.9909536309642528</v>
      </c>
      <c r="O9" s="300">
        <f t="shared" ref="O9:O10" si="2">SUM(L9:N9)</f>
        <v>3.9872271113553794</v>
      </c>
      <c r="P9" s="300"/>
      <c r="Q9" s="300">
        <v>2.1286468978802575</v>
      </c>
      <c r="R9" s="300">
        <v>1.2218242283829783E-2</v>
      </c>
      <c r="S9" s="300">
        <v>2.0039826444649482</v>
      </c>
      <c r="T9" s="300">
        <f t="shared" ref="T9:T10" si="3">SUM(Q9:S9)</f>
        <v>4.1448477846290359</v>
      </c>
      <c r="U9" s="300"/>
      <c r="V9" s="300">
        <v>2.3627616544029681</v>
      </c>
      <c r="W9" s="300">
        <v>1.2647385984733589E-2</v>
      </c>
      <c r="X9" s="300">
        <v>1.8992157952500026</v>
      </c>
      <c r="Y9" s="300">
        <f t="shared" ref="Y9:Y10" si="4">SUM(V9:X9)</f>
        <v>4.2746248356377041</v>
      </c>
    </row>
    <row r="10" spans="1:25" x14ac:dyDescent="0.2">
      <c r="A10" s="264" t="s">
        <v>363</v>
      </c>
      <c r="B10" s="301">
        <f>SUM(B8:B9)</f>
        <v>1.6893724987064109</v>
      </c>
      <c r="C10" s="301">
        <f t="shared" ref="C10:D10" si="5">SUM(C8:C9)</f>
        <v>0.22435351462266445</v>
      </c>
      <c r="D10" s="301">
        <f t="shared" si="5"/>
        <v>2.8832739866709338</v>
      </c>
      <c r="E10" s="301">
        <f t="shared" si="0"/>
        <v>4.7970000000000095</v>
      </c>
      <c r="F10" s="301"/>
      <c r="G10" s="301">
        <f>SUM(G8:G9)</f>
        <v>1.9189086811715952</v>
      </c>
      <c r="H10" s="301">
        <f t="shared" ref="H10" si="6">SUM(H8:H9)</f>
        <v>3.2858675823518188E-2</v>
      </c>
      <c r="I10" s="301">
        <f t="shared" ref="I10" si="7">SUM(I8:I9)</f>
        <v>3.358232643004885</v>
      </c>
      <c r="J10" s="301">
        <f t="shared" si="1"/>
        <v>5.3099999999999987</v>
      </c>
      <c r="K10" s="301"/>
      <c r="L10" s="301">
        <f>SUM(L8:L9)</f>
        <v>2.420341473938481</v>
      </c>
      <c r="M10" s="301">
        <f t="shared" ref="M10" si="8">SUM(M8:M9)</f>
        <v>0.16453534158447347</v>
      </c>
      <c r="N10" s="301">
        <f t="shared" ref="N10" si="9">SUM(N8:N9)</f>
        <v>2.7131231844770456</v>
      </c>
      <c r="O10" s="301">
        <f t="shared" si="2"/>
        <v>5.298</v>
      </c>
      <c r="P10" s="301"/>
      <c r="Q10" s="301">
        <f>SUM(Q8:Q9)</f>
        <v>2.5809127724255001</v>
      </c>
      <c r="R10" s="301">
        <f t="shared" ref="R10" si="10">SUM(R8:R9)</f>
        <v>0.16590082101302883</v>
      </c>
      <c r="S10" s="301">
        <f t="shared" ref="S10" si="11">SUM(S8:S9)</f>
        <v>2.7641864065614712</v>
      </c>
      <c r="T10" s="301">
        <f t="shared" si="3"/>
        <v>5.5110000000000001</v>
      </c>
      <c r="U10" s="301"/>
      <c r="V10" s="301">
        <f>SUM(V8:V9)</f>
        <v>2.8253493781573069</v>
      </c>
      <c r="W10" s="301">
        <f t="shared" ref="W10" si="12">SUM(W8:W9)</f>
        <v>0.15885883305269666</v>
      </c>
      <c r="X10" s="301">
        <f t="shared" ref="X10" si="13">SUM(X8:X9)</f>
        <v>2.7007917887899975</v>
      </c>
      <c r="Y10" s="301">
        <f t="shared" si="4"/>
        <v>5.6850000000000005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5.4388822829318187E-2</v>
      </c>
      <c r="C17" s="300">
        <v>6.763376932158051E-3</v>
      </c>
      <c r="D17" s="300">
        <v>2.8180737217621088E-4</v>
      </c>
      <c r="E17" s="300">
        <f>SUM(B17:D17)</f>
        <v>6.1434007133652449E-2</v>
      </c>
      <c r="F17" s="300"/>
      <c r="G17" s="300">
        <v>8.5434797183460531E-2</v>
      </c>
      <c r="H17" s="300">
        <v>1.3649346295539986E-2</v>
      </c>
      <c r="I17" s="300">
        <v>2.5276567214299768E-4</v>
      </c>
      <c r="J17" s="300">
        <f>SUM(G17:I17)</f>
        <v>9.9336909151143515E-2</v>
      </c>
      <c r="K17" s="300"/>
      <c r="L17" s="300">
        <v>9.9110122357127697E-2</v>
      </c>
      <c r="M17" s="300">
        <v>1.9271412680535973E-2</v>
      </c>
      <c r="N17" s="300">
        <v>0</v>
      </c>
      <c r="O17" s="300">
        <f>SUM(L17:N17)</f>
        <v>0.11838153503766367</v>
      </c>
      <c r="P17" s="300"/>
      <c r="Q17" s="300">
        <v>7.6972001865891551E-2</v>
      </c>
      <c r="R17" s="300">
        <v>1.524685020964517E-2</v>
      </c>
      <c r="S17" s="300">
        <v>0</v>
      </c>
      <c r="T17" s="300">
        <f>SUM(Q17:S17)</f>
        <v>9.221885207553672E-2</v>
      </c>
      <c r="U17" s="300"/>
      <c r="V17" s="300">
        <v>5.2376623377243921E-2</v>
      </c>
      <c r="W17" s="300">
        <v>1.1051948051805037E-2</v>
      </c>
      <c r="X17" s="300">
        <v>0</v>
      </c>
      <c r="Y17" s="300">
        <f>SUM(V17:X17)</f>
        <v>6.3428571429048952E-2</v>
      </c>
    </row>
    <row r="18" spans="1:25" x14ac:dyDescent="0.2">
      <c r="A18" s="260" t="s">
        <v>364</v>
      </c>
      <c r="B18" s="300">
        <v>0.40692984542282346</v>
      </c>
      <c r="C18" s="300">
        <v>5.6361474435238914E-3</v>
      </c>
      <c r="D18" s="300">
        <v>0</v>
      </c>
      <c r="E18" s="300">
        <f t="shared" ref="E18:E19" si="14">SUM(B18:D18)</f>
        <v>0.41256599286634732</v>
      </c>
      <c r="F18" s="300"/>
      <c r="G18" s="300">
        <v>0.61598994301111032</v>
      </c>
      <c r="H18" s="300">
        <v>3.8673147837746974E-2</v>
      </c>
      <c r="I18" s="300">
        <v>0</v>
      </c>
      <c r="J18" s="300">
        <f t="shared" ref="J18:J19" si="15">SUM(G18:I18)</f>
        <v>0.65466309084885732</v>
      </c>
      <c r="K18" s="300"/>
      <c r="L18" s="300">
        <v>0.54835928809915868</v>
      </c>
      <c r="M18" s="300">
        <v>8.2591768631776162E-3</v>
      </c>
      <c r="N18" s="300">
        <v>0</v>
      </c>
      <c r="O18" s="300">
        <f t="shared" ref="O18:O19" si="16">SUM(L18:N18)</f>
        <v>0.55661846496233625</v>
      </c>
      <c r="P18" s="300"/>
      <c r="Q18" s="300">
        <v>0.42814139057497586</v>
      </c>
      <c r="R18" s="300">
        <v>6.6397573494879278E-3</v>
      </c>
      <c r="S18" s="300">
        <v>0</v>
      </c>
      <c r="T18" s="300">
        <f t="shared" ref="T18:T19" si="17">SUM(Q18:S18)</f>
        <v>0.43478114792446376</v>
      </c>
      <c r="U18" s="300"/>
      <c r="V18" s="300">
        <v>0.3015259740255099</v>
      </c>
      <c r="W18" s="300">
        <v>5.045454545441844E-3</v>
      </c>
      <c r="X18" s="300">
        <v>0</v>
      </c>
      <c r="Y18" s="300">
        <f t="shared" ref="Y18:Y19" si="18">SUM(V18:X18)</f>
        <v>0.30657142857095177</v>
      </c>
    </row>
    <row r="19" spans="1:25" x14ac:dyDescent="0.2">
      <c r="A19" s="264" t="s">
        <v>363</v>
      </c>
      <c r="B19" s="301">
        <f>SUM(B17:B18)</f>
        <v>0.46131866825214163</v>
      </c>
      <c r="C19" s="301">
        <f t="shared" ref="C19" si="19">SUM(C17:C18)</f>
        <v>1.2399524375681942E-2</v>
      </c>
      <c r="D19" s="301">
        <f t="shared" ref="D19" si="20">SUM(D17:D18)</f>
        <v>2.8180737217621088E-4</v>
      </c>
      <c r="E19" s="301">
        <f t="shared" si="14"/>
        <v>0.47399999999999975</v>
      </c>
      <c r="F19" s="301"/>
      <c r="G19" s="301">
        <f>SUM(G17:G18)</f>
        <v>0.70142474019457079</v>
      </c>
      <c r="H19" s="301">
        <f t="shared" ref="H19" si="21">SUM(H17:H18)</f>
        <v>5.2322494133286962E-2</v>
      </c>
      <c r="I19" s="301">
        <f t="shared" ref="I19" si="22">SUM(I17:I18)</f>
        <v>2.5276567214299768E-4</v>
      </c>
      <c r="J19" s="301">
        <f t="shared" si="15"/>
        <v>0.75400000000000078</v>
      </c>
      <c r="K19" s="301"/>
      <c r="L19" s="301">
        <f>SUM(L17:L18)</f>
        <v>0.64746941045628637</v>
      </c>
      <c r="M19" s="301">
        <f t="shared" ref="M19" si="23">SUM(M17:M18)</f>
        <v>2.7530589543713589E-2</v>
      </c>
      <c r="N19" s="301">
        <f t="shared" ref="N19" si="24">SUM(N17:N18)</f>
        <v>0</v>
      </c>
      <c r="O19" s="301">
        <f t="shared" si="16"/>
        <v>0.67499999999999993</v>
      </c>
      <c r="P19" s="301"/>
      <c r="Q19" s="301">
        <f>SUM(Q17:Q18)</f>
        <v>0.50511339244086739</v>
      </c>
      <c r="R19" s="301">
        <f t="shared" ref="R19" si="25">SUM(R17:R18)</f>
        <v>2.1886607559133096E-2</v>
      </c>
      <c r="S19" s="301">
        <f t="shared" ref="S19" si="26">SUM(S17:S18)</f>
        <v>0</v>
      </c>
      <c r="T19" s="301">
        <f t="shared" si="17"/>
        <v>0.52700000000000047</v>
      </c>
      <c r="U19" s="301"/>
      <c r="V19" s="301">
        <f>SUM(V17:V18)</f>
        <v>0.35390259740275382</v>
      </c>
      <c r="W19" s="301">
        <f t="shared" ref="W19" si="27">SUM(W17:W18)</f>
        <v>1.6097402597246881E-2</v>
      </c>
      <c r="X19" s="301">
        <f t="shared" ref="X19" si="28">SUM(X17:X18)</f>
        <v>0</v>
      </c>
      <c r="Y19" s="301">
        <f t="shared" si="18"/>
        <v>0.37000000000000072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1.5216929549684408</v>
      </c>
      <c r="C26" s="300">
        <v>0.57951965249453641</v>
      </c>
      <c r="D26" s="300">
        <v>4.85225302357409E-2</v>
      </c>
      <c r="E26" s="300">
        <f>SUM(B26:D26)</f>
        <v>2.1497351376987179</v>
      </c>
      <c r="F26" s="300"/>
      <c r="G26" s="300">
        <v>1.6222001862681945</v>
      </c>
      <c r="H26" s="300">
        <v>0.57541190801258013</v>
      </c>
      <c r="I26" s="300">
        <v>0.11213212008568796</v>
      </c>
      <c r="J26" s="300">
        <f>SUM(G26:I26)</f>
        <v>2.3097442143664626</v>
      </c>
      <c r="K26" s="300"/>
      <c r="L26" s="300">
        <v>1.6414920121879188</v>
      </c>
      <c r="M26" s="300">
        <v>0.6177932612106346</v>
      </c>
      <c r="N26" s="300">
        <v>6.5042553190410454E-2</v>
      </c>
      <c r="O26" s="300">
        <f>SUM(L26:N26)</f>
        <v>2.3243278265889638</v>
      </c>
      <c r="P26" s="300"/>
      <c r="Q26" s="300">
        <v>1.6673462221243145</v>
      </c>
      <c r="R26" s="300">
        <v>0.60373262606359424</v>
      </c>
      <c r="S26" s="300">
        <v>6.5427509980039877E-2</v>
      </c>
      <c r="T26" s="300">
        <f>SUM(Q26:S26)</f>
        <v>2.3365063581679486</v>
      </c>
      <c r="U26" s="300"/>
      <c r="V26" s="300">
        <v>1.6353865901020768</v>
      </c>
      <c r="W26" s="300">
        <v>0.55033508758447769</v>
      </c>
      <c r="X26" s="300">
        <v>6.2586252610409093E-2</v>
      </c>
      <c r="Y26" s="300">
        <f>SUM(V26:X26)</f>
        <v>2.2483079302969635</v>
      </c>
    </row>
    <row r="27" spans="1:25" x14ac:dyDescent="0.2">
      <c r="A27" s="260" t="s">
        <v>364</v>
      </c>
      <c r="B27" s="300">
        <v>3.6806704793795082</v>
      </c>
      <c r="C27" s="300">
        <v>0.14556759070279085</v>
      </c>
      <c r="D27" s="300">
        <v>6.5026792218980028E-2</v>
      </c>
      <c r="E27" s="300">
        <f t="shared" ref="E27:E28" si="29">SUM(B27:D27)</f>
        <v>3.8912648623012793</v>
      </c>
      <c r="F27" s="300"/>
      <c r="G27" s="300">
        <v>3.6525568531986181</v>
      </c>
      <c r="H27" s="300">
        <v>0.20895837214261637</v>
      </c>
      <c r="I27" s="300">
        <v>2.0740560292310518E-2</v>
      </c>
      <c r="J27" s="300">
        <f t="shared" ref="J27:J28" si="30">SUM(G27:I27)</f>
        <v>3.8822557856335447</v>
      </c>
      <c r="K27" s="300"/>
      <c r="L27" s="300">
        <v>3.5253951782813884</v>
      </c>
      <c r="M27" s="300">
        <v>0.24052425386193141</v>
      </c>
      <c r="N27" s="300">
        <v>2.3752741267706174E-2</v>
      </c>
      <c r="O27" s="300">
        <f t="shared" ref="O27:O28" si="31">SUM(L27:N27)</f>
        <v>3.7896721734110259</v>
      </c>
      <c r="P27" s="300"/>
      <c r="Q27" s="300">
        <v>3.4144495785520537</v>
      </c>
      <c r="R27" s="300">
        <v>0.23549460298145503</v>
      </c>
      <c r="S27" s="300">
        <v>2.3549460298545048E-2</v>
      </c>
      <c r="T27" s="300">
        <f t="shared" ref="T27:T28" si="32">SUM(Q27:S27)</f>
        <v>3.6734936418320538</v>
      </c>
      <c r="U27" s="300"/>
      <c r="V27" s="300">
        <v>3.0670610637614195</v>
      </c>
      <c r="W27" s="300">
        <v>0.21620705447123195</v>
      </c>
      <c r="X27" s="300">
        <v>2.2423951470381481E-2</v>
      </c>
      <c r="Y27" s="300">
        <f t="shared" ref="Y27:Y28" si="33">SUM(V27:X27)</f>
        <v>3.3056920697030328</v>
      </c>
    </row>
    <row r="28" spans="1:25" x14ac:dyDescent="0.2">
      <c r="A28" s="264" t="s">
        <v>363</v>
      </c>
      <c r="B28" s="301">
        <f>SUM(B26:B27)</f>
        <v>5.2023634343479488</v>
      </c>
      <c r="C28" s="301">
        <f t="shared" ref="C28" si="34">SUM(C26:C27)</f>
        <v>0.7250872431973272</v>
      </c>
      <c r="D28" s="301">
        <f t="shared" ref="D28" si="35">SUM(D26:D27)</f>
        <v>0.11354932245472094</v>
      </c>
      <c r="E28" s="301">
        <f t="shared" si="29"/>
        <v>6.0409999999999968</v>
      </c>
      <c r="F28" s="301"/>
      <c r="G28" s="301">
        <f>SUM(G26:G27)</f>
        <v>5.2747570394668131</v>
      </c>
      <c r="H28" s="301">
        <f t="shared" ref="H28" si="36">SUM(H26:H27)</f>
        <v>0.7843702801551965</v>
      </c>
      <c r="I28" s="301">
        <f t="shared" ref="I28" si="37">SUM(I26:I27)</f>
        <v>0.13287268037799849</v>
      </c>
      <c r="J28" s="301">
        <f t="shared" si="30"/>
        <v>6.1920000000000082</v>
      </c>
      <c r="K28" s="301"/>
      <c r="L28" s="301">
        <f>SUM(L26:L27)</f>
        <v>5.166887190469307</v>
      </c>
      <c r="M28" s="301">
        <f t="shared" ref="M28" si="38">SUM(M26:M27)</f>
        <v>0.85831751507256604</v>
      </c>
      <c r="N28" s="301">
        <f t="shared" ref="N28" si="39">SUM(N26:N27)</f>
        <v>8.8795294458116625E-2</v>
      </c>
      <c r="O28" s="301">
        <f t="shared" si="31"/>
        <v>6.1139999999999901</v>
      </c>
      <c r="P28" s="301"/>
      <c r="Q28" s="301">
        <f>SUM(Q26:Q27)</f>
        <v>5.0817958006763684</v>
      </c>
      <c r="R28" s="301">
        <f t="shared" ref="R28" si="40">SUM(R26:R27)</f>
        <v>0.83922722904504932</v>
      </c>
      <c r="S28" s="301">
        <f t="shared" ref="S28" si="41">SUM(S26:S27)</f>
        <v>8.8976970278584921E-2</v>
      </c>
      <c r="T28" s="301">
        <f t="shared" si="32"/>
        <v>6.0100000000000033</v>
      </c>
      <c r="U28" s="301"/>
      <c r="V28" s="301">
        <f>SUM(V26:V27)</f>
        <v>4.7024476538634961</v>
      </c>
      <c r="W28" s="301">
        <f t="shared" ref="W28" si="42">SUM(W26:W27)</f>
        <v>0.7665421420557097</v>
      </c>
      <c r="X28" s="301">
        <f t="shared" ref="X28" si="43">SUM(X26:X27)</f>
        <v>8.5010204080790575E-2</v>
      </c>
      <c r="Y28" s="301">
        <f t="shared" si="33"/>
        <v>5.5539999999999967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0.78790650724060562</v>
      </c>
      <c r="C35" s="300">
        <v>0.21980837762258176</v>
      </c>
      <c r="D35" s="300">
        <v>1.7797723247078689E-2</v>
      </c>
      <c r="E35" s="300">
        <f>SUM(B35:D35)</f>
        <v>1.0255126081102661</v>
      </c>
      <c r="F35" s="300"/>
      <c r="G35" s="300">
        <v>0.80142830193584935</v>
      </c>
      <c r="H35" s="300">
        <v>0.18129202275390269</v>
      </c>
      <c r="I35" s="300">
        <v>0.11508640352274616</v>
      </c>
      <c r="J35" s="300">
        <f>SUM(G35:I35)</f>
        <v>1.0978067282124981</v>
      </c>
      <c r="K35" s="300"/>
      <c r="L35" s="300">
        <v>0.96684618722607751</v>
      </c>
      <c r="M35" s="300">
        <v>0.19532895226630592</v>
      </c>
      <c r="N35" s="300">
        <v>6.7626224426268103E-2</v>
      </c>
      <c r="O35" s="300">
        <f>SUM(L35:N35)</f>
        <v>1.2298013639186516</v>
      </c>
      <c r="P35" s="300"/>
      <c r="Q35" s="300">
        <v>1.0231080562530457</v>
      </c>
      <c r="R35" s="300">
        <v>0.20815725864715551</v>
      </c>
      <c r="S35" s="300">
        <v>7.4853796145312443E-2</v>
      </c>
      <c r="T35" s="300">
        <f>SUM(Q35:S35)</f>
        <v>1.3061191110455135</v>
      </c>
      <c r="U35" s="300"/>
      <c r="V35" s="300">
        <v>0.9755896439107884</v>
      </c>
      <c r="W35" s="300">
        <v>0.20441848546839153</v>
      </c>
      <c r="X35" s="300">
        <v>7.9119319018049791E-2</v>
      </c>
      <c r="Y35" s="300">
        <f>SUM(V35:X35)</f>
        <v>1.2591274483972297</v>
      </c>
    </row>
    <row r="36" spans="1:25" x14ac:dyDescent="0.2">
      <c r="A36" s="260" t="s">
        <v>364</v>
      </c>
      <c r="B36" s="300">
        <v>3.7212830832502433</v>
      </c>
      <c r="C36" s="300">
        <v>0.1139314108580687</v>
      </c>
      <c r="D36" s="300">
        <v>0.12627289778142917</v>
      </c>
      <c r="E36" s="300">
        <f t="shared" ref="E36:E37" si="44">SUM(B36:D36)</f>
        <v>3.9614873918897415</v>
      </c>
      <c r="F36" s="300"/>
      <c r="G36" s="300">
        <v>3.9161861262734505</v>
      </c>
      <c r="H36" s="300">
        <v>8.9872581244639496E-2</v>
      </c>
      <c r="I36" s="300">
        <v>0.30813456426941382</v>
      </c>
      <c r="J36" s="300">
        <f t="shared" ref="J36:J37" si="45">SUM(G36:I36)</f>
        <v>4.314193271787504</v>
      </c>
      <c r="K36" s="300"/>
      <c r="L36" s="300">
        <v>3.7297228146291626</v>
      </c>
      <c r="M36" s="300">
        <v>0.14183837569851854</v>
      </c>
      <c r="N36" s="300">
        <v>8.0637445753670128E-2</v>
      </c>
      <c r="O36" s="300">
        <f t="shared" ref="O36:O37" si="46">SUM(L36:N36)</f>
        <v>3.9521986360813512</v>
      </c>
      <c r="P36" s="300"/>
      <c r="Q36" s="300">
        <v>4.0107301028050362</v>
      </c>
      <c r="R36" s="300">
        <v>0.15655591832020077</v>
      </c>
      <c r="S36" s="300">
        <v>8.7594867829249731E-2</v>
      </c>
      <c r="T36" s="300">
        <f t="shared" ref="T36:T37" si="47">SUM(Q36:S36)</f>
        <v>4.2548808889544869</v>
      </c>
      <c r="U36" s="300"/>
      <c r="V36" s="300">
        <v>3.9700136667407584</v>
      </c>
      <c r="W36" s="300">
        <v>0.16292120997811579</v>
      </c>
      <c r="X36" s="300">
        <v>8.9937674883896368E-2</v>
      </c>
      <c r="Y36" s="300">
        <f t="shared" ref="Y36:Y37" si="48">SUM(V36:X36)</f>
        <v>4.2228725516027703</v>
      </c>
    </row>
    <row r="37" spans="1:25" x14ac:dyDescent="0.2">
      <c r="A37" s="264" t="s">
        <v>363</v>
      </c>
      <c r="B37" s="301">
        <f>SUM(B35:B36)</f>
        <v>4.5091895904908492</v>
      </c>
      <c r="C37" s="301">
        <f t="shared" ref="C37" si="49">SUM(C35:C36)</f>
        <v>0.33373978848065045</v>
      </c>
      <c r="D37" s="301">
        <f t="shared" ref="D37" si="50">SUM(D35:D36)</f>
        <v>0.14407062102850784</v>
      </c>
      <c r="E37" s="301">
        <f t="shared" si="44"/>
        <v>4.9870000000000072</v>
      </c>
      <c r="F37" s="301"/>
      <c r="G37" s="301">
        <f>SUM(G35:G36)</f>
        <v>4.7176144282093002</v>
      </c>
      <c r="H37" s="301">
        <f t="shared" ref="H37" si="51">SUM(H35:H36)</f>
        <v>0.2711646039985422</v>
      </c>
      <c r="I37" s="301">
        <f t="shared" ref="I37" si="52">SUM(I35:I36)</f>
        <v>0.42322096779216001</v>
      </c>
      <c r="J37" s="301">
        <f t="shared" si="45"/>
        <v>5.4120000000000026</v>
      </c>
      <c r="K37" s="301"/>
      <c r="L37" s="301">
        <f>SUM(L35:L36)</f>
        <v>4.6965690018552397</v>
      </c>
      <c r="M37" s="301">
        <f t="shared" ref="M37" si="53">SUM(M35:M36)</f>
        <v>0.33716732796482446</v>
      </c>
      <c r="N37" s="301">
        <f t="shared" ref="N37" si="54">SUM(N35:N36)</f>
        <v>0.14826367017993825</v>
      </c>
      <c r="O37" s="301">
        <f t="shared" si="46"/>
        <v>5.1820000000000022</v>
      </c>
      <c r="P37" s="301"/>
      <c r="Q37" s="301">
        <f>SUM(Q35:Q36)</f>
        <v>5.0338381590580816</v>
      </c>
      <c r="R37" s="301">
        <f t="shared" ref="R37" si="55">SUM(R35:R36)</f>
        <v>0.36471317696735628</v>
      </c>
      <c r="S37" s="301">
        <f t="shared" ref="S37" si="56">SUM(S35:S36)</f>
        <v>0.16244866397456217</v>
      </c>
      <c r="T37" s="301">
        <f t="shared" si="47"/>
        <v>5.5609999999999999</v>
      </c>
      <c r="U37" s="301"/>
      <c r="V37" s="301">
        <f>SUM(V35:V36)</f>
        <v>4.9456033106515465</v>
      </c>
      <c r="W37" s="301">
        <f t="shared" ref="W37" si="57">SUM(W35:W36)</f>
        <v>0.36733969544650735</v>
      </c>
      <c r="X37" s="301">
        <f t="shared" ref="X37" si="58">SUM(X35:X36)</f>
        <v>0.16905699390194617</v>
      </c>
      <c r="Y37" s="301">
        <f t="shared" si="48"/>
        <v>5.4820000000000002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4.4586355399484789</v>
      </c>
      <c r="C44" s="300">
        <v>1.7905583248024888</v>
      </c>
      <c r="D44" s="300">
        <v>0.45934521496989517</v>
      </c>
      <c r="E44" s="300">
        <f>SUM(B44:D44)</f>
        <v>6.7085390797208628</v>
      </c>
      <c r="F44" s="300"/>
      <c r="G44" s="300">
        <v>5.2251867587797101</v>
      </c>
      <c r="H44" s="300">
        <v>1.2840235438979397</v>
      </c>
      <c r="I44" s="300">
        <v>1.1165983510756905</v>
      </c>
      <c r="J44" s="300">
        <f>SUM(G44:I44)</f>
        <v>7.6258086537533405</v>
      </c>
      <c r="K44" s="300"/>
      <c r="L44" s="300">
        <v>5.475427267524597</v>
      </c>
      <c r="M44" s="300">
        <v>1.3162043589722296</v>
      </c>
      <c r="N44" s="300">
        <v>0.74848592423721072</v>
      </c>
      <c r="O44" s="300">
        <f>SUM(L44:N44)</f>
        <v>7.5401175507340374</v>
      </c>
      <c r="P44" s="300"/>
      <c r="Q44" s="300">
        <v>5.4636916428178219</v>
      </c>
      <c r="R44" s="300">
        <v>1.3055433979186304</v>
      </c>
      <c r="S44" s="300">
        <v>0.69898165426465575</v>
      </c>
      <c r="T44" s="300">
        <f>SUM(Q44:S44)</f>
        <v>7.4682166950011082</v>
      </c>
      <c r="U44" s="300"/>
      <c r="V44" s="300">
        <v>5.2735441281413431</v>
      </c>
      <c r="W44" s="300">
        <v>1.2612543146727122</v>
      </c>
      <c r="X44" s="300">
        <v>0.62948070145992296</v>
      </c>
      <c r="Y44" s="300">
        <f>SUM(V44:X44)</f>
        <v>7.1642791442739782</v>
      </c>
    </row>
    <row r="45" spans="1:25" x14ac:dyDescent="0.2">
      <c r="A45" s="260" t="s">
        <v>364</v>
      </c>
      <c r="B45" s="300">
        <v>22.49903539728216</v>
      </c>
      <c r="C45" s="300">
        <v>0.73839676032641854</v>
      </c>
      <c r="D45" s="300">
        <v>2.1160287626705698</v>
      </c>
      <c r="E45" s="300">
        <f t="shared" ref="E45:E46" si="59">SUM(B45:D45)</f>
        <v>25.353460920279151</v>
      </c>
      <c r="F45" s="300"/>
      <c r="G45" s="300">
        <v>26.067256070217489</v>
      </c>
      <c r="H45" s="300">
        <v>0.73555181111908818</v>
      </c>
      <c r="I45" s="300">
        <v>1.974383464910066</v>
      </c>
      <c r="J45" s="300">
        <f t="shared" ref="J45:J46" si="60">SUM(G45:I45)</f>
        <v>28.777191346246642</v>
      </c>
      <c r="K45" s="300"/>
      <c r="L45" s="300">
        <v>23.880584771199583</v>
      </c>
      <c r="M45" s="300">
        <v>1.1674210065995094</v>
      </c>
      <c r="N45" s="300">
        <v>1.6888766714668231</v>
      </c>
      <c r="O45" s="300">
        <f t="shared" ref="O45:O46" si="61">SUM(L45:N45)</f>
        <v>26.736882449265913</v>
      </c>
      <c r="P45" s="300"/>
      <c r="Q45" s="300">
        <v>23.456113501765834</v>
      </c>
      <c r="R45" s="300">
        <v>1.1700540143282572</v>
      </c>
      <c r="S45" s="300">
        <v>1.6776157889048005</v>
      </c>
      <c r="T45" s="300">
        <f t="shared" ref="T45:T46" si="62">SUM(Q45:S45)</f>
        <v>26.303783304998895</v>
      </c>
      <c r="U45" s="300"/>
      <c r="V45" s="300">
        <v>21.953865551765137</v>
      </c>
      <c r="W45" s="300">
        <v>1.1236796105860933</v>
      </c>
      <c r="X45" s="300">
        <v>1.6791756933747819</v>
      </c>
      <c r="Y45" s="300">
        <f t="shared" ref="Y45:Y46" si="63">SUM(V45:X45)</f>
        <v>24.756720855726012</v>
      </c>
    </row>
    <row r="46" spans="1:25" x14ac:dyDescent="0.2">
      <c r="A46" s="264" t="s">
        <v>363</v>
      </c>
      <c r="B46" s="301">
        <f>SUM(B44:B45)</f>
        <v>26.957670937230638</v>
      </c>
      <c r="C46" s="301">
        <f t="shared" ref="C46" si="64">SUM(C44:C45)</f>
        <v>2.5289550851289073</v>
      </c>
      <c r="D46" s="301">
        <f t="shared" ref="D46" si="65">SUM(D44:D45)</f>
        <v>2.5753739776404649</v>
      </c>
      <c r="E46" s="301">
        <f t="shared" si="59"/>
        <v>32.062000000000012</v>
      </c>
      <c r="F46" s="301"/>
      <c r="G46" s="301">
        <f>SUM(G44:G45)</f>
        <v>31.292442828997199</v>
      </c>
      <c r="H46" s="301">
        <f t="shared" ref="H46" si="66">SUM(H44:H45)</f>
        <v>2.0195753550170279</v>
      </c>
      <c r="I46" s="301">
        <f t="shared" ref="I46" si="67">SUM(I44:I45)</f>
        <v>3.0909818159857565</v>
      </c>
      <c r="J46" s="301">
        <f t="shared" si="60"/>
        <v>36.402999999999984</v>
      </c>
      <c r="K46" s="301"/>
      <c r="L46" s="301">
        <f>SUM(L44:L45)</f>
        <v>29.356012038724181</v>
      </c>
      <c r="M46" s="301">
        <f t="shared" ref="M46" si="68">SUM(M44:M45)</f>
        <v>2.4836253655717391</v>
      </c>
      <c r="N46" s="301">
        <f t="shared" ref="N46" si="69">SUM(N44:N45)</f>
        <v>2.4373625957040339</v>
      </c>
      <c r="O46" s="301">
        <f t="shared" si="61"/>
        <v>34.276999999999958</v>
      </c>
      <c r="P46" s="301"/>
      <c r="Q46" s="301">
        <f>SUM(Q44:Q45)</f>
        <v>28.919805144583655</v>
      </c>
      <c r="R46" s="301">
        <f t="shared" ref="R46" si="70">SUM(R44:R45)</f>
        <v>2.4755974122468878</v>
      </c>
      <c r="S46" s="301">
        <f t="shared" ref="S46" si="71">SUM(S44:S45)</f>
        <v>2.3765974431694561</v>
      </c>
      <c r="T46" s="301">
        <f t="shared" si="62"/>
        <v>33.771999999999998</v>
      </c>
      <c r="U46" s="301"/>
      <c r="V46" s="301">
        <f>SUM(V44:V45)</f>
        <v>27.227409679906479</v>
      </c>
      <c r="W46" s="301">
        <f t="shared" ref="W46" si="72">SUM(W44:W45)</f>
        <v>2.3849339252588058</v>
      </c>
      <c r="X46" s="301">
        <f t="shared" ref="X46" si="73">SUM(X44:X45)</f>
        <v>2.308656394834705</v>
      </c>
      <c r="Y46" s="301">
        <f t="shared" si="63"/>
        <v>31.920999999999992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0.38349584138040949</v>
      </c>
      <c r="C53" s="300">
        <v>0.10508799940874697</v>
      </c>
      <c r="D53" s="300">
        <v>1.3701173325612762E-4</v>
      </c>
      <c r="E53" s="300">
        <f>SUM(B53:D53)</f>
        <v>0.4887208525224126</v>
      </c>
      <c r="F53" s="300"/>
      <c r="G53" s="300">
        <v>0.42601429493191867</v>
      </c>
      <c r="H53" s="300">
        <v>8.9436541422595592E-2</v>
      </c>
      <c r="I53" s="300">
        <v>8.8201717378591607E-5</v>
      </c>
      <c r="J53" s="300">
        <f>SUM(G53:I53)</f>
        <v>0.51553903807189283</v>
      </c>
      <c r="K53" s="300"/>
      <c r="L53" s="300">
        <v>0.30971475713760793</v>
      </c>
      <c r="M53" s="300">
        <v>9.936177850112865E-2</v>
      </c>
      <c r="N53" s="300">
        <v>0</v>
      </c>
      <c r="O53" s="300">
        <f>SUM(L53:N53)</f>
        <v>0.40907653563873658</v>
      </c>
      <c r="P53" s="300"/>
      <c r="Q53" s="300">
        <v>0.30019244862192435</v>
      </c>
      <c r="R53" s="300">
        <v>9.5381109113067339E-2</v>
      </c>
      <c r="S53" s="300">
        <v>0</v>
      </c>
      <c r="T53" s="300">
        <f>SUM(Q53:S53)</f>
        <v>0.3955735577349917</v>
      </c>
      <c r="U53" s="300"/>
      <c r="V53" s="300">
        <v>0.29856719907338575</v>
      </c>
      <c r="W53" s="300">
        <v>9.3023373589886035E-2</v>
      </c>
      <c r="X53" s="300">
        <v>0</v>
      </c>
      <c r="Y53" s="300">
        <f>SUM(V53:X53)</f>
        <v>0.3915905726632718</v>
      </c>
    </row>
    <row r="54" spans="1:25" x14ac:dyDescent="0.2">
      <c r="A54" s="260" t="s">
        <v>364</v>
      </c>
      <c r="B54" s="300">
        <v>1.1811781523786515</v>
      </c>
      <c r="C54" s="300">
        <v>3.2060745581837288E-2</v>
      </c>
      <c r="D54" s="300">
        <v>0.14304024951709637</v>
      </c>
      <c r="E54" s="300">
        <f t="shared" ref="E54:E55" si="74">SUM(B54:D54)</f>
        <v>1.3562791474775853</v>
      </c>
      <c r="F54" s="300"/>
      <c r="G54" s="300">
        <v>1.1654974934212534</v>
      </c>
      <c r="H54" s="300">
        <v>2.5049287735402891E-2</v>
      </c>
      <c r="I54" s="300">
        <v>7.0914180771453672E-2</v>
      </c>
      <c r="J54" s="300">
        <f t="shared" ref="J54:J55" si="75">SUM(G54:I54)</f>
        <v>1.2614609619281101</v>
      </c>
      <c r="K54" s="300"/>
      <c r="L54" s="300">
        <v>1.1750367625721574</v>
      </c>
      <c r="M54" s="300">
        <v>2.2886701789105568E-2</v>
      </c>
      <c r="N54" s="300">
        <v>0</v>
      </c>
      <c r="O54" s="300">
        <f t="shared" ref="O54:O55" si="76">SUM(L54:N54)</f>
        <v>1.1979234643612631</v>
      </c>
      <c r="P54" s="300"/>
      <c r="Q54" s="300">
        <v>1.121062534918343</v>
      </c>
      <c r="R54" s="300">
        <v>2.2363907346664949E-2</v>
      </c>
      <c r="S54" s="300">
        <v>0</v>
      </c>
      <c r="T54" s="300">
        <f t="shared" ref="T54:T55" si="77">SUM(Q54:S54)</f>
        <v>1.143426442265008</v>
      </c>
      <c r="U54" s="300"/>
      <c r="V54" s="300">
        <v>1.080002337348196</v>
      </c>
      <c r="W54" s="300">
        <v>2.2407089988531449E-2</v>
      </c>
      <c r="X54" s="300">
        <v>0</v>
      </c>
      <c r="Y54" s="300">
        <f t="shared" ref="Y54:Y55" si="78">SUM(V54:X54)</f>
        <v>1.1024094273367273</v>
      </c>
    </row>
    <row r="55" spans="1:25" x14ac:dyDescent="0.2">
      <c r="A55" s="264" t="s">
        <v>363</v>
      </c>
      <c r="B55" s="301">
        <f>SUM(B53:B54)</f>
        <v>1.564673993759061</v>
      </c>
      <c r="C55" s="301">
        <f t="shared" ref="C55" si="79">SUM(C53:C54)</f>
        <v>0.13714874499058427</v>
      </c>
      <c r="D55" s="301">
        <f t="shared" ref="D55" si="80">SUM(D53:D54)</f>
        <v>0.14317726125035249</v>
      </c>
      <c r="E55" s="301">
        <f t="shared" si="74"/>
        <v>1.844999999999998</v>
      </c>
      <c r="F55" s="301"/>
      <c r="G55" s="301">
        <f>SUM(G53:G54)</f>
        <v>1.5915117883531722</v>
      </c>
      <c r="H55" s="301">
        <f t="shared" ref="H55" si="81">SUM(H53:H54)</f>
        <v>0.11448582915799849</v>
      </c>
      <c r="I55" s="301">
        <f t="shared" ref="I55" si="82">SUM(I53:I54)</f>
        <v>7.1002382488832269E-2</v>
      </c>
      <c r="J55" s="301">
        <f t="shared" si="75"/>
        <v>1.7770000000000028</v>
      </c>
      <c r="K55" s="301"/>
      <c r="L55" s="301">
        <f>SUM(L53:L54)</f>
        <v>1.4847515197097654</v>
      </c>
      <c r="M55" s="301">
        <f t="shared" ref="M55" si="83">SUM(M53:M54)</f>
        <v>0.12224848029023422</v>
      </c>
      <c r="N55" s="301">
        <f t="shared" ref="N55" si="84">SUM(N53:N54)</f>
        <v>0</v>
      </c>
      <c r="O55" s="301">
        <f t="shared" si="76"/>
        <v>1.6069999999999995</v>
      </c>
      <c r="P55" s="301"/>
      <c r="Q55" s="301">
        <f>SUM(Q53:Q54)</f>
        <v>1.4212549835402672</v>
      </c>
      <c r="R55" s="301">
        <f t="shared" ref="R55" si="85">SUM(R53:R54)</f>
        <v>0.11774501645973229</v>
      </c>
      <c r="S55" s="301">
        <f t="shared" ref="S55" si="86">SUM(S53:S54)</f>
        <v>0</v>
      </c>
      <c r="T55" s="301">
        <f t="shared" si="77"/>
        <v>1.5389999999999995</v>
      </c>
      <c r="U55" s="301"/>
      <c r="V55" s="301">
        <f>SUM(V53:V54)</f>
        <v>1.3785695364215818</v>
      </c>
      <c r="W55" s="301">
        <f t="shared" ref="W55" si="87">SUM(W53:W54)</f>
        <v>0.11543046357841749</v>
      </c>
      <c r="X55" s="301">
        <f t="shared" ref="X55" si="88">SUM(X53:X54)</f>
        <v>0</v>
      </c>
      <c r="Y55" s="301">
        <f t="shared" si="78"/>
        <v>1.4939999999999993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0.61934568568321235</v>
      </c>
      <c r="C62" s="300">
        <v>0.31606883960096988</v>
      </c>
      <c r="D62" s="300">
        <v>0</v>
      </c>
      <c r="E62" s="300">
        <f>SUM(B62:D62)</f>
        <v>0.93541452528418223</v>
      </c>
      <c r="F62" s="300"/>
      <c r="G62" s="300">
        <v>0.68452677976557119</v>
      </c>
      <c r="H62" s="300">
        <v>0.30550523952235298</v>
      </c>
      <c r="I62" s="300">
        <v>0</v>
      </c>
      <c r="J62" s="300">
        <f>SUM(G62:I62)</f>
        <v>0.99003201928792417</v>
      </c>
      <c r="K62" s="300"/>
      <c r="L62" s="300">
        <v>0.68777166816843471</v>
      </c>
      <c r="M62" s="300">
        <v>0.23681378059906563</v>
      </c>
      <c r="N62" s="300">
        <v>1.498821396165676E-2</v>
      </c>
      <c r="O62" s="300">
        <f>SUM(L62:N62)</f>
        <v>0.9395736627291571</v>
      </c>
      <c r="P62" s="300"/>
      <c r="Q62" s="300">
        <v>0.73396112964199567</v>
      </c>
      <c r="R62" s="300">
        <v>0.24641743384614853</v>
      </c>
      <c r="S62" s="300">
        <v>1.5117633978063474E-2</v>
      </c>
      <c r="T62" s="300">
        <f>SUM(Q62:S62)</f>
        <v>0.99549619746620766</v>
      </c>
      <c r="U62" s="300"/>
      <c r="V62" s="300">
        <v>0.81643193307552298</v>
      </c>
      <c r="W62" s="300">
        <v>0.25987833362860058</v>
      </c>
      <c r="X62" s="300">
        <v>1.5332055080929476E-2</v>
      </c>
      <c r="Y62" s="300">
        <f>SUM(V62:X62)</f>
        <v>1.091642321785053</v>
      </c>
    </row>
    <row r="63" spans="1:25" x14ac:dyDescent="0.2">
      <c r="A63" s="260" t="s">
        <v>364</v>
      </c>
      <c r="B63" s="300">
        <v>2.565860697868906</v>
      </c>
      <c r="C63" s="300">
        <v>0.30771851050695181</v>
      </c>
      <c r="D63" s="300">
        <v>0.13200626633995707</v>
      </c>
      <c r="E63" s="300">
        <f t="shared" ref="E63:E64" si="89">SUM(B63:D63)</f>
        <v>3.0055854747158151</v>
      </c>
      <c r="F63" s="300"/>
      <c r="G63" s="300">
        <v>3.251408433138824</v>
      </c>
      <c r="H63" s="300">
        <v>0.16353626081295133</v>
      </c>
      <c r="I63" s="300">
        <v>0.10502328676030179</v>
      </c>
      <c r="J63" s="300">
        <f t="shared" ref="J63:J64" si="90">SUM(G63:I63)</f>
        <v>3.5199679807120772</v>
      </c>
      <c r="K63" s="300"/>
      <c r="L63" s="300">
        <v>2.9927716228576959</v>
      </c>
      <c r="M63" s="300">
        <v>6.6510199456186164E-2</v>
      </c>
      <c r="N63" s="300">
        <v>0.13414451495695953</v>
      </c>
      <c r="O63" s="300">
        <f t="shared" ref="O63:O64" si="91">SUM(L63:N63)</f>
        <v>3.1934263372708416</v>
      </c>
      <c r="P63" s="300"/>
      <c r="Q63" s="300">
        <v>3.0528172114780108</v>
      </c>
      <c r="R63" s="300">
        <v>6.8407293752234491E-2</v>
      </c>
      <c r="S63" s="300">
        <v>0.13227929730353691</v>
      </c>
      <c r="T63" s="300">
        <f t="shared" ref="T63:T64" si="92">SUM(Q63:S63)</f>
        <v>3.2535038025337824</v>
      </c>
      <c r="U63" s="300"/>
      <c r="V63" s="300">
        <v>3.1099157224935219</v>
      </c>
      <c r="W63" s="300">
        <v>7.1102405439036898E-2</v>
      </c>
      <c r="X63" s="300">
        <v>0.1253395502823865</v>
      </c>
      <c r="Y63" s="300">
        <f t="shared" ref="Y63:Y64" si="93">SUM(V63:X63)</f>
        <v>3.3063576782149453</v>
      </c>
    </row>
    <row r="64" spans="1:25" x14ac:dyDescent="0.2">
      <c r="A64" s="264" t="s">
        <v>363</v>
      </c>
      <c r="B64" s="301">
        <f>SUM(B62:B63)</f>
        <v>3.1852063835521185</v>
      </c>
      <c r="C64" s="301">
        <f t="shared" ref="C64" si="94">SUM(C62:C63)</f>
        <v>0.62378735010792163</v>
      </c>
      <c r="D64" s="301">
        <f t="shared" ref="D64" si="95">SUM(D62:D63)</f>
        <v>0.13200626633995707</v>
      </c>
      <c r="E64" s="301">
        <f t="shared" si="89"/>
        <v>3.9409999999999976</v>
      </c>
      <c r="F64" s="301"/>
      <c r="G64" s="301">
        <f>SUM(G62:G63)</f>
        <v>3.9359352129043952</v>
      </c>
      <c r="H64" s="301">
        <f t="shared" ref="H64" si="96">SUM(H62:H63)</f>
        <v>0.46904150033530434</v>
      </c>
      <c r="I64" s="301">
        <f t="shared" ref="I64" si="97">SUM(I62:I63)</f>
        <v>0.10502328676030179</v>
      </c>
      <c r="J64" s="301">
        <f t="shared" si="90"/>
        <v>4.5100000000000016</v>
      </c>
      <c r="K64" s="301"/>
      <c r="L64" s="301">
        <f>SUM(L62:L63)</f>
        <v>3.6805432910261304</v>
      </c>
      <c r="M64" s="301">
        <f t="shared" ref="M64" si="98">SUM(M62:M63)</f>
        <v>0.3033239800552518</v>
      </c>
      <c r="N64" s="301">
        <f t="shared" ref="N64" si="99">SUM(N62:N63)</f>
        <v>0.14913272891861629</v>
      </c>
      <c r="O64" s="301">
        <f t="shared" si="91"/>
        <v>4.1329999999999982</v>
      </c>
      <c r="P64" s="301"/>
      <c r="Q64" s="301">
        <f>SUM(Q62:Q63)</f>
        <v>3.7867783411200064</v>
      </c>
      <c r="R64" s="301">
        <f t="shared" ref="R64" si="100">SUM(R62:R63)</f>
        <v>0.31482472759838304</v>
      </c>
      <c r="S64" s="301">
        <f t="shared" ref="S64" si="101">SUM(S62:S63)</f>
        <v>0.14739693128160039</v>
      </c>
      <c r="T64" s="301">
        <f t="shared" si="92"/>
        <v>4.2489999999999899</v>
      </c>
      <c r="U64" s="301"/>
      <c r="V64" s="301">
        <f>SUM(V62:V63)</f>
        <v>3.9263476555690451</v>
      </c>
      <c r="W64" s="301">
        <f t="shared" ref="W64" si="102">SUM(W62:W63)</f>
        <v>0.33098073906763747</v>
      </c>
      <c r="X64" s="301">
        <f t="shared" ref="X64" si="103">SUM(X62:X63)</f>
        <v>0.14067160536331597</v>
      </c>
      <c r="Y64" s="301">
        <f t="shared" si="93"/>
        <v>4.3979999999999988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2.192209684854086</v>
      </c>
      <c r="C71" s="300">
        <v>1.4400164637251744</v>
      </c>
      <c r="D71" s="300">
        <v>0.24924167436930555</v>
      </c>
      <c r="E71" s="300">
        <f>SUM(B71:D71)</f>
        <v>3.881467822948566</v>
      </c>
      <c r="F71" s="300"/>
      <c r="G71" s="300">
        <v>2.7355683498627563</v>
      </c>
      <c r="H71" s="300">
        <v>1.5012247976862991</v>
      </c>
      <c r="I71" s="300">
        <v>0.69559927812062972</v>
      </c>
      <c r="J71" s="300">
        <f>SUM(G71:I71)</f>
        <v>4.9323924256696845</v>
      </c>
      <c r="K71" s="300"/>
      <c r="L71" s="300">
        <v>2.7472909673132544</v>
      </c>
      <c r="M71" s="300">
        <v>1.6830868187580035</v>
      </c>
      <c r="N71" s="300">
        <v>0.29188539215610915</v>
      </c>
      <c r="O71" s="300">
        <f>SUM(L71:N71)</f>
        <v>4.722263178227367</v>
      </c>
      <c r="P71" s="300"/>
      <c r="Q71" s="300">
        <v>2.7371926963238189</v>
      </c>
      <c r="R71" s="300">
        <v>1.6880559399317365</v>
      </c>
      <c r="S71" s="300">
        <v>0.29218260287938858</v>
      </c>
      <c r="T71" s="300">
        <f>SUM(Q71:S71)</f>
        <v>4.7174312391349442</v>
      </c>
      <c r="U71" s="300"/>
      <c r="V71" s="300">
        <v>2.7997389979588045</v>
      </c>
      <c r="W71" s="300">
        <v>1.7456077663191052</v>
      </c>
      <c r="X71" s="300">
        <v>0.30715203127602769</v>
      </c>
      <c r="Y71" s="300">
        <f>SUM(V71:X71)</f>
        <v>4.8524987955539371</v>
      </c>
    </row>
    <row r="72" spans="1:25" x14ac:dyDescent="0.2">
      <c r="A72" s="260" t="s">
        <v>364</v>
      </c>
      <c r="B72" s="300">
        <v>15.562175401317843</v>
      </c>
      <c r="C72" s="300">
        <v>0.68921955443810601</v>
      </c>
      <c r="D72" s="300">
        <v>8.8981372212954586</v>
      </c>
      <c r="E72" s="300">
        <f t="shared" ref="E72:E73" si="104">SUM(B72:D72)</f>
        <v>25.149532177051405</v>
      </c>
      <c r="F72" s="300"/>
      <c r="G72" s="300">
        <v>16.983326103073413</v>
      </c>
      <c r="H72" s="300">
        <v>0.72207389766109542</v>
      </c>
      <c r="I72" s="300">
        <v>10.921207573595767</v>
      </c>
      <c r="J72" s="300">
        <f t="shared" ref="J72:J73" si="105">SUM(G72:I72)</f>
        <v>28.626607574330272</v>
      </c>
      <c r="K72" s="300"/>
      <c r="L72" s="300">
        <v>16.344582842235646</v>
      </c>
      <c r="M72" s="300">
        <v>1.1646869437728422</v>
      </c>
      <c r="N72" s="300">
        <v>10.645467035764142</v>
      </c>
      <c r="O72" s="300">
        <f t="shared" ref="O72:O73" si="106">SUM(L72:N72)</f>
        <v>28.15473682177263</v>
      </c>
      <c r="P72" s="300"/>
      <c r="Q72" s="300">
        <v>16.009679536313055</v>
      </c>
      <c r="R72" s="300">
        <v>1.1765238369158404</v>
      </c>
      <c r="S72" s="300">
        <v>10.666365387636242</v>
      </c>
      <c r="T72" s="300">
        <f t="shared" ref="T72:T73" si="107">SUM(Q72:S72)</f>
        <v>27.85256876086514</v>
      </c>
      <c r="U72" s="300"/>
      <c r="V72" s="300">
        <v>15.643782814812193</v>
      </c>
      <c r="W72" s="300">
        <v>1.2302857875610078</v>
      </c>
      <c r="X72" s="300">
        <v>11.00043260207287</v>
      </c>
      <c r="Y72" s="300">
        <f t="shared" ref="Y72:Y73" si="108">SUM(V72:X72)</f>
        <v>27.874501204446069</v>
      </c>
    </row>
    <row r="73" spans="1:25" x14ac:dyDescent="0.2">
      <c r="A73" s="264" t="s">
        <v>363</v>
      </c>
      <c r="B73" s="301">
        <f>SUM(B71:B72)</f>
        <v>17.754385086171929</v>
      </c>
      <c r="C73" s="301">
        <f t="shared" ref="C73" si="109">SUM(C71:C72)</f>
        <v>2.1292360181632803</v>
      </c>
      <c r="D73" s="301">
        <f t="shared" ref="D73" si="110">SUM(D71:D72)</f>
        <v>9.1473788956647635</v>
      </c>
      <c r="E73" s="301">
        <f t="shared" si="104"/>
        <v>29.03099999999997</v>
      </c>
      <c r="F73" s="301"/>
      <c r="G73" s="301">
        <f>SUM(G71:G72)</f>
        <v>19.718894452936169</v>
      </c>
      <c r="H73" s="301">
        <f t="shared" ref="H73" si="111">SUM(H71:H72)</f>
        <v>2.2232986953473945</v>
      </c>
      <c r="I73" s="301">
        <f t="shared" ref="I73" si="112">SUM(I71:I72)</f>
        <v>11.616806851716397</v>
      </c>
      <c r="J73" s="301">
        <f t="shared" si="105"/>
        <v>33.558999999999962</v>
      </c>
      <c r="K73" s="301"/>
      <c r="L73" s="301">
        <f>SUM(L71:L72)</f>
        <v>19.0918738095489</v>
      </c>
      <c r="M73" s="301">
        <f t="shared" ref="M73" si="113">SUM(M71:M72)</f>
        <v>2.8477737625308457</v>
      </c>
      <c r="N73" s="301">
        <f t="shared" ref="N73" si="114">SUM(N71:N72)</f>
        <v>10.937352427920251</v>
      </c>
      <c r="O73" s="301">
        <f t="shared" si="106"/>
        <v>32.876999999999995</v>
      </c>
      <c r="P73" s="301"/>
      <c r="Q73" s="301">
        <f>SUM(Q71:Q72)</f>
        <v>18.746872232636875</v>
      </c>
      <c r="R73" s="301">
        <f t="shared" ref="R73" si="115">SUM(R71:R72)</f>
        <v>2.8645797768475769</v>
      </c>
      <c r="S73" s="301">
        <f t="shared" ref="S73" si="116">SUM(S71:S72)</f>
        <v>10.95854799051563</v>
      </c>
      <c r="T73" s="301">
        <f t="shared" si="107"/>
        <v>32.570000000000078</v>
      </c>
      <c r="U73" s="301"/>
      <c r="V73" s="301">
        <f>SUM(V71:V72)</f>
        <v>18.443521812770996</v>
      </c>
      <c r="W73" s="301">
        <f t="shared" ref="W73" si="117">SUM(W71:W72)</f>
        <v>2.975893553880113</v>
      </c>
      <c r="X73" s="301">
        <f t="shared" ref="X73" si="118">SUM(X71:X72)</f>
        <v>11.307584633348897</v>
      </c>
      <c r="Y73" s="301">
        <f t="shared" si="108"/>
        <v>32.727000000000004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15.875723877536783</v>
      </c>
      <c r="C80" s="300">
        <v>20.73166594606748</v>
      </c>
      <c r="D80" s="300">
        <v>1.8000019166504373</v>
      </c>
      <c r="E80" s="300">
        <f>SUM(B80:D80)</f>
        <v>38.407391740254702</v>
      </c>
      <c r="F80" s="300"/>
      <c r="G80" s="300">
        <v>20.130390141897024</v>
      </c>
      <c r="H80" s="300">
        <v>23.267866630688186</v>
      </c>
      <c r="I80" s="300">
        <v>2.1391469968840093</v>
      </c>
      <c r="J80" s="300">
        <f>SUM(G80:I80)</f>
        <v>45.537403769469222</v>
      </c>
      <c r="K80" s="300"/>
      <c r="L80" s="300">
        <v>18.665483318205414</v>
      </c>
      <c r="M80" s="300">
        <v>22.616790340387858</v>
      </c>
      <c r="N80" s="300">
        <v>2.5713313672009748</v>
      </c>
      <c r="O80" s="300">
        <f>SUM(L80:N80)</f>
        <v>43.853605025794245</v>
      </c>
      <c r="P80" s="300"/>
      <c r="Q80" s="300">
        <v>19.532596416783385</v>
      </c>
      <c r="R80" s="300">
        <v>21.953740574316775</v>
      </c>
      <c r="S80" s="300">
        <v>2.6730621267664842</v>
      </c>
      <c r="T80" s="300">
        <f>SUM(Q80:S80)</f>
        <v>44.159399117866641</v>
      </c>
      <c r="U80" s="300"/>
      <c r="V80" s="300">
        <v>21.094385569817625</v>
      </c>
      <c r="W80" s="300">
        <v>20.585217543685175</v>
      </c>
      <c r="X80" s="300">
        <v>2.8779062393098158</v>
      </c>
      <c r="Y80" s="300">
        <f>SUM(V80:X80)</f>
        <v>44.557509352812616</v>
      </c>
    </row>
    <row r="81" spans="1:25" x14ac:dyDescent="0.2">
      <c r="A81" s="260" t="s">
        <v>364</v>
      </c>
      <c r="B81" s="300">
        <v>29.948878075502464</v>
      </c>
      <c r="C81" s="300">
        <v>9.7085611475266038</v>
      </c>
      <c r="D81" s="300">
        <v>4.9971690367163228</v>
      </c>
      <c r="E81" s="300">
        <f t="shared" ref="E81:E82" si="119">SUM(B81:D81)</f>
        <v>44.654608259745387</v>
      </c>
      <c r="F81" s="300"/>
      <c r="G81" s="300">
        <v>32.228018429418597</v>
      </c>
      <c r="H81" s="300">
        <v>10.265835246381881</v>
      </c>
      <c r="I81" s="300">
        <v>4.4897425547304195</v>
      </c>
      <c r="J81" s="300">
        <f t="shared" ref="J81:J82" si="120">SUM(G81:I81)</f>
        <v>46.9835962305309</v>
      </c>
      <c r="K81" s="300"/>
      <c r="L81" s="300">
        <v>29.730174848326076</v>
      </c>
      <c r="M81" s="300">
        <v>10.739803925480194</v>
      </c>
      <c r="N81" s="300">
        <v>4.2824162003995525</v>
      </c>
      <c r="O81" s="300">
        <f t="shared" ref="O81:O82" si="121">SUM(L81:N81)</f>
        <v>44.752394974205821</v>
      </c>
      <c r="P81" s="300"/>
      <c r="Q81" s="300">
        <v>30.271282814381628</v>
      </c>
      <c r="R81" s="300">
        <v>10.823670773807464</v>
      </c>
      <c r="S81" s="300">
        <v>4.3466472939444047</v>
      </c>
      <c r="T81" s="300">
        <f t="shared" ref="T81:T82" si="122">SUM(Q81:S81)</f>
        <v>45.4416008821335</v>
      </c>
      <c r="U81" s="300"/>
      <c r="V81" s="300">
        <v>30.976612189077048</v>
      </c>
      <c r="W81" s="300">
        <v>10.974557312533827</v>
      </c>
      <c r="X81" s="300">
        <v>4.4483211455765463</v>
      </c>
      <c r="Y81" s="300">
        <f t="shared" ref="Y81:Y82" si="123">SUM(V81:X81)</f>
        <v>46.39949064718742</v>
      </c>
    </row>
    <row r="82" spans="1:25" x14ac:dyDescent="0.2">
      <c r="A82" s="264" t="s">
        <v>363</v>
      </c>
      <c r="B82" s="301">
        <f>SUM(B80:B81)</f>
        <v>45.824601953039249</v>
      </c>
      <c r="C82" s="301">
        <f t="shared" ref="C82" si="124">SUM(C80:C81)</f>
        <v>30.440227093594082</v>
      </c>
      <c r="D82" s="301">
        <f t="shared" ref="D82" si="125">SUM(D80:D81)</f>
        <v>6.7971709533667601</v>
      </c>
      <c r="E82" s="301">
        <f t="shared" si="119"/>
        <v>83.062000000000097</v>
      </c>
      <c r="F82" s="301"/>
      <c r="G82" s="301">
        <f>SUM(G80:G81)</f>
        <v>52.358408571315621</v>
      </c>
      <c r="H82" s="301">
        <f t="shared" ref="H82" si="126">SUM(H80:H81)</f>
        <v>33.533701877070065</v>
      </c>
      <c r="I82" s="301">
        <f t="shared" ref="I82" si="127">SUM(I80:I81)</f>
        <v>6.6288895516144288</v>
      </c>
      <c r="J82" s="301">
        <f t="shared" si="120"/>
        <v>92.521000000000129</v>
      </c>
      <c r="K82" s="301"/>
      <c r="L82" s="301">
        <f>SUM(L80:L81)</f>
        <v>48.39565816653149</v>
      </c>
      <c r="M82" s="301">
        <f t="shared" ref="M82" si="128">SUM(M80:M81)</f>
        <v>33.356594265868054</v>
      </c>
      <c r="N82" s="301">
        <f t="shared" ref="N82" si="129">SUM(N80:N81)</f>
        <v>6.8537475676005268</v>
      </c>
      <c r="O82" s="301">
        <f t="shared" si="121"/>
        <v>88.606000000000066</v>
      </c>
      <c r="P82" s="301"/>
      <c r="Q82" s="301">
        <f>SUM(Q80:Q81)</f>
        <v>49.803879231165013</v>
      </c>
      <c r="R82" s="301">
        <f t="shared" ref="R82" si="130">SUM(R80:R81)</f>
        <v>32.77741134812424</v>
      </c>
      <c r="S82" s="301">
        <f t="shared" ref="S82" si="131">SUM(S80:S81)</f>
        <v>7.019709420710889</v>
      </c>
      <c r="T82" s="301">
        <f t="shared" si="122"/>
        <v>89.601000000000141</v>
      </c>
      <c r="U82" s="301"/>
      <c r="V82" s="301">
        <f>SUM(V80:V81)</f>
        <v>52.070997758894677</v>
      </c>
      <c r="W82" s="301">
        <f t="shared" ref="W82" si="132">SUM(W80:W81)</f>
        <v>31.559774856219001</v>
      </c>
      <c r="X82" s="301">
        <f t="shared" ref="X82" si="133">SUM(X80:X81)</f>
        <v>7.3262273848863622</v>
      </c>
      <c r="Y82" s="301">
        <f t="shared" si="123"/>
        <v>90.957000000000036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3.3841201519538924</v>
      </c>
      <c r="C89" s="300">
        <v>1.822077596640914</v>
      </c>
      <c r="D89" s="300">
        <v>0.17865002833113022</v>
      </c>
      <c r="E89" s="300">
        <f>SUM(B89:D89)</f>
        <v>5.3848477769259366</v>
      </c>
      <c r="F89" s="300"/>
      <c r="G89" s="300">
        <v>3.9588541259597769</v>
      </c>
      <c r="H89" s="300">
        <v>2.6319900889526937</v>
      </c>
      <c r="I89" s="300">
        <v>0.42445533613125713</v>
      </c>
      <c r="J89" s="300">
        <f>SUM(G89:I89)</f>
        <v>7.0152995510437277</v>
      </c>
      <c r="K89" s="300"/>
      <c r="L89" s="300">
        <v>4.328589232239529</v>
      </c>
      <c r="M89" s="300">
        <v>2.5109540449494885</v>
      </c>
      <c r="N89" s="300">
        <v>0.33720898584283987</v>
      </c>
      <c r="O89" s="300">
        <f>SUM(L89:N89)</f>
        <v>7.1767522630318572</v>
      </c>
      <c r="P89" s="300"/>
      <c r="Q89" s="300">
        <v>4.7710680226497724</v>
      </c>
      <c r="R89" s="300">
        <v>2.7846242412285367</v>
      </c>
      <c r="S89" s="300">
        <v>0.35447893529044994</v>
      </c>
      <c r="T89" s="300">
        <f>SUM(Q89:S89)</f>
        <v>7.9101711991687589</v>
      </c>
      <c r="U89" s="300"/>
      <c r="V89" s="300">
        <v>5.0515602803361679</v>
      </c>
      <c r="W89" s="300">
        <v>3.0582142814873348</v>
      </c>
      <c r="X89" s="300">
        <v>0.35907193856272918</v>
      </c>
      <c r="Y89" s="300">
        <f>SUM(V89:X89)</f>
        <v>8.468846500386233</v>
      </c>
    </row>
    <row r="90" spans="1:25" x14ac:dyDescent="0.2">
      <c r="A90" s="260" t="s">
        <v>364</v>
      </c>
      <c r="B90" s="300">
        <v>15.695550181111159</v>
      </c>
      <c r="C90" s="300">
        <v>1.4805048501588094</v>
      </c>
      <c r="D90" s="300">
        <v>4.1200971918041267</v>
      </c>
      <c r="E90" s="300">
        <f t="shared" ref="E90:E91" si="134">SUM(B90:D90)</f>
        <v>21.296152223074095</v>
      </c>
      <c r="F90" s="300"/>
      <c r="G90" s="300">
        <v>16.837481163587128</v>
      </c>
      <c r="H90" s="300">
        <v>2.5707284940354644</v>
      </c>
      <c r="I90" s="300">
        <v>4.5104907913337176</v>
      </c>
      <c r="J90" s="300">
        <f t="shared" ref="J90:J91" si="135">SUM(G90:I90)</f>
        <v>23.918700448956308</v>
      </c>
      <c r="K90" s="300"/>
      <c r="L90" s="300">
        <v>17.005356083646038</v>
      </c>
      <c r="M90" s="300">
        <v>2.4917667820310543</v>
      </c>
      <c r="N90" s="300">
        <v>4.3131248712910422</v>
      </c>
      <c r="O90" s="300">
        <f t="shared" ref="O90:O91" si="136">SUM(L90:N90)</f>
        <v>23.810247736968133</v>
      </c>
      <c r="P90" s="300"/>
      <c r="Q90" s="300">
        <v>17.762671354071983</v>
      </c>
      <c r="R90" s="300">
        <v>2.5888735686402966</v>
      </c>
      <c r="S90" s="300">
        <v>4.6402838781189484</v>
      </c>
      <c r="T90" s="300">
        <f t="shared" ref="T90:T91" si="137">SUM(Q90:S90)</f>
        <v>24.991828800831229</v>
      </c>
      <c r="U90" s="300"/>
      <c r="V90" s="300">
        <v>17.554360025418656</v>
      </c>
      <c r="W90" s="300">
        <v>2.7024066332499483</v>
      </c>
      <c r="X90" s="300">
        <v>4.947386840945164</v>
      </c>
      <c r="Y90" s="300">
        <f t="shared" ref="Y90:Y91" si="138">SUM(V90:X90)</f>
        <v>25.204153499613767</v>
      </c>
    </row>
    <row r="91" spans="1:25" x14ac:dyDescent="0.2">
      <c r="A91" s="264" t="s">
        <v>363</v>
      </c>
      <c r="B91" s="301">
        <f>SUM(B89:B90)</f>
        <v>19.079670333065053</v>
      </c>
      <c r="C91" s="301">
        <f t="shared" ref="C91" si="139">SUM(C89:C90)</f>
        <v>3.3025824467997236</v>
      </c>
      <c r="D91" s="301">
        <f t="shared" ref="D91" si="140">SUM(D89:D90)</f>
        <v>4.2987472201352572</v>
      </c>
      <c r="E91" s="301">
        <f t="shared" si="134"/>
        <v>26.681000000000036</v>
      </c>
      <c r="F91" s="301"/>
      <c r="G91" s="301">
        <f>SUM(G89:G90)</f>
        <v>20.796335289546906</v>
      </c>
      <c r="H91" s="301">
        <f t="shared" ref="H91" si="141">SUM(H89:H90)</f>
        <v>5.2027185829881581</v>
      </c>
      <c r="I91" s="301">
        <f t="shared" ref="I91" si="142">SUM(I89:I90)</f>
        <v>4.9349461274649746</v>
      </c>
      <c r="J91" s="301">
        <f t="shared" si="135"/>
        <v>30.93400000000004</v>
      </c>
      <c r="K91" s="301"/>
      <c r="L91" s="301">
        <f>SUM(L89:L90)</f>
        <v>21.333945315885568</v>
      </c>
      <c r="M91" s="301">
        <f t="shared" ref="M91" si="143">SUM(M89:M90)</f>
        <v>5.0027208269805428</v>
      </c>
      <c r="N91" s="301">
        <f t="shared" ref="N91" si="144">SUM(N89:N90)</f>
        <v>4.6503338571338819</v>
      </c>
      <c r="O91" s="301">
        <f t="shared" si="136"/>
        <v>30.986999999999995</v>
      </c>
      <c r="P91" s="301"/>
      <c r="Q91" s="301">
        <f>SUM(Q89:Q90)</f>
        <v>22.533739376721755</v>
      </c>
      <c r="R91" s="301">
        <f t="shared" ref="R91" si="145">SUM(R89:R90)</f>
        <v>5.3734978098688337</v>
      </c>
      <c r="S91" s="301">
        <f t="shared" ref="S91" si="146">SUM(S89:S90)</f>
        <v>4.9947628134093982</v>
      </c>
      <c r="T91" s="301">
        <f t="shared" si="137"/>
        <v>32.901999999999987</v>
      </c>
      <c r="U91" s="301"/>
      <c r="V91" s="301">
        <f>SUM(V89:V90)</f>
        <v>22.605920305754825</v>
      </c>
      <c r="W91" s="301">
        <f t="shared" ref="W91" si="147">SUM(W89:W90)</f>
        <v>5.7606209147372827</v>
      </c>
      <c r="X91" s="301">
        <f t="shared" ref="X91" si="148">SUM(X89:X90)</f>
        <v>5.306458779507893</v>
      </c>
      <c r="Y91" s="301">
        <f t="shared" si="138"/>
        <v>33.673000000000002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7.5264532518672596</v>
      </c>
      <c r="C98" s="300">
        <v>13.094537449885939</v>
      </c>
      <c r="D98" s="300">
        <v>1.0291575839035569</v>
      </c>
      <c r="E98" s="300">
        <f>SUM(B98:D98)</f>
        <v>21.650148285656758</v>
      </c>
      <c r="F98" s="300"/>
      <c r="G98" s="300">
        <v>7.5641320998393127</v>
      </c>
      <c r="H98" s="300">
        <v>12.526039684806838</v>
      </c>
      <c r="I98" s="300">
        <v>0.47134576990977683</v>
      </c>
      <c r="J98" s="300">
        <f>SUM(G98:I98)</f>
        <v>20.56151755455593</v>
      </c>
      <c r="K98" s="300"/>
      <c r="L98" s="300">
        <v>6.5611419566385738</v>
      </c>
      <c r="M98" s="300">
        <v>12.540650095248573</v>
      </c>
      <c r="N98" s="300">
        <v>1.0443171828935889</v>
      </c>
      <c r="O98" s="300">
        <f>SUM(L98:N98)</f>
        <v>20.146109234780734</v>
      </c>
      <c r="P98" s="300"/>
      <c r="Q98" s="300">
        <v>7.117638807910021</v>
      </c>
      <c r="R98" s="300">
        <v>13.60567619465699</v>
      </c>
      <c r="S98" s="300">
        <v>1.1568005101681702</v>
      </c>
      <c r="T98" s="300">
        <f>SUM(Q98:S98)</f>
        <v>21.880115512735184</v>
      </c>
      <c r="U98" s="300"/>
      <c r="V98" s="300">
        <v>8.5781005429547399</v>
      </c>
      <c r="W98" s="300">
        <v>16.280652068599224</v>
      </c>
      <c r="X98" s="300">
        <v>1.3899164985452845</v>
      </c>
      <c r="Y98" s="300">
        <f>SUM(V98:X98)</f>
        <v>26.24866911009925</v>
      </c>
    </row>
    <row r="99" spans="1:25" x14ac:dyDescent="0.2">
      <c r="A99" s="260" t="s">
        <v>364</v>
      </c>
      <c r="B99" s="300">
        <v>9.1702953994895324</v>
      </c>
      <c r="C99" s="300">
        <v>7.2098507870863742</v>
      </c>
      <c r="D99" s="300">
        <v>1.2217055277673201</v>
      </c>
      <c r="E99" s="300">
        <f t="shared" ref="E99:E100" si="149">SUM(B99:D99)</f>
        <v>17.601851714343226</v>
      </c>
      <c r="F99" s="300"/>
      <c r="G99" s="300">
        <v>8.112287584702921</v>
      </c>
      <c r="H99" s="300">
        <v>7.7741771281409022</v>
      </c>
      <c r="I99" s="300">
        <v>0.87001773260025805</v>
      </c>
      <c r="J99" s="300">
        <f t="shared" ref="J99:J100" si="150">SUM(G99:I99)</f>
        <v>16.756482445444082</v>
      </c>
      <c r="K99" s="300"/>
      <c r="L99" s="300">
        <v>7.7749672214666052</v>
      </c>
      <c r="M99" s="300">
        <v>7.6016267829545834</v>
      </c>
      <c r="N99" s="300">
        <v>1.0992967607980972</v>
      </c>
      <c r="O99" s="300">
        <f t="shared" ref="O99:O100" si="151">SUM(L99:N99)</f>
        <v>16.475890765219287</v>
      </c>
      <c r="P99" s="300"/>
      <c r="Q99" s="300">
        <v>8.4529291405341667</v>
      </c>
      <c r="R99" s="300">
        <v>8.1836155161510025</v>
      </c>
      <c r="S99" s="300">
        <v>1.2133398305796372</v>
      </c>
      <c r="T99" s="300">
        <f t="shared" ref="T99:T100" si="152">SUM(Q99:S99)</f>
        <v>17.849884487264806</v>
      </c>
      <c r="U99" s="300"/>
      <c r="V99" s="300">
        <v>10.284851169576136</v>
      </c>
      <c r="W99" s="300">
        <v>9.7746998158703775</v>
      </c>
      <c r="X99" s="300">
        <v>1.4587799044542835</v>
      </c>
      <c r="Y99" s="300">
        <f t="shared" ref="Y99:Y100" si="153">SUM(V99:X99)</f>
        <v>21.518330889900795</v>
      </c>
    </row>
    <row r="100" spans="1:25" x14ac:dyDescent="0.2">
      <c r="A100" s="264" t="s">
        <v>363</v>
      </c>
      <c r="B100" s="301">
        <f>SUM(B98:B99)</f>
        <v>16.696748651356792</v>
      </c>
      <c r="C100" s="301">
        <f t="shared" ref="C100" si="154">SUM(C98:C99)</f>
        <v>20.304388236972315</v>
      </c>
      <c r="D100" s="301">
        <f t="shared" ref="D100" si="155">SUM(D98:D99)</f>
        <v>2.2508631116708768</v>
      </c>
      <c r="E100" s="301">
        <f t="shared" si="149"/>
        <v>39.251999999999981</v>
      </c>
      <c r="F100" s="301"/>
      <c r="G100" s="301">
        <f>SUM(G98:G99)</f>
        <v>15.676419684542234</v>
      </c>
      <c r="H100" s="301">
        <f t="shared" ref="H100" si="156">SUM(H98:H99)</f>
        <v>20.300216812947738</v>
      </c>
      <c r="I100" s="301">
        <f t="shared" ref="I100" si="157">SUM(I98:I99)</f>
        <v>1.3413635025100348</v>
      </c>
      <c r="J100" s="301">
        <f t="shared" si="150"/>
        <v>37.318000000000005</v>
      </c>
      <c r="K100" s="301"/>
      <c r="L100" s="301">
        <f>SUM(L98:L99)</f>
        <v>14.336109178105179</v>
      </c>
      <c r="M100" s="301">
        <f t="shared" ref="M100" si="158">SUM(M98:M99)</f>
        <v>20.142276878203155</v>
      </c>
      <c r="N100" s="301">
        <f t="shared" ref="N100" si="159">SUM(N98:N99)</f>
        <v>2.1436139436916859</v>
      </c>
      <c r="O100" s="301">
        <f t="shared" si="151"/>
        <v>36.622000000000021</v>
      </c>
      <c r="P100" s="301"/>
      <c r="Q100" s="301">
        <f>SUM(Q98:Q99)</f>
        <v>15.570567948444188</v>
      </c>
      <c r="R100" s="301">
        <f t="shared" ref="R100" si="160">SUM(R98:R99)</f>
        <v>21.789291710807994</v>
      </c>
      <c r="S100" s="301">
        <f t="shared" ref="S100" si="161">SUM(S98:S99)</f>
        <v>2.3701403407478074</v>
      </c>
      <c r="T100" s="301">
        <f t="shared" si="152"/>
        <v>39.72999999999999</v>
      </c>
      <c r="U100" s="301"/>
      <c r="V100" s="301">
        <f>SUM(V98:V99)</f>
        <v>18.862951712530876</v>
      </c>
      <c r="W100" s="301">
        <f t="shared" ref="W100" si="162">SUM(W98:W99)</f>
        <v>26.055351884469601</v>
      </c>
      <c r="X100" s="301">
        <f t="shared" ref="X100" si="163">SUM(X98:X99)</f>
        <v>2.8486964029995683</v>
      </c>
      <c r="Y100" s="301">
        <f t="shared" si="153"/>
        <v>47.767000000000039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0.50113863199957431</v>
      </c>
      <c r="C107" s="300">
        <v>0.38756577882285387</v>
      </c>
      <c r="D107" s="300">
        <v>0.14509976560895727</v>
      </c>
      <c r="E107" s="300">
        <f>SUM(B107:D107)</f>
        <v>1.0338041764313854</v>
      </c>
      <c r="F107" s="300"/>
      <c r="G107" s="300">
        <v>0.56893825073462445</v>
      </c>
      <c r="H107" s="300">
        <v>0.53208184946457104</v>
      </c>
      <c r="I107" s="300">
        <v>0.34645017203371203</v>
      </c>
      <c r="J107" s="300">
        <f>SUM(G107:I107)</f>
        <v>1.4474702722329076</v>
      </c>
      <c r="K107" s="300"/>
      <c r="L107" s="300">
        <v>0.59909008976309208</v>
      </c>
      <c r="M107" s="300">
        <v>0.41338303472242671</v>
      </c>
      <c r="N107" s="300">
        <v>0.23854875806054041</v>
      </c>
      <c r="O107" s="300">
        <f>SUM(L107:N107)</f>
        <v>1.2510218825460591</v>
      </c>
      <c r="P107" s="300"/>
      <c r="Q107" s="300">
        <v>0.59217694486866157</v>
      </c>
      <c r="R107" s="300">
        <v>0.41457833951221285</v>
      </c>
      <c r="S107" s="300">
        <v>0.23349313575624597</v>
      </c>
      <c r="T107" s="300">
        <f>SUM(Q107:S107)</f>
        <v>1.2402484201371204</v>
      </c>
      <c r="U107" s="300"/>
      <c r="V107" s="300">
        <v>0.60547695852880812</v>
      </c>
      <c r="W107" s="300">
        <v>0.42148387097109768</v>
      </c>
      <c r="X107" s="300">
        <v>0.22644470045984857</v>
      </c>
      <c r="Y107" s="300">
        <f>SUM(V107:X107)</f>
        <v>1.2534055299597544</v>
      </c>
    </row>
    <row r="108" spans="1:25" x14ac:dyDescent="0.2">
      <c r="A108" s="260" t="s">
        <v>364</v>
      </c>
      <c r="B108" s="300">
        <v>0.71233096099842463</v>
      </c>
      <c r="C108" s="300">
        <v>0.555456083531777</v>
      </c>
      <c r="D108" s="300">
        <v>0.66940877903841811</v>
      </c>
      <c r="E108" s="300">
        <f t="shared" ref="E108:E109" si="164">SUM(B108:D108)</f>
        <v>1.9371958235686195</v>
      </c>
      <c r="F108" s="300"/>
      <c r="G108" s="300">
        <v>1.0967634453977639</v>
      </c>
      <c r="H108" s="300">
        <v>0.26194000120944028</v>
      </c>
      <c r="I108" s="300">
        <v>0.63382628115988915</v>
      </c>
      <c r="J108" s="300">
        <f t="shared" ref="J108:J109" si="165">SUM(G108:I108)</f>
        <v>1.9925297277670935</v>
      </c>
      <c r="K108" s="300"/>
      <c r="L108" s="300">
        <v>1.11967871948714</v>
      </c>
      <c r="M108" s="300">
        <v>0.37478467140531802</v>
      </c>
      <c r="N108" s="300">
        <v>0.2705147265614839</v>
      </c>
      <c r="O108" s="300">
        <f t="shared" ref="O108:O109" si="166">SUM(L108:N108)</f>
        <v>1.7649781174539418</v>
      </c>
      <c r="P108" s="300"/>
      <c r="Q108" s="300">
        <v>1.101765090419377</v>
      </c>
      <c r="R108" s="300">
        <v>0.38864676400454545</v>
      </c>
      <c r="S108" s="300">
        <v>0.26933972543895451</v>
      </c>
      <c r="T108" s="300">
        <f t="shared" ref="T108:T109" si="167">SUM(Q108:S108)</f>
        <v>1.7597515798628769</v>
      </c>
      <c r="U108" s="300"/>
      <c r="V108" s="300">
        <v>1.1056912442237763</v>
      </c>
      <c r="W108" s="300">
        <v>0.42007603686838202</v>
      </c>
      <c r="X108" s="300">
        <v>0.2758271889480875</v>
      </c>
      <c r="Y108" s="300">
        <f t="shared" ref="Y108:Y109" si="168">SUM(V108:X108)</f>
        <v>1.8015944700402458</v>
      </c>
    </row>
    <row r="109" spans="1:25" x14ac:dyDescent="0.2">
      <c r="A109" s="264" t="s">
        <v>363</v>
      </c>
      <c r="B109" s="301">
        <f>SUM(B107:B108)</f>
        <v>1.2134695929979991</v>
      </c>
      <c r="C109" s="301">
        <f t="shared" ref="C109" si="169">SUM(C107:C108)</f>
        <v>0.94302186235463092</v>
      </c>
      <c r="D109" s="301">
        <f t="shared" ref="D109" si="170">SUM(D107:D108)</f>
        <v>0.81450854464737543</v>
      </c>
      <c r="E109" s="301">
        <f t="shared" si="164"/>
        <v>2.9710000000000054</v>
      </c>
      <c r="F109" s="301"/>
      <c r="G109" s="301">
        <f>SUM(G107:G108)</f>
        <v>1.6657016961323885</v>
      </c>
      <c r="H109" s="301">
        <f t="shared" ref="H109" si="171">SUM(H107:H108)</f>
        <v>0.79402185067401132</v>
      </c>
      <c r="I109" s="301">
        <f t="shared" ref="I109" si="172">SUM(I107:I108)</f>
        <v>0.98027645319360124</v>
      </c>
      <c r="J109" s="301">
        <f t="shared" si="165"/>
        <v>3.4400000000000008</v>
      </c>
      <c r="K109" s="301"/>
      <c r="L109" s="301">
        <f>SUM(L107:L108)</f>
        <v>1.718768809250232</v>
      </c>
      <c r="M109" s="301">
        <f t="shared" ref="M109" si="173">SUM(M107:M108)</f>
        <v>0.78816770612774478</v>
      </c>
      <c r="N109" s="301">
        <f t="shared" ref="N109" si="174">SUM(N107:N108)</f>
        <v>0.50906348462202433</v>
      </c>
      <c r="O109" s="301">
        <f t="shared" si="166"/>
        <v>3.0160000000000009</v>
      </c>
      <c r="P109" s="301"/>
      <c r="Q109" s="301">
        <f>SUM(Q107:Q108)</f>
        <v>1.6939420352880386</v>
      </c>
      <c r="R109" s="301">
        <f t="shared" ref="R109" si="175">SUM(R107:R108)</f>
        <v>0.80322510351675835</v>
      </c>
      <c r="S109" s="301">
        <f t="shared" ref="S109" si="176">SUM(S107:S108)</f>
        <v>0.50283286119520043</v>
      </c>
      <c r="T109" s="301">
        <f t="shared" si="167"/>
        <v>2.9999999999999973</v>
      </c>
      <c r="U109" s="301"/>
      <c r="V109" s="301">
        <f>SUM(V107:V108)</f>
        <v>1.7111682027525843</v>
      </c>
      <c r="W109" s="301">
        <f t="shared" ref="W109" si="177">SUM(W107:W108)</f>
        <v>0.84155990783947976</v>
      </c>
      <c r="X109" s="301">
        <f t="shared" ref="X109" si="178">SUM(X107:X108)</f>
        <v>0.5022718894079361</v>
      </c>
      <c r="Y109" s="301">
        <f t="shared" si="168"/>
        <v>3.0550000000000002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3.3561287281389212</v>
      </c>
      <c r="C116" s="300">
        <v>1.3122372761530945</v>
      </c>
      <c r="D116" s="300">
        <v>0.13931682095271405</v>
      </c>
      <c r="E116" s="300">
        <f>SUM(B116:D116)</f>
        <v>4.8076828252447292</v>
      </c>
      <c r="F116" s="300"/>
      <c r="G116" s="300">
        <v>2.2376514514020975</v>
      </c>
      <c r="H116" s="300">
        <v>1.4101318587083167</v>
      </c>
      <c r="I116" s="300">
        <v>5.2187524897332686E-2</v>
      </c>
      <c r="J116" s="300">
        <f>SUM(G116:I116)</f>
        <v>3.6999708350077469</v>
      </c>
      <c r="K116" s="300"/>
      <c r="L116" s="300">
        <v>2.5084464843854026</v>
      </c>
      <c r="M116" s="300">
        <v>0.66883892776267295</v>
      </c>
      <c r="N116" s="300">
        <v>0.10354553875173259</v>
      </c>
      <c r="O116" s="300">
        <f>SUM(L116:N116)</f>
        <v>3.2808309508998081</v>
      </c>
      <c r="P116" s="300"/>
      <c r="Q116" s="300">
        <v>2.7728696076686989</v>
      </c>
      <c r="R116" s="300">
        <v>0.71265983586207282</v>
      </c>
      <c r="S116" s="300">
        <v>0.11338552193194158</v>
      </c>
      <c r="T116" s="300">
        <f>SUM(Q116:S116)</f>
        <v>3.5989149654627135</v>
      </c>
      <c r="U116" s="300"/>
      <c r="V116" s="300">
        <v>3.1445384307474846</v>
      </c>
      <c r="W116" s="300">
        <v>0.74840394113211495</v>
      </c>
      <c r="X116" s="300">
        <v>0.12384282777744815</v>
      </c>
      <c r="Y116" s="300">
        <f>SUM(V116:X116)</f>
        <v>4.0167851996570478</v>
      </c>
    </row>
    <row r="117" spans="1:25" x14ac:dyDescent="0.2">
      <c r="A117" s="260" t="s">
        <v>364</v>
      </c>
      <c r="B117" s="300">
        <v>10.442595404638034</v>
      </c>
      <c r="C117" s="300">
        <v>0.69311563616958205</v>
      </c>
      <c r="D117" s="300">
        <v>0.93860613394766124</v>
      </c>
      <c r="E117" s="300">
        <f t="shared" ref="E117:E118" si="179">SUM(B117:D117)</f>
        <v>12.074317174755278</v>
      </c>
      <c r="F117" s="300"/>
      <c r="G117" s="300">
        <v>9.8249694906188179</v>
      </c>
      <c r="H117" s="300">
        <v>0.35765375423496926</v>
      </c>
      <c r="I117" s="300">
        <v>0.42640592013845247</v>
      </c>
      <c r="J117" s="300">
        <f t="shared" ref="J117:J118" si="180">SUM(G117:I117)</f>
        <v>10.60902916499224</v>
      </c>
      <c r="K117" s="300"/>
      <c r="L117" s="300">
        <v>8.334643141492819</v>
      </c>
      <c r="M117" s="300">
        <v>0.51515193409201865</v>
      </c>
      <c r="N117" s="300">
        <v>0.29037397351536931</v>
      </c>
      <c r="O117" s="300">
        <f t="shared" ref="O117:O118" si="181">SUM(L117:N117)</f>
        <v>9.1401690491002068</v>
      </c>
      <c r="P117" s="300"/>
      <c r="Q117" s="300">
        <v>8.9366373428094388</v>
      </c>
      <c r="R117" s="300">
        <v>0.56073355989204954</v>
      </c>
      <c r="S117" s="300">
        <v>0.3207141318357995</v>
      </c>
      <c r="T117" s="300">
        <f t="shared" ref="T117:T118" si="182">SUM(Q117:S117)</f>
        <v>9.8180850345372885</v>
      </c>
      <c r="U117" s="300"/>
      <c r="V117" s="300">
        <v>9.6121352454866003</v>
      </c>
      <c r="W117" s="300">
        <v>0.61455709661491353</v>
      </c>
      <c r="X117" s="300">
        <v>0.35652245824141021</v>
      </c>
      <c r="Y117" s="300">
        <f t="shared" ref="Y117:Y118" si="183">SUM(V117:X117)</f>
        <v>10.583214800342924</v>
      </c>
    </row>
    <row r="118" spans="1:25" x14ac:dyDescent="0.2">
      <c r="A118" s="264" t="s">
        <v>363</v>
      </c>
      <c r="B118" s="301">
        <f>SUM(B116:B117)</f>
        <v>13.798724132776956</v>
      </c>
      <c r="C118" s="301">
        <f t="shared" ref="C118" si="184">SUM(C116:C117)</f>
        <v>2.0053529123226763</v>
      </c>
      <c r="D118" s="301">
        <f t="shared" ref="D118" si="185">SUM(D116:D117)</f>
        <v>1.0779229549003753</v>
      </c>
      <c r="E118" s="301">
        <f t="shared" si="179"/>
        <v>16.882000000000009</v>
      </c>
      <c r="F118" s="301"/>
      <c r="G118" s="301">
        <f>SUM(G116:G117)</f>
        <v>12.062620942020915</v>
      </c>
      <c r="H118" s="301">
        <f t="shared" ref="H118" si="186">SUM(H116:H117)</f>
        <v>1.7677856129432858</v>
      </c>
      <c r="I118" s="301">
        <f t="shared" ref="I118" si="187">SUM(I116:I117)</f>
        <v>0.47859344503578516</v>
      </c>
      <c r="J118" s="301">
        <f t="shared" si="180"/>
        <v>14.308999999999987</v>
      </c>
      <c r="K118" s="301"/>
      <c r="L118" s="301">
        <f>SUM(L116:L117)</f>
        <v>10.843089625878221</v>
      </c>
      <c r="M118" s="301">
        <f t="shared" ref="M118" si="188">SUM(M116:M117)</f>
        <v>1.1839908618546917</v>
      </c>
      <c r="N118" s="301">
        <f t="shared" ref="N118" si="189">SUM(N116:N117)</f>
        <v>0.39391951226710187</v>
      </c>
      <c r="O118" s="301">
        <f t="shared" si="181"/>
        <v>12.421000000000015</v>
      </c>
      <c r="P118" s="301"/>
      <c r="Q118" s="301">
        <f>SUM(Q116:Q117)</f>
        <v>11.709506950478138</v>
      </c>
      <c r="R118" s="301">
        <f t="shared" ref="R118" si="190">SUM(R116:R117)</f>
        <v>1.2733933957541224</v>
      </c>
      <c r="S118" s="301">
        <f t="shared" ref="S118" si="191">SUM(S116:S117)</f>
        <v>0.43409965376774107</v>
      </c>
      <c r="T118" s="301">
        <f t="shared" si="182"/>
        <v>13.417000000000002</v>
      </c>
      <c r="U118" s="301"/>
      <c r="V118" s="301">
        <f>SUM(V116:V117)</f>
        <v>12.756673676234085</v>
      </c>
      <c r="W118" s="301">
        <f t="shared" ref="W118" si="192">SUM(W116:W117)</f>
        <v>1.3629610377470285</v>
      </c>
      <c r="X118" s="301">
        <f t="shared" ref="X118" si="193">SUM(X116:X117)</f>
        <v>0.48036528601885836</v>
      </c>
      <c r="Y118" s="301">
        <f t="shared" si="183"/>
        <v>14.599999999999973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6.5932318770605773</v>
      </c>
      <c r="C125" s="300">
        <v>2.5886610105280248</v>
      </c>
      <c r="D125" s="300">
        <v>0</v>
      </c>
      <c r="E125" s="300">
        <f>SUM(B125:D125)</f>
        <v>9.181892887588603</v>
      </c>
      <c r="F125" s="300"/>
      <c r="G125" s="300">
        <v>7.555634286825109</v>
      </c>
      <c r="H125" s="300">
        <v>2.7772586677822235</v>
      </c>
      <c r="I125" s="300">
        <v>0.47406449005270146</v>
      </c>
      <c r="J125" s="300">
        <f>SUM(G125:I125)</f>
        <v>10.806957444660034</v>
      </c>
      <c r="K125" s="300"/>
      <c r="L125" s="300">
        <v>7.9067740088225218</v>
      </c>
      <c r="M125" s="300">
        <v>2.7148186046981992</v>
      </c>
      <c r="N125" s="300">
        <v>0.46592996647375218</v>
      </c>
      <c r="O125" s="300">
        <f>SUM(L125:N125)</f>
        <v>11.087522579994474</v>
      </c>
      <c r="P125" s="300"/>
      <c r="Q125" s="300">
        <v>7.922012435495132</v>
      </c>
      <c r="R125" s="300">
        <v>2.6908596729230894</v>
      </c>
      <c r="S125" s="300">
        <v>0.48807516312122162</v>
      </c>
      <c r="T125" s="300">
        <f>SUM(Q125:S125)</f>
        <v>11.100947271539443</v>
      </c>
      <c r="U125" s="300"/>
      <c r="V125" s="300">
        <v>7.6482307576385145</v>
      </c>
      <c r="W125" s="300">
        <v>2.5741907679632714</v>
      </c>
      <c r="X125" s="300">
        <v>0.47977831319505054</v>
      </c>
      <c r="Y125" s="300">
        <f>SUM(V125:X125)</f>
        <v>10.702199838796835</v>
      </c>
    </row>
    <row r="126" spans="1:25" x14ac:dyDescent="0.2">
      <c r="A126" s="260" t="s">
        <v>364</v>
      </c>
      <c r="B126" s="300">
        <v>8.0366806800491819</v>
      </c>
      <c r="C126" s="300">
        <v>0.44919082310056724</v>
      </c>
      <c r="D126" s="300">
        <v>0.53323560926167324</v>
      </c>
      <c r="E126" s="300">
        <f t="shared" ref="E126:E127" si="194">SUM(B126:D126)</f>
        <v>9.0191071124114224</v>
      </c>
      <c r="F126" s="300"/>
      <c r="G126" s="300">
        <v>10.921075507926437</v>
      </c>
      <c r="H126" s="300">
        <v>0.41272313757610024</v>
      </c>
      <c r="I126" s="300">
        <v>0.75924390983740497</v>
      </c>
      <c r="J126" s="300">
        <f t="shared" ref="J126:J127" si="195">SUM(G126:I126)</f>
        <v>12.093042555339942</v>
      </c>
      <c r="K126" s="300"/>
      <c r="L126" s="300">
        <v>9.7083698791492843</v>
      </c>
      <c r="M126" s="300">
        <v>0.36308024054562832</v>
      </c>
      <c r="N126" s="300">
        <v>0.45902730031062183</v>
      </c>
      <c r="O126" s="300">
        <f t="shared" ref="O126:O127" si="196">SUM(L126:N126)</f>
        <v>10.530477420005534</v>
      </c>
      <c r="P126" s="300"/>
      <c r="Q126" s="300">
        <v>9.7686402104315952</v>
      </c>
      <c r="R126" s="300">
        <v>0.38033026862455976</v>
      </c>
      <c r="S126" s="300">
        <v>0.48508224940440081</v>
      </c>
      <c r="T126" s="300">
        <f t="shared" ref="T126:T127" si="197">SUM(Q126:S126)</f>
        <v>10.634052728460556</v>
      </c>
      <c r="U126" s="300"/>
      <c r="V126" s="300">
        <v>9.4613384717710236</v>
      </c>
      <c r="W126" s="300">
        <v>0.3935054075282729</v>
      </c>
      <c r="X126" s="300">
        <v>0.48895628190383494</v>
      </c>
      <c r="Y126" s="300">
        <f t="shared" ref="Y126:Y127" si="198">SUM(V126:X126)</f>
        <v>10.343800161203133</v>
      </c>
    </row>
    <row r="127" spans="1:25" x14ac:dyDescent="0.2">
      <c r="A127" s="264" t="s">
        <v>363</v>
      </c>
      <c r="B127" s="301">
        <f>SUM(B125:B126)</f>
        <v>14.629912557109758</v>
      </c>
      <c r="C127" s="301">
        <f t="shared" ref="C127" si="199">SUM(C125:C126)</f>
        <v>3.0378518336285918</v>
      </c>
      <c r="D127" s="301">
        <f t="shared" ref="D127" si="200">SUM(D125:D126)</f>
        <v>0.53323560926167324</v>
      </c>
      <c r="E127" s="301">
        <f t="shared" si="194"/>
        <v>18.201000000000022</v>
      </c>
      <c r="F127" s="301"/>
      <c r="G127" s="301">
        <f>SUM(G125:G126)</f>
        <v>18.476709794751546</v>
      </c>
      <c r="H127" s="301">
        <f t="shared" ref="H127" si="201">SUM(H125:H126)</f>
        <v>3.1899818053583235</v>
      </c>
      <c r="I127" s="301">
        <f t="shared" ref="I127" si="202">SUM(I125:I126)</f>
        <v>1.2333083998901064</v>
      </c>
      <c r="J127" s="301">
        <f t="shared" si="195"/>
        <v>22.899999999999977</v>
      </c>
      <c r="K127" s="301"/>
      <c r="L127" s="301">
        <f>SUM(L125:L126)</f>
        <v>17.615143887971804</v>
      </c>
      <c r="M127" s="301">
        <f t="shared" ref="M127" si="203">SUM(M125:M126)</f>
        <v>3.0778988452438276</v>
      </c>
      <c r="N127" s="301">
        <f t="shared" ref="N127" si="204">SUM(N125:N126)</f>
        <v>0.92495726678437395</v>
      </c>
      <c r="O127" s="301">
        <f t="shared" si="196"/>
        <v>21.618000000000006</v>
      </c>
      <c r="P127" s="301"/>
      <c r="Q127" s="301">
        <f>SUM(Q125:Q126)</f>
        <v>17.690652645926725</v>
      </c>
      <c r="R127" s="301">
        <f t="shared" ref="R127" si="205">SUM(R125:R126)</f>
        <v>3.0711899415476491</v>
      </c>
      <c r="S127" s="301">
        <f t="shared" ref="S127" si="206">SUM(S125:S126)</f>
        <v>0.97315741252562238</v>
      </c>
      <c r="T127" s="301">
        <f t="shared" si="197"/>
        <v>21.734999999999999</v>
      </c>
      <c r="U127" s="301"/>
      <c r="V127" s="301">
        <f>SUM(V125:V126)</f>
        <v>17.109569229409537</v>
      </c>
      <c r="W127" s="301">
        <f t="shared" ref="W127" si="207">SUM(W125:W126)</f>
        <v>2.9676961754915441</v>
      </c>
      <c r="X127" s="301">
        <f t="shared" ref="X127" si="208">SUM(X125:X126)</f>
        <v>0.96873459509888549</v>
      </c>
      <c r="Y127" s="301">
        <f t="shared" si="198"/>
        <v>21.045999999999967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2.4597677038773464</v>
      </c>
      <c r="C134" s="300">
        <v>1.44670781993793</v>
      </c>
      <c r="D134" s="300">
        <v>0.30637435873200602</v>
      </c>
      <c r="E134" s="300">
        <f>SUM(B134:D134)</f>
        <v>4.2128498825472827</v>
      </c>
      <c r="F134" s="300"/>
      <c r="G134" s="300">
        <v>2.6835584303294699</v>
      </c>
      <c r="H134" s="300">
        <v>1.35803510226021</v>
      </c>
      <c r="I134" s="300">
        <v>0.40154152210043459</v>
      </c>
      <c r="J134" s="300">
        <f>SUM(G134:I134)</f>
        <v>4.4431350546901145</v>
      </c>
      <c r="K134" s="300"/>
      <c r="L134" s="300">
        <v>2.5627131658845261</v>
      </c>
      <c r="M134" s="300">
        <v>1.0951079827424606</v>
      </c>
      <c r="N134" s="300">
        <v>0.26846264597489122</v>
      </c>
      <c r="O134" s="300">
        <f>SUM(L134:N134)</f>
        <v>3.9262837946018778</v>
      </c>
      <c r="P134" s="300"/>
      <c r="Q134" s="300">
        <v>2.6960118044433865</v>
      </c>
      <c r="R134" s="300">
        <v>1.0640004846573663</v>
      </c>
      <c r="S134" s="300">
        <v>0.27655009952208731</v>
      </c>
      <c r="T134" s="300">
        <f>SUM(Q134:S134)</f>
        <v>4.0365623886228406</v>
      </c>
      <c r="U134" s="300"/>
      <c r="V134" s="300">
        <v>3.2394894433293064</v>
      </c>
      <c r="W134" s="300">
        <v>1.0930354597420517</v>
      </c>
      <c r="X134" s="300">
        <v>0.31259582242704392</v>
      </c>
      <c r="Y134" s="300">
        <f>SUM(V134:X134)</f>
        <v>4.6451207254984022</v>
      </c>
    </row>
    <row r="135" spans="1:25" x14ac:dyDescent="0.2">
      <c r="A135" s="260" t="s">
        <v>364</v>
      </c>
      <c r="B135" s="300">
        <v>3.044848252366164</v>
      </c>
      <c r="C135" s="300">
        <v>0.23943088651261882</v>
      </c>
      <c r="D135" s="300">
        <v>0.94787097857393343</v>
      </c>
      <c r="E135" s="300">
        <f t="shared" ref="E135:E136" si="209">SUM(B135:D135)</f>
        <v>4.2321501174527167</v>
      </c>
      <c r="F135" s="300"/>
      <c r="G135" s="300">
        <v>2.4692059108374296</v>
      </c>
      <c r="H135" s="300">
        <v>0.77535655282997717</v>
      </c>
      <c r="I135" s="300">
        <v>0.30330248164248075</v>
      </c>
      <c r="J135" s="300">
        <f t="shared" ref="J135:J136" si="210">SUM(G135:I135)</f>
        <v>3.5478649453098878</v>
      </c>
      <c r="K135" s="300"/>
      <c r="L135" s="300">
        <v>3.0452983522492443</v>
      </c>
      <c r="M135" s="300">
        <v>0.27859862421950166</v>
      </c>
      <c r="N135" s="300">
        <v>0.66981922892937851</v>
      </c>
      <c r="O135" s="300">
        <f t="shared" ref="O135:O136" si="211">SUM(L135:N135)</f>
        <v>3.9937162053981243</v>
      </c>
      <c r="P135" s="300"/>
      <c r="Q135" s="300">
        <v>3.0912843270909844</v>
      </c>
      <c r="R135" s="300">
        <v>0.28358341843046209</v>
      </c>
      <c r="S135" s="300">
        <v>0.71556986585570503</v>
      </c>
      <c r="T135" s="300">
        <f t="shared" ref="T135:T136" si="212">SUM(Q135:S135)</f>
        <v>4.0904376113771512</v>
      </c>
      <c r="U135" s="300"/>
      <c r="V135" s="300">
        <v>3.4676717945903026</v>
      </c>
      <c r="W135" s="300">
        <v>0.3239349454071111</v>
      </c>
      <c r="X135" s="300">
        <v>0.87227253450420872</v>
      </c>
      <c r="Y135" s="300">
        <f t="shared" ref="Y135:Y136" si="213">SUM(V135:X135)</f>
        <v>4.6638792745016229</v>
      </c>
    </row>
    <row r="136" spans="1:25" x14ac:dyDescent="0.2">
      <c r="A136" s="264" t="s">
        <v>363</v>
      </c>
      <c r="B136" s="301">
        <f>SUM(B134:B135)</f>
        <v>5.5046159562435104</v>
      </c>
      <c r="C136" s="301">
        <f t="shared" ref="C136" si="214">SUM(C134:C135)</f>
        <v>1.6861387064505489</v>
      </c>
      <c r="D136" s="301">
        <f t="shared" ref="D136" si="215">SUM(D134:D135)</f>
        <v>1.2542453373059395</v>
      </c>
      <c r="E136" s="301">
        <f t="shared" si="209"/>
        <v>8.4449999999999985</v>
      </c>
      <c r="F136" s="301"/>
      <c r="G136" s="301">
        <f>SUM(G134:G135)</f>
        <v>5.1527643411668995</v>
      </c>
      <c r="H136" s="301">
        <f t="shared" ref="H136" si="216">SUM(H134:H135)</f>
        <v>2.133391655090187</v>
      </c>
      <c r="I136" s="301">
        <f t="shared" ref="I136" si="217">SUM(I134:I135)</f>
        <v>0.70484400374291534</v>
      </c>
      <c r="J136" s="301">
        <f t="shared" si="210"/>
        <v>7.9910000000000014</v>
      </c>
      <c r="K136" s="301"/>
      <c r="L136" s="301">
        <f>SUM(L134:L135)</f>
        <v>5.60801151813377</v>
      </c>
      <c r="M136" s="301">
        <f t="shared" ref="M136" si="218">SUM(M134:M135)</f>
        <v>1.3737066069619623</v>
      </c>
      <c r="N136" s="301">
        <f t="shared" ref="N136" si="219">SUM(N134:N135)</f>
        <v>0.93828187490426973</v>
      </c>
      <c r="O136" s="301">
        <f t="shared" si="211"/>
        <v>7.9200000000000017</v>
      </c>
      <c r="P136" s="301"/>
      <c r="Q136" s="301">
        <f>SUM(Q134:Q135)</f>
        <v>5.7872961315343705</v>
      </c>
      <c r="R136" s="301">
        <f t="shared" ref="R136" si="220">SUM(R134:R135)</f>
        <v>1.3475839030878283</v>
      </c>
      <c r="S136" s="301">
        <f t="shared" ref="S136" si="221">SUM(S134:S135)</f>
        <v>0.99211996537779235</v>
      </c>
      <c r="T136" s="301">
        <f t="shared" si="212"/>
        <v>8.1269999999999918</v>
      </c>
      <c r="U136" s="301"/>
      <c r="V136" s="301">
        <f>SUM(V134:V135)</f>
        <v>6.7071612379196086</v>
      </c>
      <c r="W136" s="301">
        <f t="shared" ref="W136" si="222">SUM(W134:W135)</f>
        <v>1.4169704051491627</v>
      </c>
      <c r="X136" s="301">
        <f t="shared" ref="X136" si="223">SUM(X134:X135)</f>
        <v>1.1848683569312526</v>
      </c>
      <c r="Y136" s="301">
        <f t="shared" si="213"/>
        <v>9.3090000000000241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15.118918295313565</v>
      </c>
      <c r="C143" s="300">
        <v>5.1037254050129635</v>
      </c>
      <c r="D143" s="300">
        <v>2.591592301440659</v>
      </c>
      <c r="E143" s="300">
        <f>SUM(B143:D143)</f>
        <v>22.814236001767188</v>
      </c>
      <c r="F143" s="300"/>
      <c r="G143" s="300">
        <v>15.793301666558037</v>
      </c>
      <c r="H143" s="300">
        <v>9.0487082361616533</v>
      </c>
      <c r="I143" s="300">
        <v>2.4707075565639482</v>
      </c>
      <c r="J143" s="300">
        <f>SUM(G143:I143)</f>
        <v>27.312717459283636</v>
      </c>
      <c r="K143" s="300"/>
      <c r="L143" s="300">
        <v>16.138693608596846</v>
      </c>
      <c r="M143" s="300">
        <v>8.1190806883383253</v>
      </c>
      <c r="N143" s="300">
        <v>3.2832089021397355</v>
      </c>
      <c r="O143" s="300">
        <f>SUM(L143:N143)</f>
        <v>27.540983199074908</v>
      </c>
      <c r="P143" s="300"/>
      <c r="Q143" s="300">
        <v>17.022238600295474</v>
      </c>
      <c r="R143" s="300">
        <v>8.5895667880750501</v>
      </c>
      <c r="S143" s="300">
        <v>3.5666174472893002</v>
      </c>
      <c r="T143" s="300">
        <f>SUM(Q143:S143)</f>
        <v>29.178422835659823</v>
      </c>
      <c r="U143" s="300"/>
      <c r="V143" s="300">
        <v>18.100286088079034</v>
      </c>
      <c r="W143" s="300">
        <v>9.2430524386543045</v>
      </c>
      <c r="X143" s="300">
        <v>3.9182127282165631</v>
      </c>
      <c r="Y143" s="300">
        <f>SUM(V143:X143)</f>
        <v>31.261551254949904</v>
      </c>
    </row>
    <row r="144" spans="1:25" x14ac:dyDescent="0.2">
      <c r="A144" s="260" t="s">
        <v>364</v>
      </c>
      <c r="B144" s="300">
        <v>22.064096720472605</v>
      </c>
      <c r="C144" s="300">
        <v>2.0711252940928144</v>
      </c>
      <c r="D144" s="300">
        <v>6.5095419836673321</v>
      </c>
      <c r="E144" s="300">
        <f t="shared" ref="E144:E145" si="224">SUM(B144:D144)</f>
        <v>30.644763998232754</v>
      </c>
      <c r="F144" s="300"/>
      <c r="G144" s="300">
        <v>24.849538427889616</v>
      </c>
      <c r="H144" s="300">
        <v>3.4662102418814107</v>
      </c>
      <c r="I144" s="300">
        <v>6.302533870945501</v>
      </c>
      <c r="J144" s="300">
        <f t="shared" ref="J144:J145" si="225">SUM(G144:I144)</f>
        <v>34.618282540716528</v>
      </c>
      <c r="K144" s="300"/>
      <c r="L144" s="300">
        <v>26.659872603285624</v>
      </c>
      <c r="M144" s="300">
        <v>6.4292874837409633</v>
      </c>
      <c r="N144" s="300">
        <v>5.2868567138984437</v>
      </c>
      <c r="O144" s="300">
        <f t="shared" ref="O144:O145" si="226">SUM(L144:N144)</f>
        <v>38.376016800925029</v>
      </c>
      <c r="P144" s="300"/>
      <c r="Q144" s="300">
        <v>27.389820109114197</v>
      </c>
      <c r="R144" s="300">
        <v>6.8017340988616599</v>
      </c>
      <c r="S144" s="300">
        <v>5.5710229563642626</v>
      </c>
      <c r="T144" s="300">
        <f t="shared" ref="T144:T145" si="227">SUM(Q144:S144)</f>
        <v>39.762577164340115</v>
      </c>
      <c r="U144" s="300"/>
      <c r="V144" s="300">
        <v>28.32670357427077</v>
      </c>
      <c r="W144" s="300">
        <v>7.4623800268071268</v>
      </c>
      <c r="X144" s="300">
        <v>5.8953651439722297</v>
      </c>
      <c r="Y144" s="300">
        <f t="shared" ref="Y144:Y145" si="228">SUM(V144:X144)</f>
        <v>41.684448745050126</v>
      </c>
    </row>
    <row r="145" spans="1:25" x14ac:dyDescent="0.2">
      <c r="A145" s="264" t="s">
        <v>363</v>
      </c>
      <c r="B145" s="301">
        <f>SUM(B143:B144)</f>
        <v>37.183015015786168</v>
      </c>
      <c r="C145" s="301">
        <f t="shared" ref="C145" si="229">SUM(C143:C144)</f>
        <v>7.1748506991057779</v>
      </c>
      <c r="D145" s="301">
        <f t="shared" ref="D145" si="230">SUM(D143:D144)</f>
        <v>9.1011342851079906</v>
      </c>
      <c r="E145" s="301">
        <f t="shared" si="224"/>
        <v>53.458999999999932</v>
      </c>
      <c r="F145" s="301"/>
      <c r="G145" s="301">
        <f>SUM(G143:G144)</f>
        <v>40.642840094447649</v>
      </c>
      <c r="H145" s="301">
        <f t="shared" ref="H145" si="231">SUM(H143:H144)</f>
        <v>12.514918478043064</v>
      </c>
      <c r="I145" s="301">
        <f t="shared" ref="I145" si="232">SUM(I143:I144)</f>
        <v>8.7732414275094488</v>
      </c>
      <c r="J145" s="301">
        <f t="shared" si="225"/>
        <v>61.931000000000161</v>
      </c>
      <c r="K145" s="301"/>
      <c r="L145" s="301">
        <f>SUM(L143:L144)</f>
        <v>42.798566211882473</v>
      </c>
      <c r="M145" s="301">
        <f t="shared" ref="M145" si="233">SUM(M143:M144)</f>
        <v>14.548368172079289</v>
      </c>
      <c r="N145" s="301">
        <f t="shared" ref="N145" si="234">SUM(N143:N144)</f>
        <v>8.5700656160381783</v>
      </c>
      <c r="O145" s="301">
        <f t="shared" si="226"/>
        <v>65.916999999999945</v>
      </c>
      <c r="P145" s="301"/>
      <c r="Q145" s="301">
        <f>SUM(Q143:Q144)</f>
        <v>44.412058709409671</v>
      </c>
      <c r="R145" s="301">
        <f t="shared" ref="R145" si="235">SUM(R143:R144)</f>
        <v>15.39130088693671</v>
      </c>
      <c r="S145" s="301">
        <f t="shared" ref="S145" si="236">SUM(S143:S144)</f>
        <v>9.1376404036535632</v>
      </c>
      <c r="T145" s="301">
        <f t="shared" si="227"/>
        <v>68.940999999999946</v>
      </c>
      <c r="U145" s="301"/>
      <c r="V145" s="301">
        <f>SUM(V143:V144)</f>
        <v>46.426989662349804</v>
      </c>
      <c r="W145" s="301">
        <f t="shared" ref="W145" si="237">SUM(W143:W144)</f>
        <v>16.705432465461431</v>
      </c>
      <c r="X145" s="301">
        <f t="shared" ref="X145" si="238">SUM(X143:X144)</f>
        <v>9.8135778721887927</v>
      </c>
      <c r="Y145" s="301">
        <f t="shared" si="228"/>
        <v>72.946000000000026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11.225706028631981</v>
      </c>
      <c r="C152" s="300">
        <v>8.6150117851339054</v>
      </c>
      <c r="D152" s="300">
        <v>1.8251591485427971</v>
      </c>
      <c r="E152" s="300">
        <f>SUM(B152:D152)</f>
        <v>21.665876962308683</v>
      </c>
      <c r="F152" s="300"/>
      <c r="G152" s="300">
        <v>10.327262150415862</v>
      </c>
      <c r="H152" s="300">
        <v>8.6044201584068212</v>
      </c>
      <c r="I152" s="300">
        <v>1.7611853833436759</v>
      </c>
      <c r="J152" s="300">
        <f>SUM(G152:I152)</f>
        <v>20.692867692166359</v>
      </c>
      <c r="K152" s="300"/>
      <c r="L152" s="300">
        <v>9.8477067600927004</v>
      </c>
      <c r="M152" s="300">
        <v>7.6940936758013461</v>
      </c>
      <c r="N152" s="300">
        <v>1.5576055726702733</v>
      </c>
      <c r="O152" s="300">
        <f>SUM(L152:N152)</f>
        <v>19.099406008564319</v>
      </c>
      <c r="P152" s="300"/>
      <c r="Q152" s="300">
        <v>10.53528749136817</v>
      </c>
      <c r="R152" s="300">
        <v>7.9339900089487374</v>
      </c>
      <c r="S152" s="300">
        <v>1.6097121703442263</v>
      </c>
      <c r="T152" s="300">
        <f>SUM(Q152:S152)</f>
        <v>20.078989670661134</v>
      </c>
      <c r="U152" s="300"/>
      <c r="V152" s="300">
        <v>11.495663581200661</v>
      </c>
      <c r="W152" s="300">
        <v>8.1792146376727057</v>
      </c>
      <c r="X152" s="300">
        <v>1.7335908963632523</v>
      </c>
      <c r="Y152" s="300">
        <f>SUM(V152:X152)</f>
        <v>21.40846911523662</v>
      </c>
    </row>
    <row r="153" spans="1:25" x14ac:dyDescent="0.2">
      <c r="A153" s="260" t="s">
        <v>364</v>
      </c>
      <c r="B153" s="300">
        <v>23.411179581018732</v>
      </c>
      <c r="C153" s="300">
        <v>6.3635788528639514</v>
      </c>
      <c r="D153" s="300">
        <v>3.2573646038087483</v>
      </c>
      <c r="E153" s="300">
        <f t="shared" ref="E153:E154" si="239">SUM(B153:D153)</f>
        <v>33.032123037691434</v>
      </c>
      <c r="F153" s="300"/>
      <c r="G153" s="300">
        <v>21.837132384895074</v>
      </c>
      <c r="H153" s="300">
        <v>7.4125117625758667</v>
      </c>
      <c r="I153" s="300">
        <v>2.9424881603626125</v>
      </c>
      <c r="J153" s="300">
        <f t="shared" ref="J153:J154" si="240">SUM(G153:I153)</f>
        <v>32.192132307833553</v>
      </c>
      <c r="K153" s="300"/>
      <c r="L153" s="300">
        <v>19.697868246419798</v>
      </c>
      <c r="M153" s="300">
        <v>5.7483140730166289</v>
      </c>
      <c r="N153" s="300">
        <v>2.3814116719992957</v>
      </c>
      <c r="O153" s="300">
        <f t="shared" ref="O153:O154" si="241">SUM(L153:N153)</f>
        <v>27.827593991435723</v>
      </c>
      <c r="P153" s="300"/>
      <c r="Q153" s="300">
        <v>20.70103906844097</v>
      </c>
      <c r="R153" s="300">
        <v>6.0284529804419575</v>
      </c>
      <c r="S153" s="300">
        <v>2.4635182804560172</v>
      </c>
      <c r="T153" s="300">
        <f t="shared" ref="T153:T154" si="242">SUM(Q153:S153)</f>
        <v>29.193010329338946</v>
      </c>
      <c r="U153" s="300"/>
      <c r="V153" s="300">
        <v>22.095739129759359</v>
      </c>
      <c r="W153" s="300">
        <v>6.3758037634949227</v>
      </c>
      <c r="X153" s="300">
        <v>2.6379879915091102</v>
      </c>
      <c r="Y153" s="300">
        <f t="shared" ref="Y153:Y154" si="243">SUM(V153:X153)</f>
        <v>31.109530884763391</v>
      </c>
    </row>
    <row r="154" spans="1:25" x14ac:dyDescent="0.2">
      <c r="A154" s="264" t="s">
        <v>363</v>
      </c>
      <c r="B154" s="301">
        <f>SUM(B152:B153)</f>
        <v>34.636885609650712</v>
      </c>
      <c r="C154" s="301">
        <f t="shared" ref="C154" si="244">SUM(C152:C153)</f>
        <v>14.978590637997858</v>
      </c>
      <c r="D154" s="301">
        <f t="shared" ref="D154" si="245">SUM(D152:D153)</f>
        <v>5.0825237523515456</v>
      </c>
      <c r="E154" s="301">
        <f t="shared" si="239"/>
        <v>54.698000000000121</v>
      </c>
      <c r="F154" s="301"/>
      <c r="G154" s="301">
        <f>SUM(G152:G153)</f>
        <v>32.164394535310933</v>
      </c>
      <c r="H154" s="301">
        <f t="shared" ref="H154" si="246">SUM(H152:H153)</f>
        <v>16.016931920982689</v>
      </c>
      <c r="I154" s="301">
        <f t="shared" ref="I154" si="247">SUM(I152:I153)</f>
        <v>4.7036735437062882</v>
      </c>
      <c r="J154" s="301">
        <f t="shared" si="240"/>
        <v>52.884999999999906</v>
      </c>
      <c r="K154" s="301"/>
      <c r="L154" s="301">
        <f>SUM(L152:L153)</f>
        <v>29.5455750065125</v>
      </c>
      <c r="M154" s="301">
        <f t="shared" ref="M154" si="248">SUM(M152:M153)</f>
        <v>13.442407748817974</v>
      </c>
      <c r="N154" s="301">
        <f t="shared" ref="N154" si="249">SUM(N152:N153)</f>
        <v>3.9390172446695688</v>
      </c>
      <c r="O154" s="301">
        <f t="shared" si="241"/>
        <v>46.927000000000049</v>
      </c>
      <c r="P154" s="301"/>
      <c r="Q154" s="301">
        <f>SUM(Q152:Q153)</f>
        <v>31.23632655980914</v>
      </c>
      <c r="R154" s="301">
        <f t="shared" ref="R154" si="250">SUM(R152:R153)</f>
        <v>13.962442989390695</v>
      </c>
      <c r="S154" s="301">
        <f t="shared" ref="S154" si="251">SUM(S152:S153)</f>
        <v>4.0732304508002439</v>
      </c>
      <c r="T154" s="301">
        <f t="shared" si="242"/>
        <v>49.272000000000084</v>
      </c>
      <c r="U154" s="301"/>
      <c r="V154" s="301">
        <f>SUM(V152:V153)</f>
        <v>33.591402710960018</v>
      </c>
      <c r="W154" s="301">
        <f t="shared" ref="W154" si="252">SUM(W152:W153)</f>
        <v>14.555018401167629</v>
      </c>
      <c r="X154" s="301">
        <f t="shared" ref="X154" si="253">SUM(X152:X153)</f>
        <v>4.3715788878723627</v>
      </c>
      <c r="Y154" s="301">
        <f t="shared" si="243"/>
        <v>52.518000000000008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4.5885619977381094</v>
      </c>
      <c r="C161" s="300">
        <v>4.4371127315375789</v>
      </c>
      <c r="D161" s="300">
        <v>0.38254351434637734</v>
      </c>
      <c r="E161" s="300">
        <f>SUM(B161:D161)</f>
        <v>9.4082182436220663</v>
      </c>
      <c r="F161" s="300"/>
      <c r="G161" s="300">
        <v>4.6723754896779743</v>
      </c>
      <c r="H161" s="300">
        <v>4.104418173202701</v>
      </c>
      <c r="I161" s="300">
        <v>5.0785601313347792E-2</v>
      </c>
      <c r="J161" s="300">
        <f>SUM(G161:I161)</f>
        <v>8.8275792641940214</v>
      </c>
      <c r="K161" s="300"/>
      <c r="L161" s="300">
        <v>4.7397154756445277</v>
      </c>
      <c r="M161" s="300">
        <v>4.0863574767295994</v>
      </c>
      <c r="N161" s="300">
        <v>0.37823887820302066</v>
      </c>
      <c r="O161" s="300">
        <f>SUM(L161:N161)</f>
        <v>9.2043118305771472</v>
      </c>
      <c r="P161" s="300"/>
      <c r="Q161" s="300">
        <v>4.6491798910348114</v>
      </c>
      <c r="R161" s="300">
        <v>4.0165118847430916</v>
      </c>
      <c r="S161" s="300">
        <v>0.37138536952958517</v>
      </c>
      <c r="T161" s="300">
        <f>SUM(Q161:S161)</f>
        <v>9.0370771453074887</v>
      </c>
      <c r="U161" s="300"/>
      <c r="V161" s="300">
        <v>4.7917977260911053</v>
      </c>
      <c r="W161" s="300">
        <v>4.1415340862305161</v>
      </c>
      <c r="X161" s="300">
        <v>0.38598855448131925</v>
      </c>
      <c r="Y161" s="300">
        <f>SUM(V161:X161)</f>
        <v>9.3193203668029412</v>
      </c>
    </row>
    <row r="162" spans="1:25" x14ac:dyDescent="0.2">
      <c r="A162" s="260" t="s">
        <v>364</v>
      </c>
      <c r="B162" s="300">
        <v>5.1022308644860601</v>
      </c>
      <c r="C162" s="300">
        <v>0.76199201643581038</v>
      </c>
      <c r="D162" s="300">
        <v>0.38955887545607987</v>
      </c>
      <c r="E162" s="300">
        <f t="shared" ref="E162:E163" si="254">SUM(B162:D162)</f>
        <v>6.2537817563779505</v>
      </c>
      <c r="F162" s="300"/>
      <c r="G162" s="300">
        <v>5.2064757385802665</v>
      </c>
      <c r="H162" s="300">
        <v>0.71440415890466569</v>
      </c>
      <c r="I162" s="300">
        <v>0.26154083832106556</v>
      </c>
      <c r="J162" s="300">
        <f t="shared" ref="J162:J163" si="255">SUM(G162:I162)</f>
        <v>6.1824207358059979</v>
      </c>
      <c r="K162" s="300"/>
      <c r="L162" s="300">
        <v>5.2947453417514154</v>
      </c>
      <c r="M162" s="300">
        <v>0.72583132315156229</v>
      </c>
      <c r="N162" s="300">
        <v>0.45111150451989679</v>
      </c>
      <c r="O162" s="300">
        <f t="shared" ref="O162:O163" si="256">SUM(L162:N162)</f>
        <v>6.4716881694228743</v>
      </c>
      <c r="P162" s="300"/>
      <c r="Q162" s="300">
        <v>5.088695677859068</v>
      </c>
      <c r="R162" s="300">
        <v>0.75032973425327765</v>
      </c>
      <c r="S162" s="300">
        <v>0.44289744258013974</v>
      </c>
      <c r="T162" s="300">
        <f t="shared" ref="T162:T163" si="257">SUM(Q162:S162)</f>
        <v>6.2819228546924855</v>
      </c>
      <c r="U162" s="300"/>
      <c r="V162" s="300">
        <v>5.0312535885995526</v>
      </c>
      <c r="W162" s="300">
        <v>0.85308632938229101</v>
      </c>
      <c r="X162" s="300">
        <v>0.46133971521522271</v>
      </c>
      <c r="Y162" s="300">
        <f t="shared" ref="Y162:Y163" si="258">SUM(V162:X162)</f>
        <v>6.3456796331970668</v>
      </c>
    </row>
    <row r="163" spans="1:25" x14ac:dyDescent="0.2">
      <c r="A163" s="264" t="s">
        <v>363</v>
      </c>
      <c r="B163" s="301">
        <f>SUM(B161:B162)</f>
        <v>9.6907928622241695</v>
      </c>
      <c r="C163" s="301">
        <f t="shared" ref="C163" si="259">SUM(C161:C162)</f>
        <v>5.1991047479733892</v>
      </c>
      <c r="D163" s="301">
        <f t="shared" ref="D163" si="260">SUM(D161:D162)</f>
        <v>0.77210238980245727</v>
      </c>
      <c r="E163" s="301">
        <f t="shared" si="254"/>
        <v>15.662000000000015</v>
      </c>
      <c r="F163" s="301"/>
      <c r="G163" s="301">
        <f>SUM(G161:G162)</f>
        <v>9.8788512282582417</v>
      </c>
      <c r="H163" s="301">
        <f t="shared" ref="H163" si="261">SUM(H161:H162)</f>
        <v>4.8188223321073664</v>
      </c>
      <c r="I163" s="301">
        <f t="shared" ref="I163" si="262">SUM(I161:I162)</f>
        <v>0.31232643963441337</v>
      </c>
      <c r="J163" s="301">
        <f t="shared" si="255"/>
        <v>15.010000000000021</v>
      </c>
      <c r="K163" s="301"/>
      <c r="L163" s="301">
        <f>SUM(L161:L162)</f>
        <v>10.034460817395942</v>
      </c>
      <c r="M163" s="301">
        <f t="shared" ref="M163" si="263">SUM(M161:M162)</f>
        <v>4.8121887998811612</v>
      </c>
      <c r="N163" s="301">
        <f t="shared" ref="N163" si="264">SUM(N161:N162)</f>
        <v>0.82935038272291739</v>
      </c>
      <c r="O163" s="301">
        <f t="shared" si="256"/>
        <v>15.676000000000021</v>
      </c>
      <c r="P163" s="301"/>
      <c r="Q163" s="301">
        <f>SUM(Q161:Q162)</f>
        <v>9.7378755688938803</v>
      </c>
      <c r="R163" s="301">
        <f t="shared" ref="R163" si="265">SUM(R161:R162)</f>
        <v>4.7668416189963692</v>
      </c>
      <c r="S163" s="301">
        <f t="shared" ref="S163" si="266">SUM(S161:S162)</f>
        <v>0.81428281210972497</v>
      </c>
      <c r="T163" s="301">
        <f t="shared" si="257"/>
        <v>15.318999999999976</v>
      </c>
      <c r="U163" s="301"/>
      <c r="V163" s="301">
        <f>SUM(V161:V162)</f>
        <v>9.8230513146906588</v>
      </c>
      <c r="W163" s="301">
        <f t="shared" ref="W163" si="267">SUM(W161:W162)</f>
        <v>4.9946204156128076</v>
      </c>
      <c r="X163" s="301">
        <f t="shared" ref="X163" si="268">SUM(X161:X162)</f>
        <v>0.84732826969654196</v>
      </c>
      <c r="Y163" s="301">
        <f t="shared" si="258"/>
        <v>15.665000000000008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11.992387216340374</v>
      </c>
      <c r="C170" s="300">
        <v>13.190105633361759</v>
      </c>
      <c r="D170" s="300">
        <v>1.8342019544132877</v>
      </c>
      <c r="E170" s="300">
        <f>SUM(B170:D170)</f>
        <v>27.016694804115421</v>
      </c>
      <c r="F170" s="300"/>
      <c r="G170" s="300">
        <v>10.661122257873105</v>
      </c>
      <c r="H170" s="300">
        <v>11.801474883230769</v>
      </c>
      <c r="I170" s="300">
        <v>1.1105834688745371</v>
      </c>
      <c r="J170" s="300">
        <f>SUM(G170:I170)</f>
        <v>23.573180609978412</v>
      </c>
      <c r="K170" s="300"/>
      <c r="L170" s="300">
        <v>10.692822705927425</v>
      </c>
      <c r="M170" s="300">
        <v>12.002573183397866</v>
      </c>
      <c r="N170" s="300">
        <v>1.7878548762475206</v>
      </c>
      <c r="O170" s="300">
        <f>SUM(L170:N170)</f>
        <v>24.483250765572812</v>
      </c>
      <c r="P170" s="300"/>
      <c r="Q170" s="300">
        <v>11.832915454500588</v>
      </c>
      <c r="R170" s="300">
        <v>12.713836489100467</v>
      </c>
      <c r="S170" s="300">
        <v>1.9569730965269647</v>
      </c>
      <c r="T170" s="300">
        <f>SUM(Q170:S170)</f>
        <v>26.503725040128021</v>
      </c>
      <c r="U170" s="300"/>
      <c r="V170" s="300">
        <v>13.581296509044483</v>
      </c>
      <c r="W170" s="300">
        <v>13.339205878478337</v>
      </c>
      <c r="X170" s="300">
        <v>2.1496291648525321</v>
      </c>
      <c r="Y170" s="300">
        <f>SUM(V170:X170)</f>
        <v>29.070131552375351</v>
      </c>
    </row>
    <row r="171" spans="1:25" x14ac:dyDescent="0.2">
      <c r="A171" s="260" t="s">
        <v>364</v>
      </c>
      <c r="B171" s="300">
        <v>7.3052519300204759</v>
      </c>
      <c r="C171" s="300">
        <v>2.7535386724946238</v>
      </c>
      <c r="D171" s="300">
        <v>1.3215145933695136</v>
      </c>
      <c r="E171" s="300">
        <f t="shared" ref="E171" si="269">SUM(B171:D171)</f>
        <v>11.380305195884613</v>
      </c>
      <c r="F171" s="300"/>
      <c r="G171" s="300">
        <v>7.0730833580387777</v>
      </c>
      <c r="H171" s="300">
        <v>2.2406708682937255</v>
      </c>
      <c r="I171" s="300">
        <v>1.542065163689079</v>
      </c>
      <c r="J171" s="300">
        <f t="shared" ref="J171:J172" si="270">SUM(G171:I171)</f>
        <v>10.855819390021582</v>
      </c>
      <c r="K171" s="300"/>
      <c r="L171" s="300">
        <v>6.9719432815675555</v>
      </c>
      <c r="M171" s="300">
        <v>2.5811651114802299</v>
      </c>
      <c r="N171" s="300">
        <v>1.4086408413793838</v>
      </c>
      <c r="O171" s="300">
        <f t="shared" ref="O171:O172" si="271">SUM(L171:N171)</f>
        <v>10.96174923442717</v>
      </c>
      <c r="P171" s="300"/>
      <c r="Q171" s="300">
        <v>7.4489559506202543</v>
      </c>
      <c r="R171" s="300">
        <v>2.8317594182584256</v>
      </c>
      <c r="S171" s="300">
        <v>1.5545595909932914</v>
      </c>
      <c r="T171" s="300">
        <f t="shared" ref="T171:T172" si="272">SUM(Q171:S171)</f>
        <v>11.83527495987197</v>
      </c>
      <c r="U171" s="300"/>
      <c r="V171" s="300">
        <v>7.9640430142950844</v>
      </c>
      <c r="W171" s="300">
        <v>3.1733370703936696</v>
      </c>
      <c r="X171" s="300">
        <v>1.7574883629359479</v>
      </c>
      <c r="Y171" s="300">
        <f t="shared" ref="Y171:Y172" si="273">SUM(V171:X171)</f>
        <v>12.894868447624702</v>
      </c>
    </row>
    <row r="172" spans="1:25" x14ac:dyDescent="0.2">
      <c r="A172" s="264" t="s">
        <v>363</v>
      </c>
      <c r="B172" s="301">
        <f>SUM(B170:B171)</f>
        <v>19.297639146360851</v>
      </c>
      <c r="C172" s="301">
        <f t="shared" ref="C172" si="274">SUM(C170:C171)</f>
        <v>15.943644305856383</v>
      </c>
      <c r="D172" s="301">
        <f t="shared" ref="D172" si="275">SUM(D170:D171)</f>
        <v>3.1557165477828013</v>
      </c>
      <c r="E172" s="301">
        <f>SUM(B172:D172)</f>
        <v>38.397000000000034</v>
      </c>
      <c r="F172" s="301"/>
      <c r="G172" s="301">
        <f>SUM(G170:G171)</f>
        <v>17.734205615911883</v>
      </c>
      <c r="H172" s="301">
        <f t="shared" ref="H172" si="276">SUM(H170:H171)</f>
        <v>14.042145751524494</v>
      </c>
      <c r="I172" s="301">
        <f t="shared" ref="I172" si="277">SUM(I170:I171)</f>
        <v>2.6526486325636158</v>
      </c>
      <c r="J172" s="301">
        <f t="shared" si="270"/>
        <v>34.428999999999995</v>
      </c>
      <c r="K172" s="301"/>
      <c r="L172" s="301">
        <f>SUM(L170:L171)</f>
        <v>17.664765987494981</v>
      </c>
      <c r="M172" s="301">
        <f t="shared" ref="M172" si="278">SUM(M170:M171)</f>
        <v>14.583738294878096</v>
      </c>
      <c r="N172" s="301">
        <f t="shared" ref="N172" si="279">SUM(N170:N171)</f>
        <v>3.1964957176269042</v>
      </c>
      <c r="O172" s="301">
        <f t="shared" si="271"/>
        <v>35.444999999999979</v>
      </c>
      <c r="P172" s="301"/>
      <c r="Q172" s="301">
        <f>SUM(Q170:Q171)</f>
        <v>19.281871405120842</v>
      </c>
      <c r="R172" s="301">
        <f t="shared" ref="R172" si="280">SUM(R170:R171)</f>
        <v>15.545595907358893</v>
      </c>
      <c r="S172" s="301">
        <f t="shared" ref="S172" si="281">SUM(S170:S171)</f>
        <v>3.5115326875202562</v>
      </c>
      <c r="T172" s="301">
        <f t="shared" si="272"/>
        <v>38.338999999999992</v>
      </c>
      <c r="U172" s="301"/>
      <c r="V172" s="301">
        <f>SUM(V170:V171)</f>
        <v>21.545339523339567</v>
      </c>
      <c r="W172" s="301">
        <f t="shared" ref="W172" si="282">SUM(W170:W171)</f>
        <v>16.512542948872007</v>
      </c>
      <c r="X172" s="301">
        <f t="shared" ref="X172" si="283">SUM(X170:X171)</f>
        <v>3.90711752778848</v>
      </c>
      <c r="Y172" s="301">
        <f t="shared" si="273"/>
        <v>41.965000000000053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23.130816035939816</v>
      </c>
      <c r="C179" s="300">
        <v>21.076783231971902</v>
      </c>
      <c r="D179" s="300">
        <v>2.5572671492346331</v>
      </c>
      <c r="E179" s="300">
        <f>SUM(B179:D179)</f>
        <v>46.764866417146351</v>
      </c>
      <c r="F179" s="300"/>
      <c r="G179" s="300">
        <v>22.836088601986052</v>
      </c>
      <c r="H179" s="300">
        <v>22.018410345029871</v>
      </c>
      <c r="I179" s="300">
        <v>3.2376028154730556</v>
      </c>
      <c r="J179" s="300">
        <f>SUM(G179:I179)</f>
        <v>48.09210176248898</v>
      </c>
      <c r="K179" s="300"/>
      <c r="L179" s="300">
        <v>24.114873399316572</v>
      </c>
      <c r="M179" s="300">
        <v>21.940758064839951</v>
      </c>
      <c r="N179" s="300">
        <v>3.6405302594224089</v>
      </c>
      <c r="O179" s="300">
        <f>SUM(L179:N179)</f>
        <v>49.696161723578925</v>
      </c>
      <c r="P179" s="300"/>
      <c r="Q179" s="300">
        <v>27.334238254544221</v>
      </c>
      <c r="R179" s="300">
        <v>23.516194479320788</v>
      </c>
      <c r="S179" s="300">
        <v>4.2705700251993512</v>
      </c>
      <c r="T179" s="300">
        <f>SUM(Q179:S179)</f>
        <v>55.121002759064353</v>
      </c>
      <c r="U179" s="300"/>
      <c r="V179" s="300">
        <v>32.29810950771386</v>
      </c>
      <c r="W179" s="300">
        <v>24.588109340068627</v>
      </c>
      <c r="X179" s="300">
        <v>5.2209990900579548</v>
      </c>
      <c r="Y179" s="300">
        <f>SUM(V179:X179)</f>
        <v>62.107217937840446</v>
      </c>
    </row>
    <row r="180" spans="1:25" x14ac:dyDescent="0.2">
      <c r="A180" s="260" t="s">
        <v>364</v>
      </c>
      <c r="B180" s="300">
        <v>8.8886688513908148</v>
      </c>
      <c r="C180" s="300">
        <v>3.2106105175767969</v>
      </c>
      <c r="D180" s="300">
        <v>2.033854213886042</v>
      </c>
      <c r="E180" s="300">
        <f t="shared" ref="E180:E181" si="284">SUM(B180:D180)</f>
        <v>14.133133582853652</v>
      </c>
      <c r="F180" s="300"/>
      <c r="G180" s="300">
        <v>9.2794965539721908</v>
      </c>
      <c r="H180" s="300">
        <v>3.3953561765466334</v>
      </c>
      <c r="I180" s="300">
        <v>1.1990455069921699</v>
      </c>
      <c r="J180" s="300">
        <f t="shared" ref="J180:J181" si="285">SUM(G180:I180)</f>
        <v>13.873898237510993</v>
      </c>
      <c r="K180" s="300"/>
      <c r="L180" s="300">
        <v>9.449520986859774</v>
      </c>
      <c r="M180" s="300">
        <v>3.1359237449813744</v>
      </c>
      <c r="N180" s="300">
        <v>1.1843935445799045</v>
      </c>
      <c r="O180" s="300">
        <f t="shared" ref="O180:O181" si="286">SUM(L180:N180)</f>
        <v>13.769838276421053</v>
      </c>
      <c r="P180" s="300"/>
      <c r="Q180" s="300">
        <v>10.445721778284227</v>
      </c>
      <c r="R180" s="300">
        <v>3.5578010959775868</v>
      </c>
      <c r="S180" s="300">
        <v>1.2354743666737711</v>
      </c>
      <c r="T180" s="300">
        <f t="shared" ref="T180:T181" si="287">SUM(Q180:S180)</f>
        <v>15.238997240935584</v>
      </c>
      <c r="U180" s="300"/>
      <c r="V180" s="300">
        <v>11.756344434691655</v>
      </c>
      <c r="W180" s="300">
        <v>4.1684788533860901</v>
      </c>
      <c r="X180" s="300">
        <v>1.2349587740819858</v>
      </c>
      <c r="Y180" s="300">
        <f t="shared" ref="Y180:Y181" si="288">SUM(V180:X180)</f>
        <v>17.159782062159731</v>
      </c>
    </row>
    <row r="181" spans="1:25" x14ac:dyDescent="0.2">
      <c r="A181" s="264" t="s">
        <v>363</v>
      </c>
      <c r="B181" s="301">
        <f>SUM(B179:B180)</f>
        <v>32.019484887330634</v>
      </c>
      <c r="C181" s="301">
        <f t="shared" ref="C181" si="289">SUM(C179:C180)</f>
        <v>24.287393749548698</v>
      </c>
      <c r="D181" s="301">
        <f t="shared" ref="D181" si="290">SUM(D179:D180)</f>
        <v>4.5911213631206751</v>
      </c>
      <c r="E181" s="301">
        <f t="shared" si="284"/>
        <v>60.89800000000001</v>
      </c>
      <c r="F181" s="301"/>
      <c r="G181" s="301">
        <f>SUM(G179:G180)</f>
        <v>32.115585155958243</v>
      </c>
      <c r="H181" s="301">
        <f t="shared" ref="H181" si="291">SUM(H179:H180)</f>
        <v>25.413766521576505</v>
      </c>
      <c r="I181" s="301">
        <f t="shared" ref="I181" si="292">SUM(I179:I180)</f>
        <v>4.436648322465226</v>
      </c>
      <c r="J181" s="301">
        <f t="shared" si="285"/>
        <v>61.965999999999973</v>
      </c>
      <c r="K181" s="301"/>
      <c r="L181" s="301">
        <f>SUM(L179:L180)</f>
        <v>33.564394386176346</v>
      </c>
      <c r="M181" s="301">
        <f t="shared" ref="M181" si="293">SUM(M179:M180)</f>
        <v>25.076681809821324</v>
      </c>
      <c r="N181" s="301">
        <f t="shared" ref="N181" si="294">SUM(N179:N180)</f>
        <v>4.8249238040023137</v>
      </c>
      <c r="O181" s="301">
        <f t="shared" si="286"/>
        <v>63.46599999999998</v>
      </c>
      <c r="P181" s="301"/>
      <c r="Q181" s="301">
        <f>SUM(Q179:Q180)</f>
        <v>37.779960032828448</v>
      </c>
      <c r="R181" s="301">
        <f t="shared" ref="R181" si="295">SUM(R179:R180)</f>
        <v>27.073995575298376</v>
      </c>
      <c r="S181" s="301">
        <f t="shared" ref="S181" si="296">SUM(S179:S180)</f>
        <v>5.5060443918731226</v>
      </c>
      <c r="T181" s="301">
        <f t="shared" si="287"/>
        <v>70.359999999999943</v>
      </c>
      <c r="U181" s="301"/>
      <c r="V181" s="301">
        <f>SUM(V179:V180)</f>
        <v>44.054453942405516</v>
      </c>
      <c r="W181" s="301">
        <f t="shared" ref="W181" si="297">SUM(W179:W180)</f>
        <v>28.756588193454718</v>
      </c>
      <c r="X181" s="301">
        <f t="shared" ref="X181" si="298">SUM(X179:X180)</f>
        <v>6.4559578641399407</v>
      </c>
      <c r="Y181" s="301">
        <f t="shared" si="288"/>
        <v>79.267000000000181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2.2315999834606659</v>
      </c>
      <c r="C188" s="300">
        <v>3.5287806483009225</v>
      </c>
      <c r="D188" s="300">
        <v>0.81809823249413205</v>
      </c>
      <c r="E188" s="300">
        <f>SUM(B188:D188)</f>
        <v>6.5784788642557208</v>
      </c>
      <c r="F188" s="300"/>
      <c r="G188" s="300">
        <v>2.5956102649876147</v>
      </c>
      <c r="H188" s="300">
        <v>3.5521268718218475</v>
      </c>
      <c r="I188" s="300">
        <v>0.94317872581299556</v>
      </c>
      <c r="J188" s="300">
        <f>SUM(G188:I188)</f>
        <v>7.0909158626224578</v>
      </c>
      <c r="K188" s="300"/>
      <c r="L188" s="300">
        <v>2.0291052631364859</v>
      </c>
      <c r="M188" s="300">
        <v>4.239471633665076</v>
      </c>
      <c r="N188" s="300">
        <v>1.0492761448684464</v>
      </c>
      <c r="O188" s="300">
        <f>SUM(L188:N188)</f>
        <v>7.3178530416700092</v>
      </c>
      <c r="P188" s="300"/>
      <c r="Q188" s="300">
        <v>1.8342395884256946</v>
      </c>
      <c r="R188" s="300">
        <v>4.1144984593129346</v>
      </c>
      <c r="S188" s="300">
        <v>0.86114672791846159</v>
      </c>
      <c r="T188" s="300">
        <f>SUM(Q188:S188)</f>
        <v>6.8098847756570908</v>
      </c>
      <c r="U188" s="300"/>
      <c r="V188" s="300">
        <v>1.8163617883345815</v>
      </c>
      <c r="W188" s="300">
        <v>4.3235670824261012</v>
      </c>
      <c r="X188" s="300">
        <v>0.94036808890612167</v>
      </c>
      <c r="Y188" s="300">
        <f>SUM(V188:X188)</f>
        <v>7.0802969596668044</v>
      </c>
    </row>
    <row r="189" spans="1:25" x14ac:dyDescent="0.2">
      <c r="A189" s="260" t="s">
        <v>364</v>
      </c>
      <c r="B189" s="300">
        <v>3.0530675164012488</v>
      </c>
      <c r="C189" s="300">
        <v>2.7005745145109348</v>
      </c>
      <c r="D189" s="300">
        <v>1.2748791048320993</v>
      </c>
      <c r="E189" s="300">
        <f t="shared" ref="E189:E190" si="299">SUM(B189:D189)</f>
        <v>7.0285211357442829</v>
      </c>
      <c r="F189" s="300"/>
      <c r="G189" s="300">
        <v>3.4499674977546029</v>
      </c>
      <c r="H189" s="300">
        <v>3.2871280938390504</v>
      </c>
      <c r="I189" s="300">
        <v>2.2439885457838828</v>
      </c>
      <c r="J189" s="300">
        <f t="shared" ref="J189:J190" si="300">SUM(G189:I189)</f>
        <v>8.9810841373775361</v>
      </c>
      <c r="K189" s="300"/>
      <c r="L189" s="300">
        <v>2.6881968557650886</v>
      </c>
      <c r="M189" s="300">
        <v>3.4726425153923386</v>
      </c>
      <c r="N189" s="300">
        <v>1.4313075871725447</v>
      </c>
      <c r="O189" s="300">
        <f t="shared" ref="O189:O190" si="301">SUM(L189:N189)</f>
        <v>7.5921469583299723</v>
      </c>
      <c r="P189" s="300"/>
      <c r="Q189" s="300">
        <v>2.6000629341093262</v>
      </c>
      <c r="R189" s="300">
        <v>3.4629749099083948</v>
      </c>
      <c r="S189" s="300">
        <v>1.2100773803251847</v>
      </c>
      <c r="T189" s="300">
        <f t="shared" ref="T189:T190" si="302">SUM(Q189:S189)</f>
        <v>7.2731152243429058</v>
      </c>
      <c r="U189" s="300"/>
      <c r="V189" s="300">
        <v>2.7623404891482126</v>
      </c>
      <c r="W189" s="300">
        <v>3.8031090020969596</v>
      </c>
      <c r="X189" s="300">
        <v>1.2582535490880169</v>
      </c>
      <c r="Y189" s="300">
        <f t="shared" ref="Y189:Y190" si="303">SUM(V189:X189)</f>
        <v>7.8237030403331884</v>
      </c>
    </row>
    <row r="190" spans="1:25" x14ac:dyDescent="0.2">
      <c r="A190" s="264" t="s">
        <v>363</v>
      </c>
      <c r="B190" s="301">
        <f>SUM(B188:B189)</f>
        <v>5.2846674998619143</v>
      </c>
      <c r="C190" s="301">
        <f t="shared" ref="C190" si="304">SUM(C188:C189)</f>
        <v>6.2293551628118573</v>
      </c>
      <c r="D190" s="301">
        <f t="shared" ref="D190" si="305">SUM(D188:D189)</f>
        <v>2.0929773373262313</v>
      </c>
      <c r="E190" s="301">
        <f t="shared" si="299"/>
        <v>13.607000000000003</v>
      </c>
      <c r="F190" s="301"/>
      <c r="G190" s="301">
        <f>SUM(G188:G189)</f>
        <v>6.0455777627422176</v>
      </c>
      <c r="H190" s="301">
        <f t="shared" ref="H190" si="306">SUM(H188:H189)</f>
        <v>6.8392549656608974</v>
      </c>
      <c r="I190" s="301">
        <f t="shared" ref="I190" si="307">SUM(I188:I189)</f>
        <v>3.1871672715968784</v>
      </c>
      <c r="J190" s="301">
        <f t="shared" si="300"/>
        <v>16.071999999999992</v>
      </c>
      <c r="K190" s="301"/>
      <c r="L190" s="301">
        <f>SUM(L188:L189)</f>
        <v>4.7173021189015749</v>
      </c>
      <c r="M190" s="301">
        <f t="shared" ref="M190" si="308">SUM(M188:M189)</f>
        <v>7.712114149057415</v>
      </c>
      <c r="N190" s="301">
        <f t="shared" ref="N190" si="309">SUM(N188:N189)</f>
        <v>2.4805837320409911</v>
      </c>
      <c r="O190" s="301">
        <f t="shared" si="301"/>
        <v>14.909999999999981</v>
      </c>
      <c r="P190" s="301"/>
      <c r="Q190" s="301">
        <f>SUM(Q188:Q189)</f>
        <v>4.4343025225350203</v>
      </c>
      <c r="R190" s="301">
        <f t="shared" ref="R190" si="310">SUM(R188:R189)</f>
        <v>7.5774733692213294</v>
      </c>
      <c r="S190" s="301">
        <f t="shared" ref="S190" si="311">SUM(S188:S189)</f>
        <v>2.0712241082436464</v>
      </c>
      <c r="T190" s="301">
        <f t="shared" si="302"/>
        <v>14.082999999999997</v>
      </c>
      <c r="U190" s="301"/>
      <c r="V190" s="301">
        <f>SUM(V188:V189)</f>
        <v>4.5787022774827939</v>
      </c>
      <c r="W190" s="301">
        <f t="shared" ref="W190" si="312">SUM(W188:W189)</f>
        <v>8.1266760845230603</v>
      </c>
      <c r="X190" s="301">
        <f t="shared" ref="X190" si="313">SUM(X188:X189)</f>
        <v>2.1986216379941386</v>
      </c>
      <c r="Y190" s="301">
        <f t="shared" si="303"/>
        <v>14.903999999999993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4.5357282683414963</v>
      </c>
      <c r="C197" s="300">
        <v>3.0719933747694785</v>
      </c>
      <c r="D197" s="300">
        <v>3.7311861033538487</v>
      </c>
      <c r="E197" s="300">
        <f>SUM(B197:D197)</f>
        <v>11.338907746464823</v>
      </c>
      <c r="F197" s="300"/>
      <c r="G197" s="300">
        <v>3.4443701194951664</v>
      </c>
      <c r="H197" s="300">
        <v>2.2839350888887364</v>
      </c>
      <c r="I197" s="300">
        <v>4.343611620017696</v>
      </c>
      <c r="J197" s="300">
        <f>SUM(G197:I197)</f>
        <v>10.071916828401598</v>
      </c>
      <c r="K197" s="300"/>
      <c r="L197" s="300">
        <v>3.2608232084467095</v>
      </c>
      <c r="M197" s="300">
        <v>2.8677265512050543</v>
      </c>
      <c r="N197" s="300">
        <v>3.1701779753784796</v>
      </c>
      <c r="O197" s="300">
        <f>SUM(L197:N197)</f>
        <v>9.2987277350302424</v>
      </c>
      <c r="P197" s="300"/>
      <c r="Q197" s="300">
        <v>3.0967698050711139</v>
      </c>
      <c r="R197" s="300">
        <v>2.7712231816942832</v>
      </c>
      <c r="S197" s="300">
        <v>3.1174562092327411</v>
      </c>
      <c r="T197" s="300">
        <f>SUM(Q197:S197)</f>
        <v>8.9854491959981395</v>
      </c>
      <c r="U197" s="300"/>
      <c r="V197" s="300">
        <v>2.9719768937669877</v>
      </c>
      <c r="W197" s="300">
        <v>2.6967238305013566</v>
      </c>
      <c r="X197" s="300">
        <v>3.0848004020997082</v>
      </c>
      <c r="Y197" s="300">
        <f>SUM(V197:X197)</f>
        <v>8.753501126368052</v>
      </c>
    </row>
    <row r="198" spans="1:25" x14ac:dyDescent="0.2">
      <c r="A198" s="260" t="s">
        <v>364</v>
      </c>
      <c r="B198" s="300">
        <v>3.9520181448961069</v>
      </c>
      <c r="C198" s="300">
        <v>0.85211107158383603</v>
      </c>
      <c r="D198" s="300">
        <v>1.0339630370552424</v>
      </c>
      <c r="E198" s="300">
        <f t="shared" ref="E198:E199" si="314">SUM(B198:D198)</f>
        <v>5.8380922535351853</v>
      </c>
      <c r="F198" s="300"/>
      <c r="G198" s="300">
        <v>2.3326421640713755</v>
      </c>
      <c r="H198" s="300">
        <v>0.75356172863579451</v>
      </c>
      <c r="I198" s="300">
        <v>2.0078792788912412</v>
      </c>
      <c r="J198" s="300">
        <f t="shared" ref="J198:J199" si="315">SUM(G198:I198)</f>
        <v>5.0940831715984114</v>
      </c>
      <c r="K198" s="300"/>
      <c r="L198" s="300">
        <v>3.069761697386082</v>
      </c>
      <c r="M198" s="300">
        <v>0.39114244829955291</v>
      </c>
      <c r="N198" s="300">
        <v>1.8423681192841155</v>
      </c>
      <c r="O198" s="300">
        <f t="shared" ref="O198:O199" si="316">SUM(L198:N198)</f>
        <v>5.3032722649697508</v>
      </c>
      <c r="P198" s="300"/>
      <c r="Q198" s="300">
        <v>3.1080944788629181</v>
      </c>
      <c r="R198" s="300">
        <v>0.38216999252446093</v>
      </c>
      <c r="S198" s="300">
        <v>1.8632863326144826</v>
      </c>
      <c r="T198" s="300">
        <f t="shared" ref="T198:T199" si="317">SUM(Q198:S198)</f>
        <v>5.3535508040018618</v>
      </c>
      <c r="U198" s="300"/>
      <c r="V198" s="300">
        <v>3.2736965977135113</v>
      </c>
      <c r="W198" s="300">
        <v>0.38535428860208554</v>
      </c>
      <c r="X198" s="300">
        <v>1.9544479873163496</v>
      </c>
      <c r="Y198" s="300">
        <f t="shared" ref="Y198:Y199" si="318">SUM(V198:X198)</f>
        <v>5.6134988736319462</v>
      </c>
    </row>
    <row r="199" spans="1:25" x14ac:dyDescent="0.2">
      <c r="A199" s="264" t="s">
        <v>363</v>
      </c>
      <c r="B199" s="301">
        <f>SUM(B197:B198)</f>
        <v>8.4877464132376037</v>
      </c>
      <c r="C199" s="301">
        <f t="shared" ref="C199" si="319">SUM(C197:C198)</f>
        <v>3.9241044463533146</v>
      </c>
      <c r="D199" s="301">
        <f t="shared" ref="D199" si="320">SUM(D197:D198)</f>
        <v>4.7651491404090915</v>
      </c>
      <c r="E199" s="301">
        <f t="shared" si="314"/>
        <v>17.17700000000001</v>
      </c>
      <c r="F199" s="301"/>
      <c r="G199" s="301">
        <f>SUM(G197:G198)</f>
        <v>5.7770122835665418</v>
      </c>
      <c r="H199" s="301">
        <f t="shared" ref="H199" si="321">SUM(H197:H198)</f>
        <v>3.0374968175245307</v>
      </c>
      <c r="I199" s="301">
        <f t="shared" ref="I199" si="322">SUM(I197:I198)</f>
        <v>6.3514908989089367</v>
      </c>
      <c r="J199" s="301">
        <f t="shared" si="315"/>
        <v>15.166000000000009</v>
      </c>
      <c r="K199" s="301"/>
      <c r="L199" s="301">
        <f>SUM(L197:L198)</f>
        <v>6.3305849058327919</v>
      </c>
      <c r="M199" s="301">
        <f t="shared" ref="M199" si="323">SUM(M197:M198)</f>
        <v>3.2588689995046072</v>
      </c>
      <c r="N199" s="301">
        <f t="shared" ref="N199" si="324">SUM(N197:N198)</f>
        <v>5.0125460946625946</v>
      </c>
      <c r="O199" s="301">
        <f t="shared" si="316"/>
        <v>14.601999999999993</v>
      </c>
      <c r="P199" s="301"/>
      <c r="Q199" s="301">
        <f>SUM(Q197:Q198)</f>
        <v>6.2048642839340324</v>
      </c>
      <c r="R199" s="301">
        <f t="shared" ref="R199" si="325">SUM(R197:R198)</f>
        <v>3.1533931742187442</v>
      </c>
      <c r="S199" s="301">
        <f t="shared" ref="S199" si="326">SUM(S197:S198)</f>
        <v>4.9807425418472242</v>
      </c>
      <c r="T199" s="301">
        <f t="shared" si="317"/>
        <v>14.339</v>
      </c>
      <c r="U199" s="301"/>
      <c r="V199" s="301">
        <f>SUM(V197:V198)</f>
        <v>6.245673491480499</v>
      </c>
      <c r="W199" s="301">
        <f t="shared" ref="W199" si="327">SUM(W197:W198)</f>
        <v>3.0820781191034419</v>
      </c>
      <c r="X199" s="301">
        <f t="shared" ref="X199" si="328">SUM(X197:X198)</f>
        <v>5.0392483894160573</v>
      </c>
      <c r="Y199" s="301">
        <f t="shared" si="318"/>
        <v>14.366999999999999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Cheshire and Warrington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0.58371587574732597</v>
      </c>
      <c r="N7">
        <f>'Ind T4'!C122</f>
        <v>0.5988809428255637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0.82950137456025974</v>
      </c>
      <c r="N9">
        <f>'Ind T4'!C120</f>
        <v>1.4931549622540397</v>
      </c>
    </row>
    <row r="10" spans="1:16" x14ac:dyDescent="0.2">
      <c r="L10" s="13" t="str">
        <f>'Ind T4'!A80</f>
        <v>Education</v>
      </c>
      <c r="M10">
        <f>'Ind T4'!B119</f>
        <v>-1.5872115495334072</v>
      </c>
      <c r="N10">
        <f>'Ind T4'!C119</f>
        <v>1.1320513372613306</v>
      </c>
    </row>
    <row r="11" spans="1:16" x14ac:dyDescent="0.2">
      <c r="L11" s="13" t="str">
        <f>'Ind T4'!A79</f>
        <v>Public admin. and defence</v>
      </c>
      <c r="M11">
        <f>'Ind T4'!B118</f>
        <v>1.7871276895209398E-2</v>
      </c>
      <c r="N11">
        <f>'Ind T4'!C118</f>
        <v>-4.6795967249990689E-3</v>
      </c>
    </row>
    <row r="12" spans="1:16" x14ac:dyDescent="0.2">
      <c r="L12" s="1" t="str">
        <f>CONCATENATE("[",'Ind T4'!A78,"]")</f>
        <v>[Non-marketed services]</v>
      </c>
      <c r="M12">
        <f>'Ind T4'!B117</f>
        <v>-6.44549308029152E-2</v>
      </c>
      <c r="N12">
        <f>'Ind T4'!C117</f>
        <v>1.1930234819139462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-3.1960662680214358</v>
      </c>
      <c r="N14" s="13">
        <f>'Ind T4'!C115</f>
        <v>-0.10810549456456986</v>
      </c>
    </row>
    <row r="15" spans="1:16" x14ac:dyDescent="0.2">
      <c r="L15" s="13" t="str">
        <f>'Ind T4'!A75</f>
        <v>Arts and entertainment</v>
      </c>
      <c r="M15" s="13">
        <f>'Ind T4'!B114</f>
        <v>1.8457830724693203</v>
      </c>
      <c r="N15" s="13">
        <f>'Ind T4'!C114</f>
        <v>-2.6832671821241938E-3</v>
      </c>
    </row>
    <row r="16" spans="1:16" x14ac:dyDescent="0.2">
      <c r="L16" s="13" t="str">
        <f>'Ind T4'!A74</f>
        <v>Support services</v>
      </c>
      <c r="M16" s="13">
        <f>'Ind T4'!B113</f>
        <v>-3.0181936601812343</v>
      </c>
      <c r="N16" s="13">
        <f>'Ind T4'!C113</f>
        <v>0.75324113012715799</v>
      </c>
    </row>
    <row r="17" spans="12:14" x14ac:dyDescent="0.2">
      <c r="L17" s="13" t="str">
        <f>'Ind T4'!A73</f>
        <v>Professional services</v>
      </c>
      <c r="M17" s="13">
        <f>'Ind T4'!B112</f>
        <v>4.2786309066328521</v>
      </c>
      <c r="N17" s="13">
        <f>'Ind T4'!C112</f>
        <v>0.67777366996517596</v>
      </c>
    </row>
    <row r="18" spans="12:14" x14ac:dyDescent="0.2">
      <c r="L18" s="13" t="str">
        <f>'Ind T4'!A72</f>
        <v>Real estate</v>
      </c>
      <c r="M18" s="13">
        <f>'Ind T4'!B111</f>
        <v>-1.2754630262039934</v>
      </c>
      <c r="N18" s="13">
        <f>'Ind T4'!C111</f>
        <v>1.0830932323219633</v>
      </c>
    </row>
    <row r="19" spans="12:14" x14ac:dyDescent="0.2">
      <c r="L19" t="str">
        <f>'Ind T4'!A71</f>
        <v>Finance and insurance</v>
      </c>
      <c r="M19">
        <f>'Ind T4'!B110</f>
        <v>3.5008824401886907</v>
      </c>
      <c r="N19">
        <f>'Ind T4'!C110</f>
        <v>-0.17861218275059265</v>
      </c>
    </row>
    <row r="20" spans="12:14" x14ac:dyDescent="0.2">
      <c r="L20" t="str">
        <f>'Ind T4'!A70</f>
        <v>Information technology</v>
      </c>
      <c r="M20">
        <f>'Ind T4'!B109</f>
        <v>-5.9526564196734739</v>
      </c>
      <c r="N20">
        <f>'Ind T4'!C109</f>
        <v>1.0833794450863632</v>
      </c>
    </row>
    <row r="21" spans="12:14" x14ac:dyDescent="0.2">
      <c r="L21" t="str">
        <f>'Ind T4'!A69</f>
        <v>Media</v>
      </c>
      <c r="M21">
        <f>'Ind T4'!B108</f>
        <v>0.30110949998738423</v>
      </c>
      <c r="N21">
        <f>'Ind T4'!C108</f>
        <v>8.5690976942642827E-2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0.20312053164324162</v>
      </c>
      <c r="N22">
        <f>'Ind T4'!C107</f>
        <v>0.52853803439636415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-1.3774894907023438</v>
      </c>
      <c r="N24">
        <f>'Ind T4'!C105</f>
        <v>1.7870186121662135</v>
      </c>
    </row>
    <row r="25" spans="12:14" x14ac:dyDescent="0.2">
      <c r="L25" s="13" t="str">
        <f>'Ind T4'!A65</f>
        <v>Transport and storage</v>
      </c>
      <c r="M25">
        <f>'Ind T4'!B104</f>
        <v>3.0375410466850106</v>
      </c>
      <c r="N25">
        <f>'Ind T4'!C104</f>
        <v>0.55572892666273521</v>
      </c>
    </row>
    <row r="26" spans="12:14" x14ac:dyDescent="0.2">
      <c r="L26" s="13" t="str">
        <f>'Ind T4'!A64</f>
        <v>Wholesale and retail trade</v>
      </c>
      <c r="M26">
        <f>'Ind T4'!B103</f>
        <v>1.3006307400100336</v>
      </c>
      <c r="N26">
        <f>'Ind T4'!C103</f>
        <v>0.17473442940043604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0.9509029278029324</v>
      </c>
      <c r="N27">
        <f>'Ind T4'!C102</f>
        <v>0.65927500070213085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2.5193956062666389</v>
      </c>
      <c r="N29">
        <f>'Ind T4'!C100</f>
        <v>-3.048135259572371E-2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1.3450261173703959</v>
      </c>
      <c r="N31">
        <f>'Ind T4'!C98</f>
        <v>-0.47361140674346824</v>
      </c>
    </row>
    <row r="32" spans="12:14" x14ac:dyDescent="0.2">
      <c r="L32" s="13" t="str">
        <f>'Ind T4'!A58</f>
        <v>Engineering</v>
      </c>
      <c r="M32">
        <f>'Ind T4'!B97</f>
        <v>0.77008110083374159</v>
      </c>
      <c r="N32">
        <f>'Ind T4'!C97</f>
        <v>0.37589750077249295</v>
      </c>
    </row>
    <row r="33" spans="12:14" x14ac:dyDescent="0.2">
      <c r="L33" s="13" t="str">
        <f>'Ind T4'!A57</f>
        <v>Food drink and tobacco</v>
      </c>
      <c r="M33">
        <f>'Ind T4'!B96</f>
        <v>0.24052203751501189</v>
      </c>
      <c r="N33">
        <f>'Ind T4'!C96</f>
        <v>-0.63837258605871083</v>
      </c>
    </row>
    <row r="34" spans="12:14" x14ac:dyDescent="0.2">
      <c r="L34" s="1" t="str">
        <f>CONCATENATE("[",'Ind T4'!A56,"]")</f>
        <v>[Manufacturing]</v>
      </c>
      <c r="M34">
        <f>'Ind T4'!B95</f>
        <v>1.126790683010892</v>
      </c>
      <c r="N34">
        <f>'Ind T4'!C95</f>
        <v>-0.39332989381360983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0.95592075913772945</v>
      </c>
      <c r="N36">
        <f>'Ind T4'!C93</f>
        <v>0.41516849045111215</v>
      </c>
    </row>
    <row r="37" spans="12:14" x14ac:dyDescent="0.2">
      <c r="L37" s="13" t="str">
        <f>'Ind T4'!A53</f>
        <v>Electricity and gas</v>
      </c>
      <c r="M37">
        <f>'Ind T4'!B92</f>
        <v>-2.724403802611175</v>
      </c>
      <c r="N37">
        <f>'Ind T4'!C92</f>
        <v>-0.48490054327364751</v>
      </c>
    </row>
    <row r="38" spans="12:14" x14ac:dyDescent="0.2">
      <c r="L38" s="13" t="str">
        <f>'Ind T4'!A52</f>
        <v>Mining and quarrying</v>
      </c>
      <c r="M38">
        <f>'Ind T4'!B91</f>
        <v>7.3260352311359744</v>
      </c>
      <c r="N38">
        <f>'Ind T4'!C91</f>
        <v>-3.9288041243256688</v>
      </c>
    </row>
    <row r="39" spans="12:14" x14ac:dyDescent="0.2">
      <c r="L39" s="45" t="str">
        <f>'Ind T4'!A51</f>
        <v>Agriculture</v>
      </c>
      <c r="M39">
        <f>'Ind T4'!B90</f>
        <v>2.0066410659061562</v>
      </c>
      <c r="N39">
        <f>'Ind T4'!C90</f>
        <v>0.47111786263702715</v>
      </c>
    </row>
    <row r="40" spans="12:14" x14ac:dyDescent="0.2">
      <c r="L40" s="1" t="str">
        <f>CONCATENATE("[",'Ind T4'!A50,"]")</f>
        <v>[Primary sector and utilities]</v>
      </c>
      <c r="M40">
        <f>'Ind T4'!B89</f>
        <v>1.1593818224174823</v>
      </c>
      <c r="N40">
        <f>'Ind T4'!C89</f>
        <v>0.13195942157451235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Cheshire and Warrington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12.519000000000004</v>
      </c>
      <c r="N5" s="11">
        <f t="shared" ref="N5:AL5" si="1">SUM(N6:N9)</f>
        <v>12.311999999999994</v>
      </c>
      <c r="O5" s="11">
        <f t="shared" si="1"/>
        <v>11.268000000000008</v>
      </c>
      <c r="P5" s="11">
        <f t="shared" si="1"/>
        <v>11.756999999999998</v>
      </c>
      <c r="Q5" s="11">
        <f t="shared" si="1"/>
        <v>12.809999999999985</v>
      </c>
      <c r="R5" s="11">
        <f t="shared" si="1"/>
        <v>11.057000000000009</v>
      </c>
      <c r="S5" s="11">
        <f t="shared" si="1"/>
        <v>11.978999999999987</v>
      </c>
      <c r="T5" s="11">
        <f t="shared" si="1"/>
        <v>12.07500000000001</v>
      </c>
      <c r="U5" s="11">
        <f t="shared" si="1"/>
        <v>11.095000000000006</v>
      </c>
      <c r="V5" s="11">
        <f t="shared" si="1"/>
        <v>12.350999999999999</v>
      </c>
      <c r="W5" s="11">
        <f t="shared" si="1"/>
        <v>11.713000000000015</v>
      </c>
      <c r="X5" s="11">
        <f t="shared" si="1"/>
        <v>11.583000000000002</v>
      </c>
      <c r="Y5" s="11">
        <f t="shared" si="1"/>
        <v>11.547000000000004</v>
      </c>
      <c r="Z5" s="11">
        <f t="shared" si="1"/>
        <v>11.603999999999994</v>
      </c>
      <c r="AA5" s="11">
        <f t="shared" si="1"/>
        <v>11.759999999999989</v>
      </c>
      <c r="AB5" s="11">
        <f t="shared" si="1"/>
        <v>11.825999999999993</v>
      </c>
      <c r="AC5" s="11">
        <f t="shared" si="1"/>
        <v>11.874000000000009</v>
      </c>
      <c r="AD5" s="11">
        <f t="shared" si="1"/>
        <v>11.898999999999997</v>
      </c>
      <c r="AE5" s="11">
        <f t="shared" si="1"/>
        <v>11.913</v>
      </c>
      <c r="AF5" s="11">
        <f t="shared" si="1"/>
        <v>11.917999999999987</v>
      </c>
      <c r="AG5" s="11">
        <f t="shared" si="1"/>
        <v>11.928999999999997</v>
      </c>
      <c r="AH5" s="11">
        <f t="shared" si="1"/>
        <v>11.933999999999983</v>
      </c>
      <c r="AI5" s="11">
        <f t="shared" si="1"/>
        <v>11.939</v>
      </c>
      <c r="AJ5" s="11">
        <f t="shared" si="1"/>
        <v>11.941000000000003</v>
      </c>
      <c r="AK5" s="11">
        <f t="shared" si="1"/>
        <v>11.944999999999997</v>
      </c>
      <c r="AL5" s="11">
        <f t="shared" si="1"/>
        <v>11.946999999999999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6.8150000000000093</v>
      </c>
      <c r="N6" s="11">
        <v>5.5849999999999964</v>
      </c>
      <c r="O6" s="11">
        <v>5.7140000000000084</v>
      </c>
      <c r="P6" s="11">
        <v>6.2239999999999984</v>
      </c>
      <c r="Q6" s="11">
        <v>6.7829999999999817</v>
      </c>
      <c r="R6" s="11">
        <v>4.797000000000013</v>
      </c>
      <c r="S6" s="11">
        <v>5.4620000000000006</v>
      </c>
      <c r="T6" s="11">
        <v>5.273000000000005</v>
      </c>
      <c r="U6" s="11">
        <v>4.420000000000007</v>
      </c>
      <c r="V6" s="11">
        <v>5.3100000000000014</v>
      </c>
      <c r="W6" s="11">
        <v>5.2980000000000089</v>
      </c>
      <c r="X6" s="11">
        <v>5.3449999999999971</v>
      </c>
      <c r="Y6" s="11">
        <v>5.3869999999999916</v>
      </c>
      <c r="Z6" s="11">
        <v>5.454999999999993</v>
      </c>
      <c r="AA6" s="11">
        <v>5.4980000000000002</v>
      </c>
      <c r="AB6" s="11">
        <v>5.5109999999999975</v>
      </c>
      <c r="AC6" s="11">
        <v>5.5280000000000005</v>
      </c>
      <c r="AD6" s="11">
        <v>5.5440000000000049</v>
      </c>
      <c r="AE6" s="11">
        <v>5.5579999999999989</v>
      </c>
      <c r="AF6" s="11">
        <v>5.5709999999999917</v>
      </c>
      <c r="AG6" s="11">
        <v>5.5920000000000014</v>
      </c>
      <c r="AH6" s="11">
        <v>5.6119999999999877</v>
      </c>
      <c r="AI6" s="11">
        <v>5.6320000000000023</v>
      </c>
      <c r="AJ6" s="11">
        <v>5.6500000000000012</v>
      </c>
      <c r="AK6" s="172">
        <v>5.6680000000000081</v>
      </c>
      <c r="AL6" s="11">
        <v>5.6850000000000067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0.37699999999999956</v>
      </c>
      <c r="N7" s="11">
        <v>0.35900000000000004</v>
      </c>
      <c r="O7" s="11">
        <v>0.47999999999999859</v>
      </c>
      <c r="P7" s="11">
        <v>0.33899999999999908</v>
      </c>
      <c r="Q7" s="11">
        <v>0.38799999999999946</v>
      </c>
      <c r="R7" s="11">
        <v>0.47399999999999987</v>
      </c>
      <c r="S7" s="11">
        <v>0.41499999999999959</v>
      </c>
      <c r="T7" s="11">
        <v>0.35899999999999938</v>
      </c>
      <c r="U7" s="11">
        <v>0.65699999999999847</v>
      </c>
      <c r="V7" s="11">
        <v>0.75400000000000167</v>
      </c>
      <c r="W7" s="11">
        <v>0.67500000000000071</v>
      </c>
      <c r="X7" s="11">
        <v>0.63499999999999968</v>
      </c>
      <c r="Y7" s="11">
        <v>0.62000000000000199</v>
      </c>
      <c r="Z7" s="11">
        <v>0.58599999999999997</v>
      </c>
      <c r="AA7" s="11">
        <v>0.55300000000000027</v>
      </c>
      <c r="AB7" s="11">
        <v>0.52700000000000136</v>
      </c>
      <c r="AC7" s="11">
        <v>0.50599999999999989</v>
      </c>
      <c r="AD7" s="11">
        <v>0.48500000000000137</v>
      </c>
      <c r="AE7" s="11">
        <v>0.46699999999999953</v>
      </c>
      <c r="AF7" s="11">
        <v>0.44999999999999946</v>
      </c>
      <c r="AG7" s="11">
        <v>0.43600000000000078</v>
      </c>
      <c r="AH7" s="11">
        <v>0.42000000000000004</v>
      </c>
      <c r="AI7" s="11">
        <v>0.40600000000000019</v>
      </c>
      <c r="AJ7" s="11">
        <v>0.39300000000000052</v>
      </c>
      <c r="AK7" s="172">
        <v>0.38099999999999995</v>
      </c>
      <c r="AL7" s="11">
        <v>0.37000000000000083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2.6060000000000043</v>
      </c>
      <c r="N8" s="11">
        <v>3.2820000000000027</v>
      </c>
      <c r="O8" s="11">
        <v>1.8930000000000016</v>
      </c>
      <c r="P8" s="11">
        <v>1.8569999999999982</v>
      </c>
      <c r="Q8" s="11">
        <v>1.8270000000000026</v>
      </c>
      <c r="R8" s="11">
        <v>1.844999999999996</v>
      </c>
      <c r="S8" s="11">
        <v>1.5690000000000011</v>
      </c>
      <c r="T8" s="11">
        <v>1.6009999999999993</v>
      </c>
      <c r="U8" s="11">
        <v>1.6930000000000034</v>
      </c>
      <c r="V8" s="11">
        <v>1.7770000000000024</v>
      </c>
      <c r="W8" s="11">
        <v>1.6070000000000024</v>
      </c>
      <c r="X8" s="11">
        <v>1.5800000000000021</v>
      </c>
      <c r="Y8" s="11">
        <v>1.5549999999999971</v>
      </c>
      <c r="Z8" s="11">
        <v>1.5480000000000029</v>
      </c>
      <c r="AA8" s="11">
        <v>1.5430000000000006</v>
      </c>
      <c r="AB8" s="11">
        <v>1.5390000000000017</v>
      </c>
      <c r="AC8" s="11">
        <v>1.5339999999999998</v>
      </c>
      <c r="AD8" s="11">
        <v>1.5289999999999959</v>
      </c>
      <c r="AE8" s="11">
        <v>1.5249999999999995</v>
      </c>
      <c r="AF8" s="11">
        <v>1.5200000000000007</v>
      </c>
      <c r="AG8" s="11">
        <v>1.5159999999999978</v>
      </c>
      <c r="AH8" s="11">
        <v>1.5109999999999988</v>
      </c>
      <c r="AI8" s="11">
        <v>1.507000000000001</v>
      </c>
      <c r="AJ8" s="11">
        <v>1.5019999999999996</v>
      </c>
      <c r="AK8" s="172">
        <v>1.4980000000000024</v>
      </c>
      <c r="AL8" s="11">
        <v>1.4939999999999993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2.7209999999999916</v>
      </c>
      <c r="N9" s="11">
        <v>3.085999999999995</v>
      </c>
      <c r="O9" s="11">
        <v>3.181</v>
      </c>
      <c r="P9" s="11">
        <v>3.3370000000000033</v>
      </c>
      <c r="Q9" s="11">
        <v>3.8120000000000003</v>
      </c>
      <c r="R9" s="11">
        <v>3.9409999999999998</v>
      </c>
      <c r="S9" s="11">
        <v>4.5329999999999853</v>
      </c>
      <c r="T9" s="11">
        <v>4.8420000000000059</v>
      </c>
      <c r="U9" s="11">
        <v>4.3249999999999984</v>
      </c>
      <c r="V9" s="11">
        <v>4.5099999999999953</v>
      </c>
      <c r="W9" s="11">
        <v>4.1330000000000027</v>
      </c>
      <c r="X9" s="11">
        <v>4.0230000000000032</v>
      </c>
      <c r="Y9" s="11">
        <v>3.9850000000000128</v>
      </c>
      <c r="Z9" s="11">
        <v>4.0149999999999979</v>
      </c>
      <c r="AA9" s="11">
        <v>4.1659999999999879</v>
      </c>
      <c r="AB9" s="11">
        <v>4.2489999999999943</v>
      </c>
      <c r="AC9" s="11">
        <v>4.306000000000008</v>
      </c>
      <c r="AD9" s="11">
        <v>4.3409999999999966</v>
      </c>
      <c r="AE9" s="11">
        <v>4.3630000000000022</v>
      </c>
      <c r="AF9" s="11">
        <v>4.3769999999999953</v>
      </c>
      <c r="AG9" s="11">
        <v>4.3849999999999962</v>
      </c>
      <c r="AH9" s="11">
        <v>4.3909999999999956</v>
      </c>
      <c r="AI9" s="11">
        <v>4.3939999999999975</v>
      </c>
      <c r="AJ9" s="11">
        <v>4.3959999999999999</v>
      </c>
      <c r="AK9" s="172">
        <v>4.3979999999999864</v>
      </c>
      <c r="AL9" s="11">
        <v>4.3979999999999935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43.58100000000006</v>
      </c>
      <c r="N11" s="11">
        <f t="shared" si="2"/>
        <v>44.233999999999931</v>
      </c>
      <c r="O11" s="11">
        <f t="shared" si="2"/>
        <v>40.614000000000019</v>
      </c>
      <c r="P11" s="11">
        <f t="shared" si="2"/>
        <v>42.554999999999986</v>
      </c>
      <c r="Q11" s="11">
        <f t="shared" si="2"/>
        <v>42.597000000000037</v>
      </c>
      <c r="R11" s="11">
        <f t="shared" ref="R11" si="3">SUM(R12:R14)</f>
        <v>43.090000000000053</v>
      </c>
      <c r="S11" s="11">
        <f t="shared" ref="S11" si="4">SUM(S12:S14)</f>
        <v>46.263000000000048</v>
      </c>
      <c r="T11" s="11">
        <f t="shared" ref="T11" si="5">SUM(T12:T14)</f>
        <v>47.059999999999974</v>
      </c>
      <c r="U11" s="11">
        <f t="shared" ref="U11" si="6">SUM(U12:U14)</f>
        <v>47.554000000000016</v>
      </c>
      <c r="V11" s="11">
        <f t="shared" ref="V11" si="7">SUM(V12:V14)</f>
        <v>48.006999999999977</v>
      </c>
      <c r="W11" s="11">
        <f t="shared" ref="W11" si="8">SUM(W12:W14)</f>
        <v>45.572999999999908</v>
      </c>
      <c r="X11" s="11">
        <f t="shared" ref="X11" si="9">SUM(X12:X14)</f>
        <v>45.875999999999877</v>
      </c>
      <c r="Y11" s="11">
        <f t="shared" ref="Y11" si="10">SUM(Y12:Y14)</f>
        <v>45.895999999999972</v>
      </c>
      <c r="Z11" s="11">
        <f t="shared" ref="Z11" si="11">SUM(Z12:Z14)</f>
        <v>45.80599999999999</v>
      </c>
      <c r="AA11" s="11">
        <f t="shared" ref="AA11" si="12">SUM(AA12:AA14)</f>
        <v>45.712000000000032</v>
      </c>
      <c r="AB11" s="11">
        <f t="shared" ref="AB11" si="13">SUM(AB12:AB14)</f>
        <v>45.343000000000032</v>
      </c>
      <c r="AC11" s="11">
        <f t="shared" ref="AC11" si="14">SUM(AC12:AC14)</f>
        <v>45.072999999999972</v>
      </c>
      <c r="AD11" s="11">
        <f>SUM(AD12:AD14)</f>
        <v>44.796999999999969</v>
      </c>
      <c r="AE11" s="11">
        <f t="shared" ref="AE11" si="15">SUM(AE12:AE14)</f>
        <v>44.527000000000037</v>
      </c>
      <c r="AF11" s="11">
        <f t="shared" ref="AF11" si="16">SUM(AF12:AF14)</f>
        <v>44.266000000000133</v>
      </c>
      <c r="AG11" s="11">
        <f t="shared" ref="AG11:AL11" si="17">SUM(AG12:AG14)</f>
        <v>44.052999999999976</v>
      </c>
      <c r="AH11" s="11">
        <f t="shared" si="17"/>
        <v>43.818999999999889</v>
      </c>
      <c r="AI11" s="11">
        <f t="shared" si="17"/>
        <v>43.592999999999961</v>
      </c>
      <c r="AJ11" s="11">
        <f t="shared" si="17"/>
        <v>43.373000000000019</v>
      </c>
      <c r="AK11" s="11">
        <f t="shared" si="17"/>
        <v>43.159999999999982</v>
      </c>
      <c r="AL11" s="11">
        <f t="shared" si="17"/>
        <v>42.956999999999994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6.3529999999999998</v>
      </c>
      <c r="N12" s="11">
        <v>6.4850000000000012</v>
      </c>
      <c r="O12" s="11">
        <v>4.9449999999999941</v>
      </c>
      <c r="P12" s="11">
        <v>5.9249999999999927</v>
      </c>
      <c r="Q12" s="11">
        <v>5.4560000000000137</v>
      </c>
      <c r="R12" s="11">
        <v>6.0409999999999897</v>
      </c>
      <c r="S12" s="11">
        <v>7.4170000000000096</v>
      </c>
      <c r="T12" s="11">
        <v>6.0740000000000034</v>
      </c>
      <c r="U12" s="11">
        <v>5.5109999999999975</v>
      </c>
      <c r="V12" s="11">
        <v>6.1920000000000002</v>
      </c>
      <c r="W12" s="11">
        <v>6.1139999999999857</v>
      </c>
      <c r="X12" s="11">
        <v>6.0929999999999938</v>
      </c>
      <c r="Y12" s="11">
        <v>6.0770000000000106</v>
      </c>
      <c r="Z12" s="11">
        <v>6.0909999999999993</v>
      </c>
      <c r="AA12" s="11">
        <v>6.0629999999999971</v>
      </c>
      <c r="AB12" s="11">
        <v>6.0100000000000025</v>
      </c>
      <c r="AC12" s="11">
        <v>5.9699999999999971</v>
      </c>
      <c r="AD12" s="11">
        <v>5.9259999999999886</v>
      </c>
      <c r="AE12" s="11">
        <v>5.8790000000000031</v>
      </c>
      <c r="AF12" s="11">
        <v>5.8320000000000114</v>
      </c>
      <c r="AG12" s="11">
        <v>5.7869999999999937</v>
      </c>
      <c r="AH12" s="11">
        <v>5.7410000000000085</v>
      </c>
      <c r="AI12" s="11">
        <v>5.6950000000000163</v>
      </c>
      <c r="AJ12" s="11">
        <v>5.6480000000000032</v>
      </c>
      <c r="AK12" s="172">
        <v>5.6009999999999964</v>
      </c>
      <c r="AL12" s="11">
        <v>5.5539999999999914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3.4550000000000081</v>
      </c>
      <c r="N13" s="11">
        <v>4.7880000000000029</v>
      </c>
      <c r="O13" s="11">
        <v>3.3890000000000047</v>
      </c>
      <c r="P13" s="11">
        <v>3.7310000000000061</v>
      </c>
      <c r="Q13" s="11">
        <v>4.4209999999999914</v>
      </c>
      <c r="R13" s="11">
        <v>4.9870000000000037</v>
      </c>
      <c r="S13" s="11">
        <v>4.6709999999999976</v>
      </c>
      <c r="T13" s="11">
        <v>5.824999999999994</v>
      </c>
      <c r="U13" s="11">
        <v>5.6150000000000109</v>
      </c>
      <c r="V13" s="11">
        <v>5.4120000000000017</v>
      </c>
      <c r="W13" s="11">
        <v>5.1819999999999986</v>
      </c>
      <c r="X13" s="11">
        <v>5.3569999999999984</v>
      </c>
      <c r="Y13" s="11">
        <v>5.4050000000000145</v>
      </c>
      <c r="Z13" s="11">
        <v>5.4759999999999858</v>
      </c>
      <c r="AA13" s="11">
        <v>5.533000000000011</v>
      </c>
      <c r="AB13" s="11">
        <v>5.5610000000000124</v>
      </c>
      <c r="AC13" s="11">
        <v>5.5549999999999882</v>
      </c>
      <c r="AD13" s="11">
        <v>5.5479999999999983</v>
      </c>
      <c r="AE13" s="11">
        <v>5.54</v>
      </c>
      <c r="AF13" s="11">
        <v>5.5310000000000068</v>
      </c>
      <c r="AG13" s="11">
        <v>5.5279999999999907</v>
      </c>
      <c r="AH13" s="11">
        <v>5.5209999999999946</v>
      </c>
      <c r="AI13" s="11">
        <v>5.513000000000007</v>
      </c>
      <c r="AJ13" s="11">
        <v>5.503000000000001</v>
      </c>
      <c r="AK13" s="172">
        <v>5.4929999999999932</v>
      </c>
      <c r="AL13" s="11">
        <v>5.481999999999994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33.773000000000053</v>
      </c>
      <c r="N14" s="11">
        <v>32.960999999999927</v>
      </c>
      <c r="O14" s="11">
        <v>32.280000000000015</v>
      </c>
      <c r="P14" s="11">
        <v>32.898999999999987</v>
      </c>
      <c r="Q14" s="11">
        <v>32.720000000000034</v>
      </c>
      <c r="R14" s="11">
        <v>32.062000000000062</v>
      </c>
      <c r="S14" s="11">
        <v>34.17500000000004</v>
      </c>
      <c r="T14" s="11">
        <v>35.160999999999973</v>
      </c>
      <c r="U14" s="11">
        <v>36.428000000000004</v>
      </c>
      <c r="V14" s="11">
        <v>36.40299999999997</v>
      </c>
      <c r="W14" s="11">
        <v>34.276999999999923</v>
      </c>
      <c r="X14" s="11">
        <v>34.425999999999888</v>
      </c>
      <c r="Y14" s="11">
        <v>34.413999999999945</v>
      </c>
      <c r="Z14" s="11">
        <v>34.239000000000004</v>
      </c>
      <c r="AA14" s="11">
        <v>34.116000000000028</v>
      </c>
      <c r="AB14" s="11">
        <v>33.772000000000013</v>
      </c>
      <c r="AC14" s="11">
        <v>33.547999999999988</v>
      </c>
      <c r="AD14" s="11">
        <v>33.322999999999979</v>
      </c>
      <c r="AE14" s="11">
        <v>33.108000000000033</v>
      </c>
      <c r="AF14" s="11">
        <v>32.903000000000112</v>
      </c>
      <c r="AG14" s="11">
        <v>32.737999999999992</v>
      </c>
      <c r="AH14" s="11">
        <v>32.556999999999881</v>
      </c>
      <c r="AI14" s="11">
        <v>32.384999999999934</v>
      </c>
      <c r="AJ14" s="11">
        <v>32.222000000000016</v>
      </c>
      <c r="AK14" s="172">
        <v>32.065999999999988</v>
      </c>
      <c r="AL14" s="11">
        <v>31.921000000000006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31.970999999999915</v>
      </c>
      <c r="N16" s="11">
        <v>29.64500000000001</v>
      </c>
      <c r="O16" s="11">
        <v>31.923000000000034</v>
      </c>
      <c r="P16" s="11">
        <v>30.100000000000044</v>
      </c>
      <c r="Q16" s="11">
        <v>29.484999999999985</v>
      </c>
      <c r="R16" s="11">
        <v>29.030999999999935</v>
      </c>
      <c r="S16" s="11">
        <v>29.486000000000022</v>
      </c>
      <c r="T16" s="11">
        <v>32.33400000000001</v>
      </c>
      <c r="U16" s="11">
        <v>33.062000000000019</v>
      </c>
      <c r="V16" s="11">
        <v>33.558999999999934</v>
      </c>
      <c r="W16" s="11">
        <v>32.876999999999974</v>
      </c>
      <c r="X16" s="11">
        <v>32.384999999999977</v>
      </c>
      <c r="Y16" s="11">
        <v>32.387</v>
      </c>
      <c r="Z16" s="11">
        <v>32.437000000000005</v>
      </c>
      <c r="AA16" s="11">
        <v>32.510999999999981</v>
      </c>
      <c r="AB16" s="11">
        <v>32.5700000000001</v>
      </c>
      <c r="AC16" s="11">
        <v>32.603999999999957</v>
      </c>
      <c r="AD16" s="11">
        <v>32.586000000000013</v>
      </c>
      <c r="AE16" s="11">
        <v>32.59200000000002</v>
      </c>
      <c r="AF16" s="11">
        <v>32.584000000000053</v>
      </c>
      <c r="AG16" s="11">
        <v>32.601000000000056</v>
      </c>
      <c r="AH16" s="11">
        <v>32.621000000000059</v>
      </c>
      <c r="AI16" s="11">
        <v>32.645999999999944</v>
      </c>
      <c r="AJ16" s="11">
        <v>32.672000000000018</v>
      </c>
      <c r="AK16" s="172">
        <v>32.699999999999989</v>
      </c>
      <c r="AL16" s="11">
        <v>32.726999999999954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132.17799999999986</v>
      </c>
      <c r="N18" s="11">
        <f t="shared" ref="N18:AL18" si="18">SUM(N19:N21)</f>
        <v>133.35300000000035</v>
      </c>
      <c r="O18" s="11">
        <f t="shared" si="18"/>
        <v>141.20899999999989</v>
      </c>
      <c r="P18" s="11">
        <f t="shared" si="18"/>
        <v>141.32900000000018</v>
      </c>
      <c r="Q18" s="11">
        <f t="shared" si="18"/>
        <v>145.29700000000025</v>
      </c>
      <c r="R18" s="11">
        <f t="shared" si="18"/>
        <v>148.99500000000018</v>
      </c>
      <c r="S18" s="11">
        <f t="shared" si="18"/>
        <v>153.58399999999969</v>
      </c>
      <c r="T18" s="11">
        <f t="shared" si="18"/>
        <v>152.04999999999993</v>
      </c>
      <c r="U18" s="11">
        <f t="shared" si="18"/>
        <v>152.62499999999972</v>
      </c>
      <c r="V18" s="11">
        <f t="shared" si="18"/>
        <v>160.7730000000002</v>
      </c>
      <c r="W18" s="11">
        <f t="shared" si="18"/>
        <v>156.21500000000009</v>
      </c>
      <c r="X18" s="11">
        <f t="shared" si="18"/>
        <v>156.31499999999988</v>
      </c>
      <c r="Y18" s="11">
        <f t="shared" si="18"/>
        <v>157.48099999999997</v>
      </c>
      <c r="Z18" s="11">
        <f t="shared" si="18"/>
        <v>159.11200000000031</v>
      </c>
      <c r="AA18" s="11">
        <f t="shared" si="18"/>
        <v>160.8359999999999</v>
      </c>
      <c r="AB18" s="11">
        <f t="shared" si="18"/>
        <v>162.23299999999989</v>
      </c>
      <c r="AC18" s="11">
        <f t="shared" si="18"/>
        <v>163.41000000000008</v>
      </c>
      <c r="AD18" s="11">
        <f t="shared" si="18"/>
        <v>164.49499999999992</v>
      </c>
      <c r="AE18" s="11">
        <f t="shared" si="18"/>
        <v>165.52500000000003</v>
      </c>
      <c r="AF18" s="11">
        <f t="shared" si="18"/>
        <v>166.52499999999998</v>
      </c>
      <c r="AG18" s="11">
        <f t="shared" si="18"/>
        <v>167.54299999999981</v>
      </c>
      <c r="AH18" s="11">
        <f t="shared" si="18"/>
        <v>168.54599999999982</v>
      </c>
      <c r="AI18" s="11">
        <f t="shared" si="18"/>
        <v>169.52699999999993</v>
      </c>
      <c r="AJ18" s="11">
        <f t="shared" si="18"/>
        <v>170.51399999999998</v>
      </c>
      <c r="AK18" s="11">
        <f t="shared" si="18"/>
        <v>171.46799999999985</v>
      </c>
      <c r="AL18" s="11">
        <f t="shared" si="18"/>
        <v>172.39700000000005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77.461999999999918</v>
      </c>
      <c r="N19" s="11">
        <v>78.154000000000238</v>
      </c>
      <c r="O19" s="11">
        <v>80.726999999999848</v>
      </c>
      <c r="P19" s="11">
        <v>80.100000000000136</v>
      </c>
      <c r="Q19" s="11">
        <v>81.408000000000186</v>
      </c>
      <c r="R19" s="11">
        <v>83.062000000000211</v>
      </c>
      <c r="S19" s="11">
        <v>80.880999999999688</v>
      </c>
      <c r="T19" s="11">
        <v>85.518999999999878</v>
      </c>
      <c r="U19" s="11">
        <v>87.362999999999701</v>
      </c>
      <c r="V19" s="11">
        <v>92.521000000000086</v>
      </c>
      <c r="W19" s="11">
        <v>88.60600000000008</v>
      </c>
      <c r="X19" s="11">
        <v>89.189999999999927</v>
      </c>
      <c r="Y19" s="11">
        <v>89.351999999999919</v>
      </c>
      <c r="Z19" s="11">
        <v>89.308000000000234</v>
      </c>
      <c r="AA19" s="11">
        <v>89.421999999999883</v>
      </c>
      <c r="AB19" s="11">
        <v>89.600999999999985</v>
      </c>
      <c r="AC19" s="11">
        <v>89.718000000000117</v>
      </c>
      <c r="AD19" s="11">
        <v>89.823999999999941</v>
      </c>
      <c r="AE19" s="11">
        <v>89.925000000000139</v>
      </c>
      <c r="AF19" s="11">
        <v>90.027999999999977</v>
      </c>
      <c r="AG19" s="11">
        <v>90.151999999999802</v>
      </c>
      <c r="AH19" s="11">
        <v>90.289999999999978</v>
      </c>
      <c r="AI19" s="11">
        <v>90.431999999999988</v>
      </c>
      <c r="AJ19" s="11">
        <v>90.60799999999999</v>
      </c>
      <c r="AK19" s="172">
        <v>90.782000000000025</v>
      </c>
      <c r="AL19" s="11">
        <v>90.956999999999937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24.928999999999942</v>
      </c>
      <c r="N20" s="11">
        <v>22.976000000000024</v>
      </c>
      <c r="O20" s="11">
        <v>26.828000000000078</v>
      </c>
      <c r="P20" s="11">
        <v>26.321999999999978</v>
      </c>
      <c r="Q20" s="11">
        <v>26.997000000000011</v>
      </c>
      <c r="R20" s="11">
        <v>26.680999999999987</v>
      </c>
      <c r="S20" s="11">
        <v>31.957000000000015</v>
      </c>
      <c r="T20" s="11">
        <v>29.023000000000035</v>
      </c>
      <c r="U20" s="11">
        <v>28.952000000000034</v>
      </c>
      <c r="V20" s="11">
        <v>30.934000000000029</v>
      </c>
      <c r="W20" s="11">
        <v>30.98700000000002</v>
      </c>
      <c r="X20" s="11">
        <v>32.376999999999967</v>
      </c>
      <c r="Y20" s="11">
        <v>32.444000000000003</v>
      </c>
      <c r="Z20" s="11">
        <v>32.581000000000046</v>
      </c>
      <c r="AA20" s="11">
        <v>32.779999999999959</v>
      </c>
      <c r="AB20" s="11">
        <v>32.901999999999944</v>
      </c>
      <c r="AC20" s="11">
        <v>32.986999999999966</v>
      </c>
      <c r="AD20" s="11">
        <v>33.066999999999979</v>
      </c>
      <c r="AE20" s="11">
        <v>33.143999999999963</v>
      </c>
      <c r="AF20" s="11">
        <v>33.220999999999904</v>
      </c>
      <c r="AG20" s="11">
        <v>33.30599999999999</v>
      </c>
      <c r="AH20" s="11">
        <v>33.382999999999882</v>
      </c>
      <c r="AI20" s="11">
        <v>33.457999999999913</v>
      </c>
      <c r="AJ20" s="11">
        <v>33.531000000000027</v>
      </c>
      <c r="AK20" s="172">
        <v>33.60199999999989</v>
      </c>
      <c r="AL20" s="11">
        <v>33.673000000000052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29.786999999999988</v>
      </c>
      <c r="N21" s="11">
        <v>32.223000000000077</v>
      </c>
      <c r="O21" s="11">
        <v>33.653999999999968</v>
      </c>
      <c r="P21" s="11">
        <v>34.907000000000068</v>
      </c>
      <c r="Q21" s="11">
        <v>36.892000000000046</v>
      </c>
      <c r="R21" s="11">
        <v>39.251999999999967</v>
      </c>
      <c r="S21" s="11">
        <v>40.745999999999981</v>
      </c>
      <c r="T21" s="11">
        <v>37.508000000000017</v>
      </c>
      <c r="U21" s="11">
        <v>36.309999999999988</v>
      </c>
      <c r="V21" s="11">
        <v>37.318000000000076</v>
      </c>
      <c r="W21" s="11">
        <v>36.621999999999986</v>
      </c>
      <c r="X21" s="11">
        <v>34.747999999999998</v>
      </c>
      <c r="Y21" s="11">
        <v>35.685000000000038</v>
      </c>
      <c r="Z21" s="11">
        <v>37.223000000000013</v>
      </c>
      <c r="AA21" s="11">
        <v>38.634000000000071</v>
      </c>
      <c r="AB21" s="11">
        <v>39.729999999999968</v>
      </c>
      <c r="AC21" s="11">
        <v>40.704999999999984</v>
      </c>
      <c r="AD21" s="11">
        <v>41.603999999999999</v>
      </c>
      <c r="AE21" s="11">
        <v>42.455999999999925</v>
      </c>
      <c r="AF21" s="11">
        <v>43.276000000000082</v>
      </c>
      <c r="AG21" s="11">
        <v>44.085000000000015</v>
      </c>
      <c r="AH21" s="11">
        <v>44.872999999999948</v>
      </c>
      <c r="AI21" s="11">
        <v>45.637000000000029</v>
      </c>
      <c r="AJ21" s="11">
        <v>46.374999999999972</v>
      </c>
      <c r="AK21" s="172">
        <v>47.083999999999918</v>
      </c>
      <c r="AL21" s="11">
        <v>47.767000000000053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156.77199999999993</v>
      </c>
      <c r="N23" s="11">
        <f t="shared" ref="N23:AL23" si="19">SUM(N24:N31)</f>
        <v>157.78499999999963</v>
      </c>
      <c r="O23" s="11">
        <f t="shared" si="19"/>
        <v>162.67099999999979</v>
      </c>
      <c r="P23" s="11">
        <f t="shared" si="19"/>
        <v>165.89200000000002</v>
      </c>
      <c r="Q23" s="11">
        <f t="shared" si="19"/>
        <v>183.18599999999989</v>
      </c>
      <c r="R23" s="11">
        <f t="shared" si="19"/>
        <v>185.44000000000008</v>
      </c>
      <c r="S23" s="11">
        <f t="shared" si="19"/>
        <v>190.75599999999989</v>
      </c>
      <c r="T23" s="11">
        <f t="shared" si="19"/>
        <v>196.57900000000015</v>
      </c>
      <c r="U23" s="11">
        <f t="shared" si="19"/>
        <v>189.80599999999984</v>
      </c>
      <c r="V23" s="11">
        <f t="shared" si="19"/>
        <v>194.69400000000019</v>
      </c>
      <c r="W23" s="11">
        <f t="shared" si="19"/>
        <v>187.33099999999982</v>
      </c>
      <c r="X23" s="11">
        <f t="shared" si="19"/>
        <v>189.62999999999994</v>
      </c>
      <c r="Y23" s="11">
        <f t="shared" si="19"/>
        <v>189.92199999999977</v>
      </c>
      <c r="Z23" s="11">
        <f t="shared" si="19"/>
        <v>190.72400000000002</v>
      </c>
      <c r="AA23" s="11">
        <f t="shared" si="19"/>
        <v>191.97500000000002</v>
      </c>
      <c r="AB23" s="11">
        <f t="shared" si="19"/>
        <v>192.9139999999999</v>
      </c>
      <c r="AC23" s="11">
        <f t="shared" si="19"/>
        <v>193.90399999999977</v>
      </c>
      <c r="AD23" s="11">
        <f t="shared" si="19"/>
        <v>194.87700000000021</v>
      </c>
      <c r="AE23" s="11">
        <f t="shared" si="19"/>
        <v>195.86799999999985</v>
      </c>
      <c r="AF23" s="11">
        <f t="shared" si="19"/>
        <v>196.87999999999977</v>
      </c>
      <c r="AG23" s="11">
        <f t="shared" si="19"/>
        <v>197.87699999999998</v>
      </c>
      <c r="AH23" s="11">
        <f t="shared" si="19"/>
        <v>198.84799999999998</v>
      </c>
      <c r="AI23" s="11">
        <f t="shared" si="19"/>
        <v>199.82599999999954</v>
      </c>
      <c r="AJ23" s="11">
        <f t="shared" si="19"/>
        <v>200.8010000000001</v>
      </c>
      <c r="AK23" s="11">
        <f t="shared" si="19"/>
        <v>201.77299999999983</v>
      </c>
      <c r="AL23" s="11">
        <f t="shared" si="19"/>
        <v>202.74500000000012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3.2480000000000002</v>
      </c>
      <c r="N24" s="11">
        <v>2.5520000000000032</v>
      </c>
      <c r="O24" s="11">
        <v>2.7079999999999989</v>
      </c>
      <c r="P24" s="11">
        <v>1.7819999999999934</v>
      </c>
      <c r="Q24" s="11">
        <v>2.5729999999999977</v>
      </c>
      <c r="R24" s="11">
        <v>2.971000000000005</v>
      </c>
      <c r="S24" s="11">
        <v>2.2200000000000042</v>
      </c>
      <c r="T24" s="11">
        <v>2.0820000000000012</v>
      </c>
      <c r="U24" s="11">
        <v>2.7640000000000038</v>
      </c>
      <c r="V24" s="11">
        <v>3.4400000000000048</v>
      </c>
      <c r="W24" s="11">
        <v>3.0160000000000005</v>
      </c>
      <c r="X24" s="11">
        <v>2.9989999999999997</v>
      </c>
      <c r="Y24" s="11">
        <v>2.9960000000000031</v>
      </c>
      <c r="Z24" s="11">
        <v>2.9919999999999995</v>
      </c>
      <c r="AA24" s="11">
        <v>2.990999999999997</v>
      </c>
      <c r="AB24" s="11">
        <v>2.9999999999999973</v>
      </c>
      <c r="AC24" s="11">
        <v>3.0049999999999906</v>
      </c>
      <c r="AD24" s="11">
        <v>3.0110000000000028</v>
      </c>
      <c r="AE24" s="11">
        <v>3.0169999999999946</v>
      </c>
      <c r="AF24" s="11">
        <v>3.0230000000000024</v>
      </c>
      <c r="AG24" s="11">
        <v>3.0279999999999982</v>
      </c>
      <c r="AH24" s="11">
        <v>3.0330000000000044</v>
      </c>
      <c r="AI24" s="11">
        <v>3.0390000000000033</v>
      </c>
      <c r="AJ24" s="11">
        <v>3.0439999999999965</v>
      </c>
      <c r="AK24" s="172">
        <v>3.049000000000003</v>
      </c>
      <c r="AL24" s="11">
        <v>3.0550000000000037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10.882999999999999</v>
      </c>
      <c r="N25" s="11">
        <v>13.518999999999986</v>
      </c>
      <c r="O25" s="11">
        <v>13.411999999999972</v>
      </c>
      <c r="P25" s="11">
        <v>13.50500000000007</v>
      </c>
      <c r="Q25" s="11">
        <v>13.524000000000008</v>
      </c>
      <c r="R25" s="11">
        <v>16.882000000000016</v>
      </c>
      <c r="S25" s="11">
        <v>14.457000000000017</v>
      </c>
      <c r="T25" s="11">
        <v>16.067999999999966</v>
      </c>
      <c r="U25" s="11">
        <v>14.41200000000002</v>
      </c>
      <c r="V25" s="11">
        <v>14.308999999999974</v>
      </c>
      <c r="W25" s="11">
        <v>12.420999999999996</v>
      </c>
      <c r="X25" s="11">
        <v>12.726000000000031</v>
      </c>
      <c r="Y25" s="11">
        <v>12.842999999999973</v>
      </c>
      <c r="Z25" s="11">
        <v>13.078999999999979</v>
      </c>
      <c r="AA25" s="11">
        <v>13.263999999999983</v>
      </c>
      <c r="AB25" s="11">
        <v>13.416999999999982</v>
      </c>
      <c r="AC25" s="11">
        <v>13.558999999999969</v>
      </c>
      <c r="AD25" s="11">
        <v>13.68300000000001</v>
      </c>
      <c r="AE25" s="11">
        <v>13.800999999999997</v>
      </c>
      <c r="AF25" s="11">
        <v>13.917999999999989</v>
      </c>
      <c r="AG25" s="11">
        <v>14.039999999999967</v>
      </c>
      <c r="AH25" s="11">
        <v>14.160999999999973</v>
      </c>
      <c r="AI25" s="11">
        <v>14.277999999999992</v>
      </c>
      <c r="AJ25" s="11">
        <v>14.391000000000032</v>
      </c>
      <c r="AK25" s="172">
        <v>14.497999999999946</v>
      </c>
      <c r="AL25" s="11">
        <v>14.599999999999955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22.295999999999975</v>
      </c>
      <c r="N26" s="11">
        <v>21.676000000000009</v>
      </c>
      <c r="O26" s="11">
        <v>21.736999999999952</v>
      </c>
      <c r="P26" s="11">
        <v>22.595000000000034</v>
      </c>
      <c r="Q26" s="11">
        <v>23.025000000000013</v>
      </c>
      <c r="R26" s="11">
        <v>18.201000000000001</v>
      </c>
      <c r="S26" s="11">
        <v>21.446999999999957</v>
      </c>
      <c r="T26" s="11">
        <v>20.165999999999976</v>
      </c>
      <c r="U26" s="11">
        <v>21.333999999999993</v>
      </c>
      <c r="V26" s="11">
        <v>22.899999999999949</v>
      </c>
      <c r="W26" s="11">
        <v>21.617999999999938</v>
      </c>
      <c r="X26" s="11">
        <v>22.098999999999936</v>
      </c>
      <c r="Y26" s="11">
        <v>22.032999999999969</v>
      </c>
      <c r="Z26" s="11">
        <v>21.949000000000044</v>
      </c>
      <c r="AA26" s="11">
        <v>21.819999999999997</v>
      </c>
      <c r="AB26" s="11">
        <v>21.734999999999975</v>
      </c>
      <c r="AC26" s="11">
        <v>21.677000000000014</v>
      </c>
      <c r="AD26" s="11">
        <v>21.617000000000015</v>
      </c>
      <c r="AE26" s="11">
        <v>21.554000000000002</v>
      </c>
      <c r="AF26" s="11">
        <v>21.490000000000006</v>
      </c>
      <c r="AG26" s="11">
        <v>21.428999999999995</v>
      </c>
      <c r="AH26" s="11">
        <v>21.351999999999954</v>
      </c>
      <c r="AI26" s="11">
        <v>21.276000000000035</v>
      </c>
      <c r="AJ26" s="11">
        <v>21.198999999999959</v>
      </c>
      <c r="AK26" s="172">
        <v>21.121999999999971</v>
      </c>
      <c r="AL26" s="11">
        <v>21.045999999999996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5.759000000000003</v>
      </c>
      <c r="N27" s="11">
        <v>7.1649999999999974</v>
      </c>
      <c r="O27" s="11">
        <v>6.3580000000000103</v>
      </c>
      <c r="P27" s="11">
        <v>8.8850000000000104</v>
      </c>
      <c r="Q27" s="11">
        <v>8.5129999999999963</v>
      </c>
      <c r="R27" s="11">
        <v>8.4449999999999932</v>
      </c>
      <c r="S27" s="11">
        <v>8.4509999999999756</v>
      </c>
      <c r="T27" s="11">
        <v>9.5729999999999844</v>
      </c>
      <c r="U27" s="11">
        <v>6.7670000000000075</v>
      </c>
      <c r="V27" s="11">
        <v>7.9910000000000005</v>
      </c>
      <c r="W27" s="11">
        <v>7.9200000000000061</v>
      </c>
      <c r="X27" s="11">
        <v>7.9349999999999907</v>
      </c>
      <c r="Y27" s="11">
        <v>7.9160000000000057</v>
      </c>
      <c r="Z27" s="11">
        <v>7.9499999999999922</v>
      </c>
      <c r="AA27" s="11">
        <v>8.0400000000000134</v>
      </c>
      <c r="AB27" s="11">
        <v>8.1269999999999865</v>
      </c>
      <c r="AC27" s="11">
        <v>8.2309999999999874</v>
      </c>
      <c r="AD27" s="11">
        <v>8.344999999999974</v>
      </c>
      <c r="AE27" s="11">
        <v>8.4629999999999921</v>
      </c>
      <c r="AF27" s="11">
        <v>8.5829999999999931</v>
      </c>
      <c r="AG27" s="11">
        <v>8.7039999999999988</v>
      </c>
      <c r="AH27" s="11">
        <v>8.8259999999999756</v>
      </c>
      <c r="AI27" s="11">
        <v>8.9489999999999981</v>
      </c>
      <c r="AJ27" s="11">
        <v>9.0700000000000092</v>
      </c>
      <c r="AK27" s="172">
        <v>9.1899999999999959</v>
      </c>
      <c r="AL27" s="11">
        <v>9.3090000000000348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43.952000000000112</v>
      </c>
      <c r="N28" s="11">
        <v>45.854999999999961</v>
      </c>
      <c r="O28" s="11">
        <v>48.724999999999859</v>
      </c>
      <c r="P28" s="11">
        <v>48.514999999999979</v>
      </c>
      <c r="Q28" s="11">
        <v>53.687999999999782</v>
      </c>
      <c r="R28" s="11">
        <v>53.458999999999961</v>
      </c>
      <c r="S28" s="11">
        <v>64.364999999999924</v>
      </c>
      <c r="T28" s="11">
        <v>67.787000000000205</v>
      </c>
      <c r="U28" s="11">
        <v>62.508999999999965</v>
      </c>
      <c r="V28" s="11">
        <v>61.93100000000036</v>
      </c>
      <c r="W28" s="11">
        <v>65.916999999999888</v>
      </c>
      <c r="X28" s="11">
        <v>67.15699999999994</v>
      </c>
      <c r="Y28" s="11">
        <v>67.500999999999848</v>
      </c>
      <c r="Z28" s="11">
        <v>67.991000000000099</v>
      </c>
      <c r="AA28" s="11">
        <v>68.52499999999992</v>
      </c>
      <c r="AB28" s="11">
        <v>68.940999999999903</v>
      </c>
      <c r="AC28" s="11">
        <v>69.317999999999898</v>
      </c>
      <c r="AD28" s="11">
        <v>69.716000000000221</v>
      </c>
      <c r="AE28" s="11">
        <v>70.134999999999806</v>
      </c>
      <c r="AF28" s="11">
        <v>70.577999999999861</v>
      </c>
      <c r="AG28" s="11">
        <v>70.975000000000051</v>
      </c>
      <c r="AH28" s="11">
        <v>71.366000000000113</v>
      </c>
      <c r="AI28" s="11">
        <v>71.759999999999707</v>
      </c>
      <c r="AJ28" s="11">
        <v>72.155000000000072</v>
      </c>
      <c r="AK28" s="172">
        <v>72.549999999999898</v>
      </c>
      <c r="AL28" s="11">
        <v>72.94600000000014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41.225999999999829</v>
      </c>
      <c r="N29" s="11">
        <v>41.373999999999711</v>
      </c>
      <c r="O29" s="11">
        <v>44.295999999999999</v>
      </c>
      <c r="P29" s="11">
        <v>43.733999999999931</v>
      </c>
      <c r="Q29" s="11">
        <v>48.143000000000086</v>
      </c>
      <c r="R29" s="11">
        <v>54.698000000000114</v>
      </c>
      <c r="S29" s="11">
        <v>53.882000000000069</v>
      </c>
      <c r="T29" s="11">
        <v>51.40300000000002</v>
      </c>
      <c r="U29" s="11">
        <v>49.22999999999989</v>
      </c>
      <c r="V29" s="11">
        <v>52.884999999999899</v>
      </c>
      <c r="W29" s="11">
        <v>46.927000000000028</v>
      </c>
      <c r="X29" s="11">
        <v>47.544999999999995</v>
      </c>
      <c r="Y29" s="11">
        <v>48.290999999999968</v>
      </c>
      <c r="Z29" s="11">
        <v>48.606999999999964</v>
      </c>
      <c r="AA29" s="11">
        <v>48.976000000000106</v>
      </c>
      <c r="AB29" s="11">
        <v>49.272000000000062</v>
      </c>
      <c r="AC29" s="11">
        <v>49.603999999999992</v>
      </c>
      <c r="AD29" s="11">
        <v>49.930000000000028</v>
      </c>
      <c r="AE29" s="11">
        <v>50.254000000000048</v>
      </c>
      <c r="AF29" s="11">
        <v>50.576999999999884</v>
      </c>
      <c r="AG29" s="11">
        <v>50.909999999999933</v>
      </c>
      <c r="AH29" s="11">
        <v>51.230999999999995</v>
      </c>
      <c r="AI29" s="11">
        <v>51.551999999999794</v>
      </c>
      <c r="AJ29" s="11">
        <v>51.873000000000005</v>
      </c>
      <c r="AK29" s="172">
        <v>52.195000000000007</v>
      </c>
      <c r="AL29" s="11">
        <v>52.518000000000043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13.68200000000002</v>
      </c>
      <c r="N30" s="11">
        <v>10.255999999999963</v>
      </c>
      <c r="O30" s="11">
        <v>10.200999999999983</v>
      </c>
      <c r="P30" s="11">
        <v>13.772999999999985</v>
      </c>
      <c r="Q30" s="11">
        <v>14.963999999999986</v>
      </c>
      <c r="R30" s="11">
        <v>13.607000000000006</v>
      </c>
      <c r="S30" s="11">
        <v>11.728999999999967</v>
      </c>
      <c r="T30" s="11">
        <v>14.386999999999997</v>
      </c>
      <c r="U30" s="11">
        <v>15.936999999999992</v>
      </c>
      <c r="V30" s="11">
        <v>16.072000000000003</v>
      </c>
      <c r="W30" s="11">
        <v>14.909999999999977</v>
      </c>
      <c r="X30" s="11">
        <v>14.74000000000005</v>
      </c>
      <c r="Y30" s="11">
        <v>14.033000000000007</v>
      </c>
      <c r="Z30" s="11">
        <v>13.831999999999979</v>
      </c>
      <c r="AA30" s="11">
        <v>14.009000000000009</v>
      </c>
      <c r="AB30" s="11">
        <v>14.082999999999991</v>
      </c>
      <c r="AC30" s="11">
        <v>14.187999999999997</v>
      </c>
      <c r="AD30" s="11">
        <v>14.268999999999981</v>
      </c>
      <c r="AE30" s="11">
        <v>14.34900000000002</v>
      </c>
      <c r="AF30" s="11">
        <v>14.421000000000021</v>
      </c>
      <c r="AG30" s="11">
        <v>14.497999999999998</v>
      </c>
      <c r="AH30" s="11">
        <v>14.577999999999964</v>
      </c>
      <c r="AI30" s="11">
        <v>14.658999999999988</v>
      </c>
      <c r="AJ30" s="11">
        <v>14.741000000000026</v>
      </c>
      <c r="AK30" s="172">
        <v>14.823000000000018</v>
      </c>
      <c r="AL30" s="11">
        <v>14.904000000000005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15.726000000000012</v>
      </c>
      <c r="N31" s="11">
        <v>15.387999999999986</v>
      </c>
      <c r="O31" s="11">
        <v>15.233999999999998</v>
      </c>
      <c r="P31" s="11">
        <v>13.103000000000007</v>
      </c>
      <c r="Q31" s="11">
        <v>18.755999999999993</v>
      </c>
      <c r="R31" s="11">
        <v>17.176999999999992</v>
      </c>
      <c r="S31" s="11">
        <v>14.204999999999984</v>
      </c>
      <c r="T31" s="11">
        <v>15.112999999999991</v>
      </c>
      <c r="U31" s="11">
        <v>16.852999999999962</v>
      </c>
      <c r="V31" s="11">
        <v>15.166000000000009</v>
      </c>
      <c r="W31" s="11">
        <v>14.601999999999995</v>
      </c>
      <c r="X31" s="11">
        <v>14.429000000000014</v>
      </c>
      <c r="Y31" s="11">
        <v>14.308999999999996</v>
      </c>
      <c r="Z31" s="11">
        <v>14.32399999999998</v>
      </c>
      <c r="AA31" s="11">
        <v>14.349999999999993</v>
      </c>
      <c r="AB31" s="11">
        <v>14.339</v>
      </c>
      <c r="AC31" s="11">
        <v>14.321999999999955</v>
      </c>
      <c r="AD31" s="11">
        <v>14.305999999999983</v>
      </c>
      <c r="AE31" s="11">
        <v>14.294999999999995</v>
      </c>
      <c r="AF31" s="11">
        <v>14.290000000000013</v>
      </c>
      <c r="AG31" s="11">
        <v>14.293000000000022</v>
      </c>
      <c r="AH31" s="11">
        <v>14.300999999999997</v>
      </c>
      <c r="AI31" s="11">
        <v>14.313000000000004</v>
      </c>
      <c r="AJ31" s="11">
        <v>14.327999999999994</v>
      </c>
      <c r="AK31" s="172">
        <v>14.346000000000009</v>
      </c>
      <c r="AL31" s="11">
        <v>14.366999999999974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117.387</v>
      </c>
      <c r="N33" s="11">
        <f t="shared" ref="N33:AK33" si="20">SUM(N34:N36)</f>
        <v>109.13399999999994</v>
      </c>
      <c r="O33" s="11">
        <f t="shared" si="20"/>
        <v>104.76399999999995</v>
      </c>
      <c r="P33" s="11">
        <f t="shared" si="20"/>
        <v>110.06900000000002</v>
      </c>
      <c r="Q33" s="11">
        <f t="shared" si="20"/>
        <v>113.42000000000002</v>
      </c>
      <c r="R33" s="11">
        <f t="shared" si="20"/>
        <v>114.95700000000004</v>
      </c>
      <c r="S33" s="11">
        <f t="shared" si="20"/>
        <v>115.30399999999997</v>
      </c>
      <c r="T33" s="11">
        <f t="shared" si="20"/>
        <v>112.55799999999996</v>
      </c>
      <c r="U33" s="11">
        <f t="shared" si="20"/>
        <v>111.73499999999999</v>
      </c>
      <c r="V33" s="11">
        <f t="shared" si="20"/>
        <v>111.40500000000006</v>
      </c>
      <c r="W33" s="11">
        <f t="shared" si="20"/>
        <v>114.58699999999992</v>
      </c>
      <c r="X33" s="11">
        <f t="shared" si="20"/>
        <v>116.97900000000007</v>
      </c>
      <c r="Y33" s="11">
        <f t="shared" si="20"/>
        <v>119.00700000000001</v>
      </c>
      <c r="Z33" s="11">
        <f t="shared" si="20"/>
        <v>120.68499999999993</v>
      </c>
      <c r="AA33" s="11">
        <f t="shared" si="20"/>
        <v>122.50399999999999</v>
      </c>
      <c r="AB33" s="11">
        <f t="shared" si="20"/>
        <v>124.01800000000004</v>
      </c>
      <c r="AC33" s="11">
        <f t="shared" si="20"/>
        <v>125.26000000000003</v>
      </c>
      <c r="AD33" s="11">
        <f t="shared" si="20"/>
        <v>126.47900000000027</v>
      </c>
      <c r="AE33" s="11">
        <f t="shared" si="20"/>
        <v>127.70099999999994</v>
      </c>
      <c r="AF33" s="11">
        <f t="shared" si="20"/>
        <v>128.94499999999999</v>
      </c>
      <c r="AG33" s="11">
        <f t="shared" si="20"/>
        <v>130.24299999999991</v>
      </c>
      <c r="AH33" s="11">
        <f t="shared" si="20"/>
        <v>131.54199999999989</v>
      </c>
      <c r="AI33" s="11">
        <f t="shared" si="20"/>
        <v>132.85199999999992</v>
      </c>
      <c r="AJ33" s="11">
        <f t="shared" si="20"/>
        <v>134.18099999999993</v>
      </c>
      <c r="AK33" s="11">
        <f t="shared" si="20"/>
        <v>135.52899999999994</v>
      </c>
      <c r="AL33" s="11">
        <f>SUM(AL34:AL36)</f>
        <v>136.89700000000019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19.616999999999983</v>
      </c>
      <c r="N34" s="11">
        <v>17.772999999999993</v>
      </c>
      <c r="O34" s="11">
        <v>15.890999999999993</v>
      </c>
      <c r="P34" s="11">
        <v>16.442000000000011</v>
      </c>
      <c r="Q34" s="11">
        <v>15.273999999999997</v>
      </c>
      <c r="R34" s="11">
        <v>15.662000000000033</v>
      </c>
      <c r="S34" s="11">
        <v>16.13699999999999</v>
      </c>
      <c r="T34" s="11">
        <v>13.256999999999987</v>
      </c>
      <c r="U34" s="11">
        <v>13.625000000000018</v>
      </c>
      <c r="V34" s="11">
        <v>15.010000000000007</v>
      </c>
      <c r="W34" s="11">
        <v>15.676000000000007</v>
      </c>
      <c r="X34" s="11">
        <v>15.489999999999965</v>
      </c>
      <c r="Y34" s="11">
        <v>15.353999999999976</v>
      </c>
      <c r="Z34" s="11">
        <v>15.325999999999997</v>
      </c>
      <c r="AA34" s="11">
        <v>15.273000000000057</v>
      </c>
      <c r="AB34" s="11">
        <v>15.318999999999994</v>
      </c>
      <c r="AC34" s="11">
        <v>15.35700000000001</v>
      </c>
      <c r="AD34" s="11">
        <v>15.393999999999997</v>
      </c>
      <c r="AE34" s="11">
        <v>15.429999999999998</v>
      </c>
      <c r="AF34" s="11">
        <v>15.466000000000001</v>
      </c>
      <c r="AG34" s="11">
        <v>15.500999999999969</v>
      </c>
      <c r="AH34" s="11">
        <v>15.535000000000053</v>
      </c>
      <c r="AI34" s="11">
        <v>15.568000000000014</v>
      </c>
      <c r="AJ34" s="11">
        <v>15.600999999999974</v>
      </c>
      <c r="AK34" s="172">
        <v>15.632999999999992</v>
      </c>
      <c r="AL34" s="11">
        <v>15.664999999999992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38.90100000000001</v>
      </c>
      <c r="N35" s="11">
        <v>35.133999999999936</v>
      </c>
      <c r="O35" s="11">
        <v>34.594999999999857</v>
      </c>
      <c r="P35" s="11">
        <v>35.430000000000014</v>
      </c>
      <c r="Q35" s="11">
        <v>37.010999999999882</v>
      </c>
      <c r="R35" s="11">
        <v>38.397000000000027</v>
      </c>
      <c r="S35" s="11">
        <v>38.802999999999955</v>
      </c>
      <c r="T35" s="11">
        <v>38.779999999999987</v>
      </c>
      <c r="U35" s="11">
        <v>37.004999999999924</v>
      </c>
      <c r="V35" s="11">
        <v>34.429000000000045</v>
      </c>
      <c r="W35" s="11">
        <v>35.444999999999936</v>
      </c>
      <c r="X35" s="11">
        <v>36.22999999999999</v>
      </c>
      <c r="Y35" s="11">
        <v>37.023999999999958</v>
      </c>
      <c r="Z35" s="11">
        <v>37.495999999999981</v>
      </c>
      <c r="AA35" s="11">
        <v>37.953000000000038</v>
      </c>
      <c r="AB35" s="11">
        <v>38.339000000000034</v>
      </c>
      <c r="AC35" s="11">
        <v>38.623999999999953</v>
      </c>
      <c r="AD35" s="11">
        <v>38.925000000000026</v>
      </c>
      <c r="AE35" s="11">
        <v>39.239000000000004</v>
      </c>
      <c r="AF35" s="11">
        <v>39.572000000000038</v>
      </c>
      <c r="AG35" s="11">
        <v>39.958000000000013</v>
      </c>
      <c r="AH35" s="11">
        <v>40.345999999999897</v>
      </c>
      <c r="AI35" s="11">
        <v>40.741999999999983</v>
      </c>
      <c r="AJ35" s="11">
        <v>41.143999999999991</v>
      </c>
      <c r="AK35" s="172">
        <v>41.552000000000014</v>
      </c>
      <c r="AL35" s="11">
        <v>41.965000000000025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58.869</v>
      </c>
      <c r="N36" s="11">
        <v>56.227000000000018</v>
      </c>
      <c r="O36" s="11">
        <v>54.278000000000105</v>
      </c>
      <c r="P36" s="11">
        <v>58.196999999999989</v>
      </c>
      <c r="Q36" s="11">
        <v>61.135000000000133</v>
      </c>
      <c r="R36" s="11">
        <v>60.897999999999975</v>
      </c>
      <c r="S36" s="11">
        <v>60.36400000000004</v>
      </c>
      <c r="T36" s="11">
        <v>60.520999999999994</v>
      </c>
      <c r="U36" s="11">
        <v>61.105000000000054</v>
      </c>
      <c r="V36" s="11">
        <v>61.966000000000015</v>
      </c>
      <c r="W36" s="11">
        <v>63.465999999999973</v>
      </c>
      <c r="X36" s="11">
        <v>65.259000000000114</v>
      </c>
      <c r="Y36" s="11">
        <v>66.629000000000076</v>
      </c>
      <c r="Z36" s="11">
        <v>67.862999999999957</v>
      </c>
      <c r="AA36" s="11">
        <v>69.277999999999892</v>
      </c>
      <c r="AB36" s="11">
        <v>70.360000000000014</v>
      </c>
      <c r="AC36" s="11">
        <v>71.279000000000067</v>
      </c>
      <c r="AD36" s="11">
        <v>72.160000000000238</v>
      </c>
      <c r="AE36" s="11">
        <v>73.03199999999994</v>
      </c>
      <c r="AF36" s="11">
        <v>73.90699999999994</v>
      </c>
      <c r="AG36" s="11">
        <v>74.783999999999935</v>
      </c>
      <c r="AH36" s="11">
        <v>75.66099999999993</v>
      </c>
      <c r="AI36" s="11">
        <v>76.541999999999931</v>
      </c>
      <c r="AJ36" s="11">
        <v>77.435999999999979</v>
      </c>
      <c r="AK36" s="172">
        <v>78.343999999999937</v>
      </c>
      <c r="AL36" s="11">
        <v>79.267000000000166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494.40799999999979</v>
      </c>
      <c r="N38" s="11">
        <f t="shared" ref="N38:AL38" si="21">SUM(N5,N11,N16,N18,N23,N33)</f>
        <v>486.46299999999985</v>
      </c>
      <c r="O38" s="11">
        <f t="shared" si="21"/>
        <v>492.44899999999967</v>
      </c>
      <c r="P38" s="11">
        <f t="shared" si="21"/>
        <v>501.70200000000028</v>
      </c>
      <c r="Q38" s="11">
        <f t="shared" si="21"/>
        <v>526.79500000000007</v>
      </c>
      <c r="R38" s="11">
        <f t="shared" si="21"/>
        <v>532.57000000000028</v>
      </c>
      <c r="S38" s="11">
        <f t="shared" si="21"/>
        <v>547.37199999999962</v>
      </c>
      <c r="T38" s="11">
        <f t="shared" si="21"/>
        <v>552.65600000000006</v>
      </c>
      <c r="U38" s="11">
        <f t="shared" si="21"/>
        <v>545.87699999999961</v>
      </c>
      <c r="V38" s="11">
        <f t="shared" si="21"/>
        <v>560.78900000000033</v>
      </c>
      <c r="W38" s="11">
        <f t="shared" si="21"/>
        <v>548.29599999999971</v>
      </c>
      <c r="X38" s="11">
        <f t="shared" si="21"/>
        <v>552.76799999999969</v>
      </c>
      <c r="Y38" s="11">
        <f t="shared" si="21"/>
        <v>556.23999999999978</v>
      </c>
      <c r="Z38" s="11">
        <f t="shared" si="21"/>
        <v>560.36800000000028</v>
      </c>
      <c r="AA38" s="11">
        <f t="shared" si="21"/>
        <v>565.29799999999989</v>
      </c>
      <c r="AB38" s="11">
        <f t="shared" si="21"/>
        <v>568.904</v>
      </c>
      <c r="AC38" s="11">
        <f t="shared" si="21"/>
        <v>572.12499999999977</v>
      </c>
      <c r="AD38" s="11">
        <f t="shared" si="21"/>
        <v>575.13300000000038</v>
      </c>
      <c r="AE38" s="11">
        <f t="shared" si="21"/>
        <v>578.12599999999986</v>
      </c>
      <c r="AF38" s="11">
        <f t="shared" si="21"/>
        <v>581.11799999999994</v>
      </c>
      <c r="AG38" s="11">
        <f t="shared" si="21"/>
        <v>584.24599999999975</v>
      </c>
      <c r="AH38" s="11">
        <f t="shared" si="21"/>
        <v>587.3099999999996</v>
      </c>
      <c r="AI38" s="11">
        <f t="shared" si="21"/>
        <v>590.38299999999936</v>
      </c>
      <c r="AJ38" s="11">
        <f t="shared" si="21"/>
        <v>593.48199999999997</v>
      </c>
      <c r="AK38" s="11">
        <f t="shared" si="21"/>
        <v>596.57499999999959</v>
      </c>
      <c r="AL38" s="11">
        <f t="shared" si="21"/>
        <v>599.6700000000003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Cheshire and Warrington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Cheshire and Warrington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Cheshire and Warrington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Cheshire and Warrington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Cheshire and Warrington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Cheshire and Warrington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Cheshire and Warrington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21.585331505717555</v>
      </c>
      <c r="N231" s="40">
        <f>'Ind T1'!D25</f>
        <v>20.898748121452641</v>
      </c>
      <c r="O231" s="40">
        <f>'Ind T1'!F25</f>
        <v>22.828722464021901</v>
      </c>
    </row>
    <row r="232" spans="1:15" x14ac:dyDescent="0.2">
      <c r="L232" t="str">
        <f>L23</f>
        <v>Business and other services</v>
      </c>
      <c r="M232" s="40">
        <f>'Ind T1'!B24</f>
        <v>34.81983589011773</v>
      </c>
      <c r="N232" s="40">
        <f>'Ind T1'!D24</f>
        <v>34.166034404774045</v>
      </c>
      <c r="O232" s="40">
        <f>'Ind T1'!F24</f>
        <v>33.809428519018795</v>
      </c>
    </row>
    <row r="233" spans="1:15" x14ac:dyDescent="0.2">
      <c r="L233" t="str">
        <f>L18</f>
        <v>Trade, accomod. and transport</v>
      </c>
      <c r="M233" s="40">
        <f>'Ind T1'!B23</f>
        <v>27.976604014495766</v>
      </c>
      <c r="N233" s="40">
        <f>'Ind T1'!D23</f>
        <v>28.490997563359972</v>
      </c>
      <c r="O233" s="40">
        <f>'Ind T1'!F23</f>
        <v>28.748645088131795</v>
      </c>
    </row>
    <row r="234" spans="1:15" x14ac:dyDescent="0.2">
      <c r="L234" t="str">
        <f>L16</f>
        <v>Construction</v>
      </c>
      <c r="M234" s="40">
        <f>'Ind T1'!B22</f>
        <v>5.4511144074957132</v>
      </c>
      <c r="N234" s="40">
        <f>'Ind T1'!D22</f>
        <v>5.9962137239739102</v>
      </c>
      <c r="O234" s="40">
        <f>'Ind T1'!F22</f>
        <v>5.4575016258942313</v>
      </c>
    </row>
    <row r="235" spans="1:15" x14ac:dyDescent="0.2">
      <c r="L235" t="str">
        <f>L11</f>
        <v>Manufacturing</v>
      </c>
      <c r="M235" s="40">
        <f>'Ind T1'!B21</f>
        <v>8.0909551796008081</v>
      </c>
      <c r="N235" s="40">
        <f>'Ind T1'!D21</f>
        <v>8.3117513168069674</v>
      </c>
      <c r="O235" s="40">
        <f>'Ind T1'!F21</f>
        <v>7.1634398919405626</v>
      </c>
    </row>
    <row r="236" spans="1:15" x14ac:dyDescent="0.2">
      <c r="L236" t="str">
        <f>L5</f>
        <v>Primary sector and utilities</v>
      </c>
      <c r="M236" s="40">
        <f>'Ind T1'!B20</f>
        <v>2.0761590025724326</v>
      </c>
      <c r="N236" s="40">
        <f>'Ind T1'!D20</f>
        <v>2.1362548696324652</v>
      </c>
      <c r="O236" s="40">
        <f>'Ind T1'!F20</f>
        <v>1.9922624109927116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Cheshire and Warrington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-0.37000000000011823</v>
      </c>
      <c r="O261" s="11">
        <f>'Ind T1'!F50</f>
        <v>22.310000000000272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1.8909999999997353</v>
      </c>
      <c r="O262" s="11">
        <f>'Ind T1'!F49</f>
        <v>15.4140000000003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7.2199999999999136</v>
      </c>
      <c r="O263" s="11">
        <f>'Ind T1'!F48</f>
        <v>16.18199999999996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3.8460000000000392</v>
      </c>
      <c r="O264" s="11">
        <f>'Ind T1'!F47</f>
        <v>-0.1500000000000199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2.4829999999998549</v>
      </c>
      <c r="O265" s="11">
        <f>'Ind T1'!F46</f>
        <v>-2.6159999999999144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0.65600000000000591</v>
      </c>
      <c r="O266" s="11">
        <f>'Ind T1'!F45</f>
        <v>0.233999999999984</v>
      </c>
    </row>
    <row r="268" spans="1:16" x14ac:dyDescent="0.2">
      <c r="L268" t="str">
        <f>L38</f>
        <v>All industries</v>
      </c>
      <c r="N268" s="11">
        <f>'Ind T1'!D14-'Ind T1'!B14</f>
        <v>15.725999999999431</v>
      </c>
      <c r="O268" s="11">
        <f>SUM(O261:O266)</f>
        <v>51.374000000000578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14.899032261506184</v>
      </c>
      <c r="C9" s="249">
        <f>SUM(C26,C43,C60,C77,C94,C111,C128,C145,C162,C179,C196,C213,C230,C247,C264,C281,C298,C315,C332,C349,C366,C383)</f>
        <v>30.941946864107447</v>
      </c>
      <c r="D9" s="249">
        <f>SUM(B9:C9)</f>
        <v>45.840979125613629</v>
      </c>
      <c r="E9" s="238"/>
      <c r="F9" s="249">
        <f>SUM(F26,F43,F60,F77,F94,F111,F128,F145,F162,F179,F196,F213,F230,F247,F264,F281,F298,F315,F332,F349,F366,F383)</f>
        <v>19.07173672410012</v>
      </c>
      <c r="G9" s="249">
        <f>SUM(G26,G43,G60,G77,G94,G111,G128,G145,G162,G179,G196,G213,G230,G247,G264,G281,G298,G315,G332,G349,G366,G383)</f>
        <v>34.321257472507156</v>
      </c>
      <c r="H9" s="249">
        <f>SUM(F9:G9)</f>
        <v>53.392994196607276</v>
      </c>
      <c r="I9" s="238"/>
      <c r="J9" s="249">
        <f>SUM(J26,J43,J60,J77,J94,J111,J128,J145,J162,J179,J196,J213,J230,J247,J264,J281,J298,J315,J332,J349,J366,J383)</f>
        <v>21.668086980560929</v>
      </c>
      <c r="K9" s="249">
        <f>SUM(K26,K43,K60,K77,K94,K111,K128,K145,K162,K179,K196,K213,K230,K247,K264,K281,K298,K315,K332,K349,K366,K383)</f>
        <v>34.526252283671305</v>
      </c>
      <c r="L9" s="249">
        <f>SUM(J9:K9)</f>
        <v>56.194339264232234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44.369314241282687</v>
      </c>
      <c r="C10" s="249">
        <f t="shared" si="0"/>
        <v>52.751725752087985</v>
      </c>
      <c r="D10" s="249">
        <f t="shared" ref="D10:D17" si="1">SUM(B10:C10)</f>
        <v>97.121039993370673</v>
      </c>
      <c r="E10" s="238"/>
      <c r="F10" s="249">
        <f t="shared" ref="F10:G17" si="2">SUM(F27,F44,F61,F78,F95,F112,F129,F146,F163,F180,F197,F214,F231,F248,F265,F282,F299,F316,F333,F350,F367,F384)</f>
        <v>52.921921882588279</v>
      </c>
      <c r="G10" s="249">
        <f t="shared" si="2"/>
        <v>61.019924216936808</v>
      </c>
      <c r="H10" s="249">
        <f t="shared" ref="H10:H17" si="3">SUM(F10:G10)</f>
        <v>113.94184609952509</v>
      </c>
      <c r="I10" s="238"/>
      <c r="J10" s="249">
        <f t="shared" ref="J10:K17" si="4">SUM(J27,J44,J61,J78,J95,J112,J129,J146,J163,J180,J197,J214,J231,J248,J265,J282,J299,J316,J333,J350,J367,J384)</f>
        <v>66.401380252981198</v>
      </c>
      <c r="K10" s="249">
        <f t="shared" si="4"/>
        <v>73.645331643205495</v>
      </c>
      <c r="L10" s="249">
        <f t="shared" ref="L10:L17" si="5">SUM(J10:K10)</f>
        <v>140.04671189618671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25.497949199682374</v>
      </c>
      <c r="C11" s="249">
        <f t="shared" si="0"/>
        <v>32.295506488941584</v>
      </c>
      <c r="D11" s="249">
        <f t="shared" si="1"/>
        <v>57.793455688623958</v>
      </c>
      <c r="E11" s="238"/>
      <c r="F11" s="249">
        <f t="shared" si="2"/>
        <v>29.943667113966054</v>
      </c>
      <c r="G11" s="249">
        <f t="shared" si="2"/>
        <v>36.254152072527617</v>
      </c>
      <c r="H11" s="249">
        <f t="shared" si="3"/>
        <v>66.197819186493675</v>
      </c>
      <c r="I11" s="238"/>
      <c r="J11" s="249">
        <f t="shared" si="4"/>
        <v>42.317151471652316</v>
      </c>
      <c r="K11" s="249">
        <f t="shared" si="4"/>
        <v>35.426581183415031</v>
      </c>
      <c r="L11" s="249">
        <f t="shared" si="5"/>
        <v>77.743732655067348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48.387631029781794</v>
      </c>
      <c r="C12" s="249">
        <f t="shared" si="0"/>
        <v>21.904139279286255</v>
      </c>
      <c r="D12" s="249">
        <f t="shared" si="1"/>
        <v>70.291770309068056</v>
      </c>
      <c r="E12" s="238"/>
      <c r="F12" s="249">
        <f t="shared" si="2"/>
        <v>47.458927737423075</v>
      </c>
      <c r="G12" s="249">
        <f t="shared" si="2"/>
        <v>25.3611617915188</v>
      </c>
      <c r="H12" s="249">
        <f t="shared" si="3"/>
        <v>72.820089528941878</v>
      </c>
      <c r="I12" s="238"/>
      <c r="J12" s="249">
        <f t="shared" si="4"/>
        <v>42.055926662616201</v>
      </c>
      <c r="K12" s="249">
        <f t="shared" si="4"/>
        <v>31.466308057713384</v>
      </c>
      <c r="L12" s="249">
        <f t="shared" si="5"/>
        <v>73.522234720329578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6.1704029108202869</v>
      </c>
      <c r="C13" s="249">
        <f t="shared" si="0"/>
        <v>46.042520662730546</v>
      </c>
      <c r="D13" s="249">
        <f t="shared" si="1"/>
        <v>52.212923573550832</v>
      </c>
      <c r="E13" s="238"/>
      <c r="F13" s="249">
        <f t="shared" si="2"/>
        <v>5.8205112291262422</v>
      </c>
      <c r="G13" s="249">
        <f t="shared" si="2"/>
        <v>41.798639505425264</v>
      </c>
      <c r="H13" s="249">
        <f t="shared" si="3"/>
        <v>47.619150734551503</v>
      </c>
      <c r="I13" s="238"/>
      <c r="J13" s="249">
        <f t="shared" si="4"/>
        <v>7.0403109533181789</v>
      </c>
      <c r="K13" s="249">
        <f t="shared" si="4"/>
        <v>38.170679678820015</v>
      </c>
      <c r="L13" s="249">
        <f t="shared" si="5"/>
        <v>45.210990632138191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40.953616964593792</v>
      </c>
      <c r="C14" s="249">
        <f t="shared" si="0"/>
        <v>9.7579111621347803</v>
      </c>
      <c r="D14" s="249">
        <f t="shared" si="1"/>
        <v>50.711528126728574</v>
      </c>
      <c r="E14" s="238"/>
      <c r="F14" s="249">
        <f t="shared" si="2"/>
        <v>38.244430630005006</v>
      </c>
      <c r="G14" s="249">
        <f t="shared" si="2"/>
        <v>9.2634818204689129</v>
      </c>
      <c r="H14" s="249">
        <f t="shared" si="3"/>
        <v>47.507912450473917</v>
      </c>
      <c r="I14" s="238"/>
      <c r="J14" s="249">
        <f t="shared" si="4"/>
        <v>43.401591600833271</v>
      </c>
      <c r="K14" s="249">
        <f t="shared" si="4"/>
        <v>11.62221493037956</v>
      </c>
      <c r="L14" s="249">
        <f t="shared" si="5"/>
        <v>55.023806531212827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33.763350182111431</v>
      </c>
      <c r="C15" s="249">
        <f t="shared" si="0"/>
        <v>21.501496087323769</v>
      </c>
      <c r="D15" s="249">
        <f t="shared" si="1"/>
        <v>55.264846269435196</v>
      </c>
      <c r="E15" s="238"/>
      <c r="F15" s="249">
        <f t="shared" si="2"/>
        <v>33.99628331788881</v>
      </c>
      <c r="G15" s="249">
        <f t="shared" si="2"/>
        <v>21.349858500244292</v>
      </c>
      <c r="H15" s="249">
        <f t="shared" si="3"/>
        <v>55.346141818133106</v>
      </c>
      <c r="I15" s="238"/>
      <c r="J15" s="249">
        <f t="shared" si="4"/>
        <v>34.037454794738288</v>
      </c>
      <c r="K15" s="249">
        <f t="shared" si="4"/>
        <v>23.681088493840015</v>
      </c>
      <c r="L15" s="249">
        <f t="shared" si="5"/>
        <v>57.718543288578303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4.0518565756437654</v>
      </c>
      <c r="C16" s="249">
        <f t="shared" si="0"/>
        <v>32.696795421173782</v>
      </c>
      <c r="D16" s="249">
        <f t="shared" si="1"/>
        <v>36.74865199681755</v>
      </c>
      <c r="E16" s="238"/>
      <c r="F16" s="249">
        <f t="shared" si="2"/>
        <v>3.6382406032798724</v>
      </c>
      <c r="G16" s="249">
        <f t="shared" si="2"/>
        <v>31.5056204924133</v>
      </c>
      <c r="H16" s="249">
        <f t="shared" si="3"/>
        <v>35.143861095693175</v>
      </c>
      <c r="I16" s="238"/>
      <c r="J16" s="249">
        <f t="shared" si="4"/>
        <v>4.2406610055776923</v>
      </c>
      <c r="K16" s="249">
        <f t="shared" si="4"/>
        <v>30.579323492332716</v>
      </c>
      <c r="L16" s="249">
        <f t="shared" si="5"/>
        <v>34.819984497910411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29.048568308514611</v>
      </c>
      <c r="C17" s="249">
        <f t="shared" si="0"/>
        <v>37.536236608277157</v>
      </c>
      <c r="D17" s="249">
        <f t="shared" si="1"/>
        <v>66.584804916791768</v>
      </c>
      <c r="E17" s="238"/>
      <c r="F17" s="249">
        <f t="shared" si="2"/>
        <v>24.86141533885916</v>
      </c>
      <c r="G17" s="249">
        <f t="shared" si="2"/>
        <v>31.464769550721236</v>
      </c>
      <c r="H17" s="249">
        <f t="shared" si="3"/>
        <v>56.326184889580396</v>
      </c>
      <c r="I17" s="238"/>
      <c r="J17" s="249">
        <f t="shared" si="4"/>
        <v>26.211710796933964</v>
      </c>
      <c r="K17" s="249">
        <f t="shared" si="4"/>
        <v>33.177945717410807</v>
      </c>
      <c r="L17" s="249">
        <f t="shared" si="5"/>
        <v>59.389656514344772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247.1417216739369</v>
      </c>
      <c r="C19" s="247">
        <f t="shared" ref="C19:L19" si="6">SUM(C9:C17)</f>
        <v>285.42827832606326</v>
      </c>
      <c r="D19" s="247">
        <f t="shared" si="6"/>
        <v>532.57000000000028</v>
      </c>
      <c r="E19" s="247"/>
      <c r="F19" s="247">
        <f t="shared" si="6"/>
        <v>255.95713457723664</v>
      </c>
      <c r="G19" s="247">
        <f t="shared" si="6"/>
        <v>292.33886542276343</v>
      </c>
      <c r="H19" s="247">
        <f t="shared" si="6"/>
        <v>548.29600000000005</v>
      </c>
      <c r="I19" s="247"/>
      <c r="J19" s="247">
        <f t="shared" si="6"/>
        <v>287.37427451921201</v>
      </c>
      <c r="K19" s="247">
        <f t="shared" si="6"/>
        <v>312.29572548078829</v>
      </c>
      <c r="L19" s="247">
        <f t="shared" si="6"/>
        <v>599.6700000000003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7.3233830350640974E-2</v>
      </c>
      <c r="C26" s="302">
        <v>0.19449186237547594</v>
      </c>
      <c r="D26" s="302">
        <f>SUM(B26:C26)</f>
        <v>0.2677256927261169</v>
      </c>
      <c r="E26" s="303"/>
      <c r="F26" s="302">
        <v>7.131692621940118E-2</v>
      </c>
      <c r="G26" s="302">
        <v>0.32935504808536065</v>
      </c>
      <c r="H26" s="302">
        <f>SUM(F26:G26)</f>
        <v>0.40067197430476181</v>
      </c>
      <c r="I26" s="303"/>
      <c r="J26" s="302">
        <v>7.3902089026023673E-2</v>
      </c>
      <c r="K26" s="302">
        <v>0.46083261853874591</v>
      </c>
      <c r="L26" s="302">
        <f>SUM(J26:K26)</f>
        <v>0.5347347075647696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4.3272215713672846E-2</v>
      </c>
      <c r="C27" s="302">
        <v>0.11160983172352716</v>
      </c>
      <c r="D27" s="302">
        <f t="shared" ref="D27:D34" si="7">SUM(B27:C27)</f>
        <v>0.15488204743720002</v>
      </c>
      <c r="E27" s="303"/>
      <c r="F27" s="302">
        <v>6.3805570343463111E-2</v>
      </c>
      <c r="G27" s="302">
        <v>0.22526021878740488</v>
      </c>
      <c r="H27" s="302">
        <f t="shared" ref="H27:H34" si="8">SUM(F27:G27)</f>
        <v>0.289065789130868</v>
      </c>
      <c r="I27" s="303"/>
      <c r="J27" s="302">
        <v>9.0481463229098807E-2</v>
      </c>
      <c r="K27" s="302">
        <v>0.35739077733001817</v>
      </c>
      <c r="L27" s="302">
        <f t="shared" ref="L27:L34" si="9">SUM(J27:K27)</f>
        <v>0.44787224055911701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3.9644837620243421E-2</v>
      </c>
      <c r="C28" s="302">
        <v>6.1056593091075272E-2</v>
      </c>
      <c r="D28" s="302">
        <f t="shared" si="7"/>
        <v>0.10070143071131869</v>
      </c>
      <c r="E28" s="303"/>
      <c r="F28" s="302">
        <v>4.8948768377858734E-2</v>
      </c>
      <c r="G28" s="302">
        <v>0.10947451931944108</v>
      </c>
      <c r="H28" s="302">
        <f t="shared" si="8"/>
        <v>0.1584232876972998</v>
      </c>
      <c r="I28" s="303"/>
      <c r="J28" s="302">
        <v>6.0492491240774729E-2</v>
      </c>
      <c r="K28" s="302">
        <v>0.12983849713575191</v>
      </c>
      <c r="L28" s="302">
        <f t="shared" si="9"/>
        <v>0.19033098837652662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0.18368897803638162</v>
      </c>
      <c r="C29" s="302">
        <v>4.0533531206492536E-2</v>
      </c>
      <c r="D29" s="302">
        <f t="shared" si="7"/>
        <v>0.22422250924287415</v>
      </c>
      <c r="E29" s="303"/>
      <c r="F29" s="302">
        <v>0.16447934154155372</v>
      </c>
      <c r="G29" s="302">
        <v>6.8371265833654063E-2</v>
      </c>
      <c r="H29" s="302">
        <f t="shared" si="8"/>
        <v>0.2328506073752078</v>
      </c>
      <c r="I29" s="303"/>
      <c r="J29" s="302">
        <v>9.7312397441722584E-2</v>
      </c>
      <c r="K29" s="302">
        <v>0.10220177737203631</v>
      </c>
      <c r="L29" s="302">
        <f t="shared" si="9"/>
        <v>0.19951417481375888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0.96081960249126885</v>
      </c>
      <c r="C30" s="302">
        <v>2.1372587891042891</v>
      </c>
      <c r="D30" s="302">
        <f t="shared" si="7"/>
        <v>3.0980783915955579</v>
      </c>
      <c r="E30" s="303"/>
      <c r="F30" s="302">
        <v>0.70816231869650326</v>
      </c>
      <c r="G30" s="302">
        <v>2.6098711776772463</v>
      </c>
      <c r="H30" s="302">
        <f t="shared" si="8"/>
        <v>3.3180334963737494</v>
      </c>
      <c r="I30" s="303"/>
      <c r="J30" s="302">
        <v>0.74724141132145383</v>
      </c>
      <c r="K30" s="302">
        <v>2.5523761953711706</v>
      </c>
      <c r="L30" s="302">
        <f t="shared" si="9"/>
        <v>3.2996176066926246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7.6981426055871272E-2</v>
      </c>
      <c r="C31" s="302">
        <v>6.3593561535566515E-2</v>
      </c>
      <c r="D31" s="302">
        <f t="shared" si="7"/>
        <v>0.14057498759143777</v>
      </c>
      <c r="E31" s="303"/>
      <c r="F31" s="302">
        <v>7.15913655516172E-2</v>
      </c>
      <c r="G31" s="302">
        <v>6.4763153066165188E-2</v>
      </c>
      <c r="H31" s="302">
        <f t="shared" si="8"/>
        <v>0.13635451861778239</v>
      </c>
      <c r="I31" s="303"/>
      <c r="J31" s="302">
        <v>7.139527297538488E-2</v>
      </c>
      <c r="K31" s="302">
        <v>8.9785688279312506E-2</v>
      </c>
      <c r="L31" s="302">
        <f t="shared" si="9"/>
        <v>0.16118096125469739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3.472093184631158E-2</v>
      </c>
      <c r="C32" s="302">
        <v>3.4875435915084921E-2</v>
      </c>
      <c r="D32" s="302">
        <f t="shared" si="7"/>
        <v>6.9596367761396494E-2</v>
      </c>
      <c r="E32" s="303"/>
      <c r="F32" s="302">
        <v>2.7365117732229938E-2</v>
      </c>
      <c r="G32" s="302">
        <v>4.8188062059516715E-2</v>
      </c>
      <c r="H32" s="302">
        <f t="shared" si="8"/>
        <v>7.5553179791746652E-2</v>
      </c>
      <c r="I32" s="303"/>
      <c r="J32" s="302">
        <v>2.3702551630434273E-2</v>
      </c>
      <c r="K32" s="302">
        <v>6.1190074756977166E-2</v>
      </c>
      <c r="L32" s="302">
        <f t="shared" si="9"/>
        <v>8.4892626387411435E-2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3.6230408343816523E-2</v>
      </c>
      <c r="C33" s="302">
        <v>8.19122871863706E-2</v>
      </c>
      <c r="D33" s="302">
        <f t="shared" si="7"/>
        <v>0.11814269553018712</v>
      </c>
      <c r="E33" s="303"/>
      <c r="F33" s="302">
        <v>3.5108391856108381E-2</v>
      </c>
      <c r="G33" s="302">
        <v>9.8583271948653059E-2</v>
      </c>
      <c r="H33" s="302">
        <f t="shared" si="8"/>
        <v>0.13369166380476144</v>
      </c>
      <c r="I33" s="303"/>
      <c r="J33" s="302">
        <v>4.3096972929593767E-2</v>
      </c>
      <c r="K33" s="302">
        <v>7.9769558753303188E-2</v>
      </c>
      <c r="L33" s="302">
        <f t="shared" si="9"/>
        <v>0.12286653168289696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0.17640879573041771</v>
      </c>
      <c r="C34" s="302">
        <v>0.44666708167350305</v>
      </c>
      <c r="D34" s="302">
        <f t="shared" si="7"/>
        <v>0.62307587740392079</v>
      </c>
      <c r="E34" s="303"/>
      <c r="F34" s="302">
        <v>0.11999508832588537</v>
      </c>
      <c r="G34" s="302">
        <v>0.4333603945779379</v>
      </c>
      <c r="H34" s="302">
        <f t="shared" si="8"/>
        <v>0.5533554829038233</v>
      </c>
      <c r="I34" s="303"/>
      <c r="J34" s="302">
        <v>0.20275051456781065</v>
      </c>
      <c r="K34" s="302">
        <v>0.44123964810038663</v>
      </c>
      <c r="L34" s="302">
        <f t="shared" si="9"/>
        <v>0.64399016266819731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1.6250010261886247</v>
      </c>
      <c r="C36" s="311">
        <f t="shared" ref="C36:K36" si="10">SUM(C26:C34)</f>
        <v>3.1719989738113852</v>
      </c>
      <c r="D36" s="311">
        <f t="shared" si="10"/>
        <v>4.7970000000000104</v>
      </c>
      <c r="E36" s="311"/>
      <c r="F36" s="311">
        <f t="shared" si="10"/>
        <v>1.3107728886446206</v>
      </c>
      <c r="G36" s="311">
        <f t="shared" si="10"/>
        <v>3.9872271113553799</v>
      </c>
      <c r="H36" s="311">
        <f t="shared" si="10"/>
        <v>5.2980000000000009</v>
      </c>
      <c r="I36" s="311"/>
      <c r="J36" s="311">
        <f t="shared" si="10"/>
        <v>1.410375164362297</v>
      </c>
      <c r="K36" s="311">
        <f t="shared" si="10"/>
        <v>4.2746248356377032</v>
      </c>
      <c r="L36" s="311">
        <f>SUM(L26:L34)</f>
        <v>5.6849999999999996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5.0972372170270674E-3</v>
      </c>
      <c r="C43" s="302">
        <v>4.881671622622636E-2</v>
      </c>
      <c r="D43" s="302">
        <f>SUM(B43:C43)</f>
        <v>5.3913953443253428E-2</v>
      </c>
      <c r="E43" s="303"/>
      <c r="F43" s="302">
        <v>1.0185092492203928E-2</v>
      </c>
      <c r="G43" s="302">
        <v>7.57941281531304E-2</v>
      </c>
      <c r="H43" s="302">
        <f>SUM(F43:G43)</f>
        <v>8.5979220645334323E-2</v>
      </c>
      <c r="I43" s="303"/>
      <c r="J43" s="302">
        <v>5.1236242835818449E-3</v>
      </c>
      <c r="K43" s="302">
        <v>4.4353797264379775E-2</v>
      </c>
      <c r="L43" s="302">
        <f>SUM(J43:K43)</f>
        <v>4.9477421547961621E-2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2.3621201994290492E-2</v>
      </c>
      <c r="C44" s="302">
        <v>4.9355847664007781E-2</v>
      </c>
      <c r="D44" s="302">
        <f t="shared" ref="D44:D51" si="11">SUM(B44:C44)</f>
        <v>7.2977049658298265E-2</v>
      </c>
      <c r="E44" s="303"/>
      <c r="F44" s="302">
        <v>5.2468197502275542E-2</v>
      </c>
      <c r="G44" s="302">
        <v>8.4891156054998043E-2</v>
      </c>
      <c r="H44" s="302">
        <f t="shared" ref="H44:H51" si="12">SUM(F44:G44)</f>
        <v>0.13735935355727358</v>
      </c>
      <c r="I44" s="303"/>
      <c r="J44" s="302">
        <v>1.7801762025357975E-2</v>
      </c>
      <c r="K44" s="302">
        <v>6.6080832367599318E-2</v>
      </c>
      <c r="L44" s="302">
        <f t="shared" ref="L44:L51" si="13">SUM(J44:K44)</f>
        <v>8.3882594392957296E-2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7.3491840924487699E-3</v>
      </c>
      <c r="C45" s="302">
        <v>6.860774434877083E-2</v>
      </c>
      <c r="D45" s="302">
        <f t="shared" si="11"/>
        <v>7.5956928441219596E-2</v>
      </c>
      <c r="E45" s="303"/>
      <c r="F45" s="302">
        <v>1.4045369847893925E-2</v>
      </c>
      <c r="G45" s="302">
        <v>0.11220973070210363</v>
      </c>
      <c r="H45" s="302">
        <f t="shared" si="12"/>
        <v>0.12625510054999756</v>
      </c>
      <c r="I45" s="303"/>
      <c r="J45" s="302">
        <v>1.7960954959126703E-2</v>
      </c>
      <c r="K45" s="302">
        <v>6.1656220225758999E-2</v>
      </c>
      <c r="L45" s="302">
        <f t="shared" si="13"/>
        <v>7.9617175184885702E-2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1.6519663471019311E-2</v>
      </c>
      <c r="C46" s="302">
        <v>6.6754707415102527E-3</v>
      </c>
      <c r="D46" s="302">
        <f t="shared" si="11"/>
        <v>2.3195134212529563E-2</v>
      </c>
      <c r="E46" s="303"/>
      <c r="F46" s="302">
        <v>2.6487802512274627E-2</v>
      </c>
      <c r="G46" s="302">
        <v>1.0237767370358886E-2</v>
      </c>
      <c r="H46" s="302">
        <f t="shared" si="12"/>
        <v>3.6725569882633514E-2</v>
      </c>
      <c r="I46" s="303"/>
      <c r="J46" s="302">
        <v>1.4309376017144434E-2</v>
      </c>
      <c r="K46" s="302">
        <v>6.2650610657119035E-3</v>
      </c>
      <c r="L46" s="302">
        <f t="shared" si="13"/>
        <v>2.0574437082856337E-2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7.6503775073081084E-4</v>
      </c>
      <c r="C47" s="302">
        <v>0.10443228551437685</v>
      </c>
      <c r="D47" s="302">
        <f t="shared" si="11"/>
        <v>0.10519732326510765</v>
      </c>
      <c r="E47" s="303"/>
      <c r="F47" s="302">
        <v>1.4575973622664555E-3</v>
      </c>
      <c r="G47" s="302">
        <v>0.11773824533802545</v>
      </c>
      <c r="H47" s="302">
        <f>SUM(F47:G47)</f>
        <v>0.1191958427002919</v>
      </c>
      <c r="I47" s="303"/>
      <c r="J47" s="302">
        <v>9.1189532819303592E-4</v>
      </c>
      <c r="K47" s="302">
        <v>5.0730127205812624E-2</v>
      </c>
      <c r="L47" s="302">
        <f t="shared" si="13"/>
        <v>5.1642022534005662E-2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1.4528760245888222E-3</v>
      </c>
      <c r="C48" s="302">
        <v>1.0085116380626409E-2</v>
      </c>
      <c r="D48" s="302">
        <f t="shared" si="11"/>
        <v>1.1537992405215232E-2</v>
      </c>
      <c r="E48" s="303"/>
      <c r="F48" s="302">
        <v>3.1528738496547559E-3</v>
      </c>
      <c r="G48" s="302">
        <v>1.4706038678251787E-2</v>
      </c>
      <c r="H48" s="302">
        <f t="shared" si="12"/>
        <v>1.7858912527906542E-2</v>
      </c>
      <c r="I48" s="303"/>
      <c r="J48" s="302">
        <v>2.8988212003325689E-3</v>
      </c>
      <c r="K48" s="302">
        <v>7.877973634969589E-3</v>
      </c>
      <c r="L48" s="302">
        <f t="shared" si="13"/>
        <v>1.0776794835302158E-2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5.0474776931462998E-3</v>
      </c>
      <c r="C49" s="302">
        <v>5.379224995161809E-3</v>
      </c>
      <c r="D49" s="302">
        <f t="shared" si="11"/>
        <v>1.0426702688308108E-2</v>
      </c>
      <c r="E49" s="303"/>
      <c r="F49" s="302">
        <v>8.1519730182165254E-3</v>
      </c>
      <c r="G49" s="302">
        <v>7.1583150880488835E-3</v>
      </c>
      <c r="H49" s="302">
        <f t="shared" si="12"/>
        <v>1.5310288106265408E-2</v>
      </c>
      <c r="I49" s="303"/>
      <c r="J49" s="302">
        <v>2.5121718012466134E-3</v>
      </c>
      <c r="K49" s="302">
        <v>4.5247488916585997E-3</v>
      </c>
      <c r="L49" s="302">
        <f t="shared" si="13"/>
        <v>7.0369206929052127E-3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3.0295299478605035E-4</v>
      </c>
      <c r="C50" s="302">
        <v>0.11065037621704243</v>
      </c>
      <c r="D50" s="302">
        <f t="shared" si="11"/>
        <v>0.11095332921182849</v>
      </c>
      <c r="E50" s="303"/>
      <c r="F50" s="302">
        <v>3.7411007608227512E-4</v>
      </c>
      <c r="G50" s="302">
        <v>0.12485768223469712</v>
      </c>
      <c r="H50" s="302">
        <f t="shared" si="12"/>
        <v>0.12523179231077938</v>
      </c>
      <c r="I50" s="303"/>
      <c r="J50" s="302">
        <v>2.7910879579605836E-4</v>
      </c>
      <c r="K50" s="302">
        <v>6.0990827898048619E-2</v>
      </c>
      <c r="L50" s="302">
        <f t="shared" si="13"/>
        <v>6.126993669384468E-2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1.2783758956148791E-3</v>
      </c>
      <c r="C51" s="302">
        <v>8.5632107786245103E-3</v>
      </c>
      <c r="D51" s="302">
        <f t="shared" si="11"/>
        <v>9.8415866742393894E-3</v>
      </c>
      <c r="E51" s="303"/>
      <c r="F51" s="302">
        <v>2.0585183767956065E-3</v>
      </c>
      <c r="G51" s="302">
        <v>9.025401342721881E-3</v>
      </c>
      <c r="H51" s="302">
        <f t="shared" si="12"/>
        <v>1.1083919719517488E-2</v>
      </c>
      <c r="I51" s="303"/>
      <c r="J51" s="302">
        <v>1.6308570182696905E-3</v>
      </c>
      <c r="K51" s="302">
        <v>4.0918400170122313E-3</v>
      </c>
      <c r="L51" s="302">
        <f t="shared" si="13"/>
        <v>5.722697035281922E-3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6.1434007133652505E-2</v>
      </c>
      <c r="C53" s="311">
        <f t="shared" ref="C53:L53" si="14">SUM(C43:C51)</f>
        <v>0.41256599286634721</v>
      </c>
      <c r="D53" s="311">
        <f t="shared" si="14"/>
        <v>0.4739999999999997</v>
      </c>
      <c r="E53" s="311"/>
      <c r="F53" s="311">
        <f t="shared" si="14"/>
        <v>0.11838153503766365</v>
      </c>
      <c r="G53" s="311">
        <f t="shared" si="14"/>
        <v>0.55661846496233602</v>
      </c>
      <c r="H53" s="311">
        <f t="shared" si="14"/>
        <v>0.67499999999999971</v>
      </c>
      <c r="I53" s="311"/>
      <c r="J53" s="311">
        <f t="shared" si="14"/>
        <v>6.3428571429048924E-2</v>
      </c>
      <c r="K53" s="311">
        <f t="shared" si="14"/>
        <v>0.30657142857095165</v>
      </c>
      <c r="L53" s="311">
        <f t="shared" si="14"/>
        <v>0.37000000000000061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9.7414522480783347E-2</v>
      </c>
      <c r="C60" s="302">
        <v>0.39889155525238701</v>
      </c>
      <c r="D60" s="302">
        <f>SUM(B60:C60)</f>
        <v>0.49630607773317037</v>
      </c>
      <c r="E60" s="303"/>
      <c r="F60" s="302">
        <v>0.15909572088659421</v>
      </c>
      <c r="G60" s="302">
        <v>0.4629253303227393</v>
      </c>
      <c r="H60" s="302">
        <f>SUM(F60:G60)</f>
        <v>0.62202105120933349</v>
      </c>
      <c r="I60" s="303"/>
      <c r="J60" s="302">
        <v>0.14072672651230678</v>
      </c>
      <c r="K60" s="302">
        <v>0.37992021335940734</v>
      </c>
      <c r="L60" s="302">
        <f>SUM(J60:K60)</f>
        <v>0.52064693987171418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0.1008620384576937</v>
      </c>
      <c r="C61" s="302">
        <v>0.29164276302903058</v>
      </c>
      <c r="D61" s="302">
        <f t="shared" ref="D61:D68" si="15">SUM(B61:C61)</f>
        <v>0.39250480148672429</v>
      </c>
      <c r="E61" s="303"/>
      <c r="F61" s="302">
        <v>0.17704196807752226</v>
      </c>
      <c r="G61" s="302">
        <v>0.37615149605672155</v>
      </c>
      <c r="H61" s="302">
        <f t="shared" ref="H61:H68" si="16">SUM(F61:G61)</f>
        <v>0.55319346413424375</v>
      </c>
      <c r="I61" s="303"/>
      <c r="J61" s="302">
        <v>0.19889732175197017</v>
      </c>
      <c r="K61" s="302">
        <v>0.48510599961685225</v>
      </c>
      <c r="L61" s="302">
        <f t="shared" ref="L61:L68" si="17">SUM(J61:K61)</f>
        <v>0.68400332136882236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0.16010814060677922</v>
      </c>
      <c r="C62" s="302">
        <v>0.34188921309694148</v>
      </c>
      <c r="D62" s="302">
        <f t="shared" si="15"/>
        <v>0.50199735370372067</v>
      </c>
      <c r="E62" s="303"/>
      <c r="F62" s="302">
        <v>0.24022431112008574</v>
      </c>
      <c r="G62" s="302">
        <v>0.42537598670663296</v>
      </c>
      <c r="H62" s="302">
        <f t="shared" si="16"/>
        <v>0.6656002978267187</v>
      </c>
      <c r="I62" s="303"/>
      <c r="J62" s="302">
        <v>0.23704987547660933</v>
      </c>
      <c r="K62" s="302">
        <v>0.37838590861264537</v>
      </c>
      <c r="L62" s="302">
        <f t="shared" si="17"/>
        <v>0.6154357840892547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0.29318683879001833</v>
      </c>
      <c r="C63" s="302">
        <v>0.14705102813482029</v>
      </c>
      <c r="D63" s="302">
        <f t="shared" si="15"/>
        <v>0.44023786692483863</v>
      </c>
      <c r="E63" s="303"/>
      <c r="F63" s="302">
        <v>0.29948995861700289</v>
      </c>
      <c r="G63" s="302">
        <v>0.1909644634291382</v>
      </c>
      <c r="H63" s="302">
        <f t="shared" si="16"/>
        <v>0.49045442204614109</v>
      </c>
      <c r="I63" s="303"/>
      <c r="J63" s="302">
        <v>0.24448637474748608</v>
      </c>
      <c r="K63" s="302">
        <v>0.18180419340117443</v>
      </c>
      <c r="L63" s="302">
        <f t="shared" si="17"/>
        <v>0.42629056814866051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0.1470518491046644</v>
      </c>
      <c r="C64" s="302">
        <v>0.73674351357182244</v>
      </c>
      <c r="D64" s="302">
        <f t="shared" si="15"/>
        <v>0.88379536267648684</v>
      </c>
      <c r="E64" s="303"/>
      <c r="F64" s="302">
        <v>0.15826144531346359</v>
      </c>
      <c r="G64" s="302">
        <v>0.59296346966278701</v>
      </c>
      <c r="H64" s="302">
        <f t="shared" si="16"/>
        <v>0.75122491497625066</v>
      </c>
      <c r="I64" s="303"/>
      <c r="J64" s="302">
        <v>0.10078596101120797</v>
      </c>
      <c r="K64" s="302">
        <v>0.50003161781929739</v>
      </c>
      <c r="L64" s="302">
        <f t="shared" si="17"/>
        <v>0.60081757883050535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2.0503129679824799E-2</v>
      </c>
      <c r="C65" s="302">
        <v>2.6252225297907394E-2</v>
      </c>
      <c r="D65" s="302">
        <f t="shared" si="15"/>
        <v>4.6755354977732193E-2</v>
      </c>
      <c r="E65" s="303"/>
      <c r="F65" s="302">
        <v>2.6040584573947242E-2</v>
      </c>
      <c r="G65" s="302">
        <v>3.1649427369402718E-2</v>
      </c>
      <c r="H65" s="302">
        <f t="shared" si="16"/>
        <v>5.769001194334996E-2</v>
      </c>
      <c r="I65" s="303"/>
      <c r="J65" s="302">
        <v>1.7180454837692399E-2</v>
      </c>
      <c r="K65" s="302">
        <v>2.627937158397485E-2</v>
      </c>
      <c r="L65" s="302">
        <f t="shared" si="17"/>
        <v>4.345982642166725E-2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0.13399704141786489</v>
      </c>
      <c r="C66" s="302">
        <v>0.13235939419289633</v>
      </c>
      <c r="D66" s="302">
        <f t="shared" si="15"/>
        <v>0.26635643561076122</v>
      </c>
      <c r="E66" s="303"/>
      <c r="F66" s="302">
        <v>0.1402022246890593</v>
      </c>
      <c r="G66" s="302">
        <v>0.14569586731329645</v>
      </c>
      <c r="H66" s="302">
        <f t="shared" si="16"/>
        <v>0.28589809200235572</v>
      </c>
      <c r="I66" s="303"/>
      <c r="J66" s="302">
        <v>9.6875209425367592E-2</v>
      </c>
      <c r="K66" s="302">
        <v>0.15162546919919653</v>
      </c>
      <c r="L66" s="302">
        <f t="shared" si="17"/>
        <v>0.24850067862456413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0.65257341476500264</v>
      </c>
      <c r="C67" s="302">
        <v>1.2044906393343713</v>
      </c>
      <c r="D67" s="302">
        <f t="shared" si="15"/>
        <v>1.8570640540993739</v>
      </c>
      <c r="E67" s="303"/>
      <c r="F67" s="302">
        <v>0.63384473130908536</v>
      </c>
      <c r="G67" s="302">
        <v>1.0270437434666442</v>
      </c>
      <c r="H67" s="302">
        <f t="shared" si="16"/>
        <v>1.6608884747757295</v>
      </c>
      <c r="I67" s="303"/>
      <c r="J67" s="302">
        <v>0.53454047194230447</v>
      </c>
      <c r="K67" s="302">
        <v>0.72083246826054748</v>
      </c>
      <c r="L67" s="302">
        <f t="shared" si="17"/>
        <v>1.255372940202852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0.54403816239608638</v>
      </c>
      <c r="C68" s="302">
        <v>0.6119445303911043</v>
      </c>
      <c r="D68" s="302">
        <f t="shared" si="15"/>
        <v>1.1559826927871906</v>
      </c>
      <c r="E68" s="303"/>
      <c r="F68" s="302">
        <v>0.49012688200220395</v>
      </c>
      <c r="G68" s="302">
        <v>0.53690238908366317</v>
      </c>
      <c r="H68" s="302">
        <f t="shared" si="16"/>
        <v>1.0270292710858671</v>
      </c>
      <c r="I68" s="303"/>
      <c r="J68" s="302">
        <v>0.67776553459201905</v>
      </c>
      <c r="K68" s="302">
        <v>0.48170682784993757</v>
      </c>
      <c r="L68" s="302">
        <f t="shared" si="17"/>
        <v>1.1594723624419565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2.1497351376987179</v>
      </c>
      <c r="C70" s="311">
        <f t="shared" ref="C70:L70" si="18">SUM(C60:C68)</f>
        <v>3.8912648623012811</v>
      </c>
      <c r="D70" s="311">
        <f t="shared" si="18"/>
        <v>6.0409999999999986</v>
      </c>
      <c r="E70" s="311"/>
      <c r="F70" s="311">
        <f t="shared" si="18"/>
        <v>2.3243278265889646</v>
      </c>
      <c r="G70" s="311">
        <f t="shared" si="18"/>
        <v>3.7896721734110255</v>
      </c>
      <c r="H70" s="311">
        <f t="shared" si="18"/>
        <v>6.113999999999991</v>
      </c>
      <c r="I70" s="311"/>
      <c r="J70" s="311">
        <f t="shared" si="18"/>
        <v>2.248307930296964</v>
      </c>
      <c r="K70" s="311">
        <f t="shared" si="18"/>
        <v>3.3056920697030332</v>
      </c>
      <c r="L70" s="311">
        <f t="shared" si="18"/>
        <v>5.5539999999999967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8.167237361606984E-2</v>
      </c>
      <c r="C77" s="302">
        <v>0.56735514383498764</v>
      </c>
      <c r="D77" s="302">
        <f>SUM(B77:C77)</f>
        <v>0.64902751745105747</v>
      </c>
      <c r="E77" s="303"/>
      <c r="F77" s="302">
        <v>0.13334957237035516</v>
      </c>
      <c r="G77" s="302">
        <v>0.61258562318482612</v>
      </c>
      <c r="H77" s="302">
        <f>SUM(F77:G77)</f>
        <v>0.74593519555518129</v>
      </c>
      <c r="I77" s="303"/>
      <c r="J77" s="302">
        <v>0.13384807749707905</v>
      </c>
      <c r="K77" s="302">
        <v>0.58588105263837309</v>
      </c>
      <c r="L77" s="302">
        <f>SUM(J77:K77)</f>
        <v>0.71972913013545214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0.18133640603576773</v>
      </c>
      <c r="C78" s="302">
        <v>1.1329466730452709</v>
      </c>
      <c r="D78" s="302">
        <f t="shared" ref="D78:D85" si="19">SUM(B78:C78)</f>
        <v>1.3142830790810387</v>
      </c>
      <c r="E78" s="303"/>
      <c r="F78" s="302">
        <v>0.28787526759137794</v>
      </c>
      <c r="G78" s="302">
        <v>1.4076333788470174</v>
      </c>
      <c r="H78" s="302">
        <f t="shared" ref="H78:H85" si="20">SUM(F78:G78)</f>
        <v>1.6955086464383955</v>
      </c>
      <c r="I78" s="303"/>
      <c r="J78" s="302">
        <v>0.31153473140194088</v>
      </c>
      <c r="K78" s="302">
        <v>1.8822453554180401</v>
      </c>
      <c r="L78" s="302">
        <f t="shared" ref="L78:L85" si="21">SUM(J78:K78)</f>
        <v>2.1937800868199808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0.14826952173036778</v>
      </c>
      <c r="C79" s="302">
        <v>0.53450546231163476</v>
      </c>
      <c r="D79" s="302">
        <f t="shared" si="19"/>
        <v>0.68277498404200254</v>
      </c>
      <c r="E79" s="303"/>
      <c r="F79" s="302">
        <v>0.20514097203634049</v>
      </c>
      <c r="G79" s="302">
        <v>0.61810006354861813</v>
      </c>
      <c r="H79" s="302">
        <f t="shared" si="20"/>
        <v>0.82324103558495865</v>
      </c>
      <c r="I79" s="303"/>
      <c r="J79" s="302">
        <v>0.23020822838013982</v>
      </c>
      <c r="K79" s="302">
        <v>0.61127875659212028</v>
      </c>
      <c r="L79" s="302">
        <f t="shared" si="21"/>
        <v>0.84148698497226015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0.2416539718740405</v>
      </c>
      <c r="C80" s="302">
        <v>0.11750598228584336</v>
      </c>
      <c r="D80" s="302">
        <f t="shared" si="19"/>
        <v>0.35915995415988389</v>
      </c>
      <c r="E80" s="303"/>
      <c r="F80" s="302">
        <v>0.26134294660637658</v>
      </c>
      <c r="G80" s="302">
        <v>0.12457900715615378</v>
      </c>
      <c r="H80" s="302">
        <f t="shared" si="20"/>
        <v>0.38592195376253036</v>
      </c>
      <c r="I80" s="303"/>
      <c r="J80" s="302">
        <v>0.20644726769083474</v>
      </c>
      <c r="K80" s="302">
        <v>0.15610631438364189</v>
      </c>
      <c r="L80" s="302">
        <f t="shared" si="21"/>
        <v>0.36255358207447663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3.495567574946222E-2</v>
      </c>
      <c r="C81" s="302">
        <v>0.94353266827594728</v>
      </c>
      <c r="D81" s="302">
        <f t="shared" si="19"/>
        <v>0.97848834402540952</v>
      </c>
      <c r="E81" s="303"/>
      <c r="F81" s="302">
        <v>4.4531219531161341E-2</v>
      </c>
      <c r="G81" s="302">
        <v>0.69762824990454519</v>
      </c>
      <c r="H81" s="302">
        <f t="shared" si="20"/>
        <v>0.74215946943570654</v>
      </c>
      <c r="I81" s="303"/>
      <c r="J81" s="302">
        <v>5.3860349780252149E-2</v>
      </c>
      <c r="K81" s="302">
        <v>0.52164616181834567</v>
      </c>
      <c r="L81" s="302">
        <f t="shared" si="21"/>
        <v>0.57550651159859778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2.1445847237112573E-2</v>
      </c>
      <c r="C82" s="302">
        <v>1.2682485028152004E-2</v>
      </c>
      <c r="D82" s="302">
        <f t="shared" si="19"/>
        <v>3.4128332265264578E-2</v>
      </c>
      <c r="E82" s="303"/>
      <c r="F82" s="302">
        <v>2.3758915841079163E-2</v>
      </c>
      <c r="G82" s="302">
        <v>1.2794342491731633E-2</v>
      </c>
      <c r="H82" s="302">
        <f t="shared" si="20"/>
        <v>3.6553258332810798E-2</v>
      </c>
      <c r="I82" s="303"/>
      <c r="J82" s="302">
        <v>1.8279285944904005E-2</v>
      </c>
      <c r="K82" s="302">
        <v>1.5953471319424126E-2</v>
      </c>
      <c r="L82" s="302">
        <f t="shared" si="21"/>
        <v>3.4232757264328131E-2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5.697575331000837E-2</v>
      </c>
      <c r="C83" s="302">
        <v>9.4574967427940776E-2</v>
      </c>
      <c r="D83" s="302">
        <f t="shared" si="19"/>
        <v>0.15155072073794915</v>
      </c>
      <c r="E83" s="303"/>
      <c r="F83" s="302">
        <v>6.1319553031758504E-2</v>
      </c>
      <c r="G83" s="302">
        <v>8.9223793498647314E-2</v>
      </c>
      <c r="H83" s="302">
        <f t="shared" si="20"/>
        <v>0.15054334653040582</v>
      </c>
      <c r="I83" s="303"/>
      <c r="J83" s="302">
        <v>5.6956862476240405E-2</v>
      </c>
      <c r="K83" s="302">
        <v>0.11470346411365585</v>
      </c>
      <c r="L83" s="302">
        <f t="shared" si="21"/>
        <v>0.17166032658989627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0.19578024005064482</v>
      </c>
      <c r="C84" s="302">
        <v>0.37690753929308018</v>
      </c>
      <c r="D84" s="302">
        <f t="shared" si="19"/>
        <v>0.57268777934372506</v>
      </c>
      <c r="E84" s="303"/>
      <c r="F84" s="302">
        <v>0.16471856934864135</v>
      </c>
      <c r="G84" s="302">
        <v>0.26404893748555236</v>
      </c>
      <c r="H84" s="302">
        <f t="shared" si="20"/>
        <v>0.42876750683419373</v>
      </c>
      <c r="I84" s="303"/>
      <c r="J84" s="302">
        <v>0.16094776959560977</v>
      </c>
      <c r="K84" s="302">
        <v>0.21501438442441537</v>
      </c>
      <c r="L84" s="302">
        <f t="shared" si="21"/>
        <v>0.37596215402002514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6.3422818506792253E-2</v>
      </c>
      <c r="C85" s="302">
        <v>0.18147647038688369</v>
      </c>
      <c r="D85" s="302">
        <f t="shared" si="19"/>
        <v>0.24489928889367596</v>
      </c>
      <c r="E85" s="303"/>
      <c r="F85" s="302">
        <v>4.776434756156081E-2</v>
      </c>
      <c r="G85" s="302">
        <v>0.12560523996426207</v>
      </c>
      <c r="H85" s="302">
        <f t="shared" si="20"/>
        <v>0.17336958752582288</v>
      </c>
      <c r="I85" s="303"/>
      <c r="J85" s="302">
        <v>8.7044875630228877E-2</v>
      </c>
      <c r="K85" s="302">
        <v>0.12004359089475579</v>
      </c>
      <c r="L85" s="302">
        <f t="shared" si="21"/>
        <v>0.20708846652498467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1.0255126081102661</v>
      </c>
      <c r="C87" s="311">
        <f t="shared" ref="C87:D87" si="22">SUM(C77:C85)</f>
        <v>3.9614873918897406</v>
      </c>
      <c r="D87" s="311">
        <f t="shared" si="22"/>
        <v>4.9870000000000063</v>
      </c>
      <c r="E87" s="311"/>
      <c r="F87" s="311">
        <f t="shared" ref="F87:H87" si="23">SUM(F77:F85)</f>
        <v>1.2298013639186511</v>
      </c>
      <c r="G87" s="311">
        <f t="shared" si="23"/>
        <v>3.9521986360813539</v>
      </c>
      <c r="H87" s="311">
        <f t="shared" si="23"/>
        <v>5.1820000000000057</v>
      </c>
      <c r="I87" s="311"/>
      <c r="J87" s="311">
        <f t="shared" ref="J87:L87" si="24">SUM(J77:J85)</f>
        <v>1.2591274483972299</v>
      </c>
      <c r="K87" s="311">
        <f t="shared" si="24"/>
        <v>4.222872551602773</v>
      </c>
      <c r="L87" s="311">
        <f t="shared" si="24"/>
        <v>5.4820000000000029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0.58918376792917548</v>
      </c>
      <c r="C94" s="302">
        <v>2.7385041834691983</v>
      </c>
      <c r="D94" s="302">
        <f>SUM(B94:C94)</f>
        <v>3.3276879513983739</v>
      </c>
      <c r="E94" s="303"/>
      <c r="F94" s="302">
        <v>0.84730699870447734</v>
      </c>
      <c r="G94" s="302">
        <v>3.2001149593866072</v>
      </c>
      <c r="H94" s="302">
        <f>SUM(F94:G94)</f>
        <v>4.0474219580910846</v>
      </c>
      <c r="I94" s="303"/>
      <c r="J94" s="302">
        <v>0.76605809221018439</v>
      </c>
      <c r="K94" s="302">
        <v>2.7625692806290401</v>
      </c>
      <c r="L94" s="302">
        <f>SUM(J94:K94)</f>
        <v>3.5286273728392246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0.89965895152038444</v>
      </c>
      <c r="C95" s="302">
        <v>4.8041144814810597</v>
      </c>
      <c r="D95" s="302">
        <f t="shared" ref="D95:D102" si="25">SUM(B95:C95)</f>
        <v>5.7037734330014445</v>
      </c>
      <c r="E95" s="303"/>
      <c r="F95" s="302">
        <v>1.42356307403621</v>
      </c>
      <c r="G95" s="302">
        <v>6.255666596235181</v>
      </c>
      <c r="H95" s="302">
        <f t="shared" ref="H95:H102" si="26">SUM(F95:G95)</f>
        <v>7.6792296702713907</v>
      </c>
      <c r="I95" s="303"/>
      <c r="J95" s="302">
        <v>1.5951237380128191</v>
      </c>
      <c r="K95" s="302">
        <v>7.2824902271707339</v>
      </c>
      <c r="L95" s="302">
        <f t="shared" ref="L95:L102" si="27">SUM(J95:K95)</f>
        <v>8.8776139651835528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0.83047904628823743</v>
      </c>
      <c r="C96" s="302">
        <v>2.4764448190300059</v>
      </c>
      <c r="D96" s="302">
        <f t="shared" si="25"/>
        <v>3.3069238653182431</v>
      </c>
      <c r="E96" s="303"/>
      <c r="F96" s="302">
        <v>1.0723115037085309</v>
      </c>
      <c r="G96" s="302">
        <v>3.1603576018928408</v>
      </c>
      <c r="H96" s="302">
        <f t="shared" si="26"/>
        <v>4.2326691056013717</v>
      </c>
      <c r="I96" s="303"/>
      <c r="J96" s="302">
        <v>1.0734272858197751</v>
      </c>
      <c r="K96" s="302">
        <v>2.800608769847905</v>
      </c>
      <c r="L96" s="302">
        <f t="shared" si="27"/>
        <v>3.8740360556676801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1.8708629103820242</v>
      </c>
      <c r="C97" s="302">
        <v>0.73490517619576579</v>
      </c>
      <c r="D97" s="302">
        <f t="shared" si="25"/>
        <v>2.6057680865777901</v>
      </c>
      <c r="E97" s="303"/>
      <c r="F97" s="302">
        <v>1.8722977986404228</v>
      </c>
      <c r="G97" s="302">
        <v>0.85717342836857768</v>
      </c>
      <c r="H97" s="302">
        <f t="shared" si="26"/>
        <v>2.7294712270090002</v>
      </c>
      <c r="I97" s="303"/>
      <c r="J97" s="302">
        <v>1.5502072483773632</v>
      </c>
      <c r="K97" s="302">
        <v>0.90754533619787059</v>
      </c>
      <c r="L97" s="302">
        <f t="shared" si="27"/>
        <v>2.4577525845752337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0.36557023142665213</v>
      </c>
      <c r="C98" s="302">
        <v>7.8588517059370737</v>
      </c>
      <c r="D98" s="302">
        <f t="shared" si="25"/>
        <v>8.2244219373637257</v>
      </c>
      <c r="E98" s="303"/>
      <c r="F98" s="302">
        <v>0.40403239478648389</v>
      </c>
      <c r="G98" s="302">
        <v>7.0152440977426975</v>
      </c>
      <c r="H98" s="302">
        <f t="shared" si="26"/>
        <v>7.4192764925291819</v>
      </c>
      <c r="I98" s="303"/>
      <c r="J98" s="302">
        <v>0.3350438794692841</v>
      </c>
      <c r="K98" s="302">
        <v>5.6660428581043476</v>
      </c>
      <c r="L98" s="302">
        <f t="shared" si="27"/>
        <v>6.0010867375736314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0.2665702075115538</v>
      </c>
      <c r="C99" s="302">
        <v>0.14257722885894816</v>
      </c>
      <c r="D99" s="302">
        <f t="shared" si="25"/>
        <v>0.40914743637050199</v>
      </c>
      <c r="E99" s="303"/>
      <c r="F99" s="302">
        <v>0.33395455140696156</v>
      </c>
      <c r="G99" s="302">
        <v>0.18147771558295137</v>
      </c>
      <c r="H99" s="302">
        <f t="shared" si="26"/>
        <v>0.51543226698991296</v>
      </c>
      <c r="I99" s="303"/>
      <c r="J99" s="302">
        <v>0.25955632071729112</v>
      </c>
      <c r="K99" s="302">
        <v>0.2148678782847489</v>
      </c>
      <c r="L99" s="302">
        <f t="shared" si="27"/>
        <v>0.47442419900204003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0.47057853616664647</v>
      </c>
      <c r="C100" s="302">
        <v>0.45212846689141306</v>
      </c>
      <c r="D100" s="302">
        <f t="shared" si="25"/>
        <v>0.92270700305805953</v>
      </c>
      <c r="E100" s="303"/>
      <c r="F100" s="302">
        <v>0.47681336635080396</v>
      </c>
      <c r="G100" s="302">
        <v>0.45443314044860333</v>
      </c>
      <c r="H100" s="302">
        <f t="shared" si="26"/>
        <v>0.93124650679940735</v>
      </c>
      <c r="I100" s="303"/>
      <c r="J100" s="302">
        <v>0.41841555179295176</v>
      </c>
      <c r="K100" s="302">
        <v>0.48210464174848949</v>
      </c>
      <c r="L100" s="302">
        <f t="shared" si="27"/>
        <v>0.90052019354144131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0.85271422826933851</v>
      </c>
      <c r="C101" s="302">
        <v>4.8929067098646373</v>
      </c>
      <c r="D101" s="302">
        <f t="shared" si="25"/>
        <v>5.7456209381339756</v>
      </c>
      <c r="E101" s="303"/>
      <c r="F101" s="302">
        <v>0.62906555246786577</v>
      </c>
      <c r="G101" s="302">
        <v>4.4843934853850698</v>
      </c>
      <c r="H101" s="302">
        <f t="shared" si="26"/>
        <v>5.1134590378529357</v>
      </c>
      <c r="I101" s="303"/>
      <c r="J101" s="302">
        <v>0.54548521472079681</v>
      </c>
      <c r="K101" s="302">
        <v>3.6282542283844785</v>
      </c>
      <c r="L101" s="302">
        <f t="shared" si="27"/>
        <v>4.1737394431052754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0.56292120022684966</v>
      </c>
      <c r="C102" s="302">
        <v>1.2530281485510322</v>
      </c>
      <c r="D102" s="302">
        <f t="shared" si="25"/>
        <v>1.8159493487778819</v>
      </c>
      <c r="E102" s="303"/>
      <c r="F102" s="302">
        <v>0.48077231063228093</v>
      </c>
      <c r="G102" s="302">
        <v>1.1280214242234048</v>
      </c>
      <c r="H102" s="302">
        <f t="shared" si="26"/>
        <v>1.6087937348556858</v>
      </c>
      <c r="I102" s="303"/>
      <c r="J102" s="302">
        <v>0.62096181315350962</v>
      </c>
      <c r="K102" s="302">
        <v>1.0122376353584086</v>
      </c>
      <c r="L102" s="302">
        <f t="shared" si="27"/>
        <v>1.6331994485119181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6.7085390797208619</v>
      </c>
      <c r="C104" s="311">
        <f t="shared" ref="C104:D104" si="28">SUM(C94:C102)</f>
        <v>25.353460920279129</v>
      </c>
      <c r="D104" s="311">
        <f t="shared" si="28"/>
        <v>32.061999999999998</v>
      </c>
      <c r="E104" s="311"/>
      <c r="F104" s="311">
        <f t="shared" ref="F104:H104" si="29">SUM(F94:F102)</f>
        <v>7.5401175507340366</v>
      </c>
      <c r="G104" s="311">
        <f t="shared" si="29"/>
        <v>26.736882449265934</v>
      </c>
      <c r="H104" s="311">
        <f t="shared" si="29"/>
        <v>34.276999999999973</v>
      </c>
      <c r="I104" s="311"/>
      <c r="J104" s="311">
        <f t="shared" ref="J104:L104" si="30">SUM(J94:J102)</f>
        <v>7.1642791442739737</v>
      </c>
      <c r="K104" s="311">
        <f t="shared" si="30"/>
        <v>24.756720855726023</v>
      </c>
      <c r="L104" s="311">
        <f t="shared" si="30"/>
        <v>31.920999999999999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3.3569769443693227E-2</v>
      </c>
      <c r="C111" s="302">
        <v>0.19035289330009458</v>
      </c>
      <c r="D111" s="302">
        <f>SUM(B111:C111)</f>
        <v>0.2239226627437878</v>
      </c>
      <c r="E111" s="303"/>
      <c r="F111" s="302">
        <v>3.4981731559929861E-2</v>
      </c>
      <c r="G111" s="302">
        <v>0.16596211322431778</v>
      </c>
      <c r="H111" s="302">
        <f>SUM(F111:G111)</f>
        <v>0.20094384478424765</v>
      </c>
      <c r="I111" s="303"/>
      <c r="J111" s="302">
        <v>3.5729587302418979E-2</v>
      </c>
      <c r="K111" s="302">
        <v>0.14430657766420552</v>
      </c>
      <c r="L111" s="302">
        <f>SUM(J111:K111)</f>
        <v>0.1800361649666245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3.6620998260911322E-2</v>
      </c>
      <c r="C112" s="302">
        <v>0.35016241173617652</v>
      </c>
      <c r="D112" s="302">
        <f t="shared" ref="D112:D119" si="31">SUM(B112:C112)</f>
        <v>0.38678340999708782</v>
      </c>
      <c r="E112" s="303"/>
      <c r="F112" s="302">
        <v>4.337866110832278E-2</v>
      </c>
      <c r="G112" s="302">
        <v>0.36083542629343418</v>
      </c>
      <c r="H112" s="302">
        <f t="shared" ref="H112:H119" si="32">SUM(F112:G112)</f>
        <v>0.40421408740175696</v>
      </c>
      <c r="I112" s="303"/>
      <c r="J112" s="302">
        <v>5.3360588676157873E-2</v>
      </c>
      <c r="K112" s="302">
        <v>0.40655691588841703</v>
      </c>
      <c r="L112" s="302">
        <f t="shared" ref="L112:L119" si="33">SUM(J112:K112)</f>
        <v>0.45991750456457492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4.7847254714863306E-2</v>
      </c>
      <c r="C113" s="302">
        <v>0.2023792486318223</v>
      </c>
      <c r="D113" s="302">
        <f t="shared" si="31"/>
        <v>0.25022650334668561</v>
      </c>
      <c r="E113" s="303"/>
      <c r="F113" s="302">
        <v>4.7046110216145395E-2</v>
      </c>
      <c r="G113" s="302">
        <v>0.21487397957511534</v>
      </c>
      <c r="H113" s="302">
        <f t="shared" si="32"/>
        <v>0.26192008979126075</v>
      </c>
      <c r="I113" s="303"/>
      <c r="J113" s="302">
        <v>4.9453142154627178E-2</v>
      </c>
      <c r="K113" s="302">
        <v>0.17891536508890998</v>
      </c>
      <c r="L113" s="302">
        <f t="shared" si="33"/>
        <v>0.22836850724353716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0.15801752220490481</v>
      </c>
      <c r="C114" s="302">
        <v>9.8635626220629366E-2</v>
      </c>
      <c r="D114" s="302">
        <f t="shared" si="31"/>
        <v>0.25665314842553416</v>
      </c>
      <c r="E114" s="303"/>
      <c r="F114" s="302">
        <v>0.11568650980372676</v>
      </c>
      <c r="G114" s="302">
        <v>9.7463413140291791E-2</v>
      </c>
      <c r="H114" s="302">
        <f t="shared" si="32"/>
        <v>0.21314992294401855</v>
      </c>
      <c r="I114" s="303"/>
      <c r="J114" s="302">
        <v>8.5875499238427647E-2</v>
      </c>
      <c r="K114" s="302">
        <v>9.6729576422982674E-2</v>
      </c>
      <c r="L114" s="302">
        <f t="shared" si="33"/>
        <v>0.18260507566141032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8.5434378116423636E-3</v>
      </c>
      <c r="C115" s="302">
        <v>0.31144417351513454</v>
      </c>
      <c r="D115" s="302">
        <f t="shared" si="31"/>
        <v>0.31998761132677689</v>
      </c>
      <c r="E115" s="303"/>
      <c r="F115" s="302">
        <v>6.5475911469182685E-3</v>
      </c>
      <c r="G115" s="302">
        <v>0.20515748690934524</v>
      </c>
      <c r="H115" s="302">
        <f t="shared" si="32"/>
        <v>0.21170507805626351</v>
      </c>
      <c r="I115" s="303"/>
      <c r="J115" s="302">
        <v>7.6267685966232585E-3</v>
      </c>
      <c r="K115" s="302">
        <v>0.13282515072242984</v>
      </c>
      <c r="L115" s="302">
        <f t="shared" si="33"/>
        <v>0.1404519193190531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2.8290338325089058E-2</v>
      </c>
      <c r="C116" s="302">
        <v>1.3751374579149021E-2</v>
      </c>
      <c r="D116" s="302">
        <f t="shared" si="31"/>
        <v>4.2041712904238082E-2</v>
      </c>
      <c r="E116" s="303"/>
      <c r="F116" s="302">
        <v>2.0619739480923452E-2</v>
      </c>
      <c r="G116" s="302">
        <v>1.1990643267496812E-2</v>
      </c>
      <c r="H116" s="302">
        <f t="shared" si="32"/>
        <v>3.2610382748420264E-2</v>
      </c>
      <c r="I116" s="303"/>
      <c r="J116" s="302">
        <v>1.7644544321479605E-2</v>
      </c>
      <c r="K116" s="302">
        <v>1.0051624451928105E-2</v>
      </c>
      <c r="L116" s="302">
        <f t="shared" si="33"/>
        <v>2.769616877340771E-2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0.14976155999973634</v>
      </c>
      <c r="C117" s="302">
        <v>9.0908366287899875E-2</v>
      </c>
      <c r="D117" s="302">
        <f t="shared" si="31"/>
        <v>0.24066992628763623</v>
      </c>
      <c r="E117" s="303"/>
      <c r="F117" s="302">
        <v>0.12297937192480445</v>
      </c>
      <c r="G117" s="302">
        <v>7.8421443884941988E-2</v>
      </c>
      <c r="H117" s="302">
        <f t="shared" si="32"/>
        <v>0.20140081580974645</v>
      </c>
      <c r="I117" s="303"/>
      <c r="J117" s="302">
        <v>0.12967003831900695</v>
      </c>
      <c r="K117" s="302">
        <v>8.4719104792848041E-2</v>
      </c>
      <c r="L117" s="302">
        <f t="shared" si="33"/>
        <v>0.21438914311185497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3.3564519228695823E-3</v>
      </c>
      <c r="C118" s="302">
        <v>6.5120172745283131E-2</v>
      </c>
      <c r="D118" s="302">
        <f t="shared" si="31"/>
        <v>6.8476624668152714E-2</v>
      </c>
      <c r="E118" s="303"/>
      <c r="F118" s="302">
        <v>2.1896661993476133E-3</v>
      </c>
      <c r="G118" s="302">
        <v>4.0606943784186667E-2</v>
      </c>
      <c r="H118" s="302">
        <f t="shared" si="32"/>
        <v>4.2796609983534281E-2</v>
      </c>
      <c r="I118" s="303"/>
      <c r="J118" s="302">
        <v>2.5952588520753569E-3</v>
      </c>
      <c r="K118" s="302">
        <v>3.193093973215945E-2</v>
      </c>
      <c r="L118" s="302">
        <f t="shared" si="33"/>
        <v>3.4526198584234807E-2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2.2713519838702793E-2</v>
      </c>
      <c r="C119" s="302">
        <v>3.3524880461395963E-2</v>
      </c>
      <c r="D119" s="302">
        <f t="shared" si="31"/>
        <v>5.6238400300098759E-2</v>
      </c>
      <c r="E119" s="303"/>
      <c r="F119" s="302">
        <v>1.5647154198617799E-2</v>
      </c>
      <c r="G119" s="302">
        <v>2.2612014282133514E-2</v>
      </c>
      <c r="H119" s="302">
        <f t="shared" si="32"/>
        <v>3.825916848075131E-2</v>
      </c>
      <c r="I119" s="303"/>
      <c r="J119" s="302">
        <v>9.635145202455047E-3</v>
      </c>
      <c r="K119" s="302">
        <v>1.6374172572847446E-2</v>
      </c>
      <c r="L119" s="302">
        <f t="shared" si="33"/>
        <v>2.6009317775302493E-2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0.48872085252241276</v>
      </c>
      <c r="C121" s="311">
        <f t="shared" ref="C121:D121" si="34">SUM(C111:C119)</f>
        <v>1.356279147477585</v>
      </c>
      <c r="D121" s="311">
        <f t="shared" si="34"/>
        <v>1.8449999999999982</v>
      </c>
      <c r="E121" s="311"/>
      <c r="F121" s="311">
        <f t="shared" ref="F121:H121" si="35">SUM(F111:F119)</f>
        <v>0.40907653563873636</v>
      </c>
      <c r="G121" s="311">
        <f t="shared" si="35"/>
        <v>1.1979234643612635</v>
      </c>
      <c r="H121" s="311">
        <f t="shared" si="35"/>
        <v>1.6069999999999998</v>
      </c>
      <c r="I121" s="311"/>
      <c r="J121" s="311">
        <f t="shared" ref="J121:L121" si="36">SUM(J111:J119)</f>
        <v>0.39159057266327185</v>
      </c>
      <c r="K121" s="311">
        <f t="shared" si="36"/>
        <v>1.102409427336728</v>
      </c>
      <c r="L121" s="311">
        <f t="shared" si="36"/>
        <v>1.4939999999999998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4.9362003544329229E-2</v>
      </c>
      <c r="C128" s="302">
        <v>0.2567853915570254</v>
      </c>
      <c r="D128" s="302">
        <f>SUM(B128:C128)</f>
        <v>0.30614739510135464</v>
      </c>
      <c r="E128" s="303"/>
      <c r="F128" s="302">
        <v>5.9058929777496334E-2</v>
      </c>
      <c r="G128" s="302">
        <v>0.32916568462030033</v>
      </c>
      <c r="H128" s="302">
        <f>SUM(F128:G128)</f>
        <v>0.38822461439779665</v>
      </c>
      <c r="I128" s="303"/>
      <c r="J128" s="302">
        <v>6.6616407318497842E-2</v>
      </c>
      <c r="K128" s="302">
        <v>0.3174511911173174</v>
      </c>
      <c r="L128" s="302">
        <f>SUM(J128:K128)</f>
        <v>0.38406759843581523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7.3865320617064703E-2</v>
      </c>
      <c r="C129" s="302">
        <v>0.21796108574784381</v>
      </c>
      <c r="D129" s="302">
        <f t="shared" ref="D129:D136" si="37">SUM(B129:C129)</f>
        <v>0.29182640636490853</v>
      </c>
      <c r="E129" s="303"/>
      <c r="F129" s="302">
        <v>0.10211917971361457</v>
      </c>
      <c r="G129" s="302">
        <v>0.3081548327981749</v>
      </c>
      <c r="H129" s="302">
        <f t="shared" ref="H129:H136" si="38">SUM(F129:G129)</f>
        <v>0.41027401251178947</v>
      </c>
      <c r="I129" s="303"/>
      <c r="J129" s="302">
        <v>0.14086960146439914</v>
      </c>
      <c r="K129" s="302">
        <v>0.35435450059484425</v>
      </c>
      <c r="L129" s="302">
        <f t="shared" ref="L129:L136" si="39">SUM(J129:K129)</f>
        <v>0.49522410205924339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0.16025102096586347</v>
      </c>
      <c r="C130" s="302">
        <v>0.19381052916952723</v>
      </c>
      <c r="D130" s="302">
        <f t="shared" si="37"/>
        <v>0.3540615501353907</v>
      </c>
      <c r="E130" s="303"/>
      <c r="F130" s="302">
        <v>0.2022122109528679</v>
      </c>
      <c r="G130" s="302">
        <v>0.23852629019242436</v>
      </c>
      <c r="H130" s="302">
        <f t="shared" si="38"/>
        <v>0.44073850114529223</v>
      </c>
      <c r="I130" s="303"/>
      <c r="J130" s="302">
        <v>0.2554481295186834</v>
      </c>
      <c r="K130" s="302">
        <v>0.22546317927360596</v>
      </c>
      <c r="L130" s="302">
        <f t="shared" si="39"/>
        <v>0.48091130879228938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0.35942622058974444</v>
      </c>
      <c r="C131" s="302">
        <v>0.13245910278564854</v>
      </c>
      <c r="D131" s="302">
        <f t="shared" si="37"/>
        <v>0.49188532337539298</v>
      </c>
      <c r="E131" s="303"/>
      <c r="F131" s="302">
        <v>0.32196384671572598</v>
      </c>
      <c r="G131" s="302">
        <v>0.13169556894638931</v>
      </c>
      <c r="H131" s="302">
        <f t="shared" si="38"/>
        <v>0.45365941566211532</v>
      </c>
      <c r="I131" s="303"/>
      <c r="J131" s="302">
        <v>0.31713221644733619</v>
      </c>
      <c r="K131" s="302">
        <v>0.15021785747948954</v>
      </c>
      <c r="L131" s="302">
        <f t="shared" si="39"/>
        <v>0.4673500739268257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1.2099730976172677E-2</v>
      </c>
      <c r="C132" s="302">
        <v>0.34831470686772115</v>
      </c>
      <c r="D132" s="302">
        <f t="shared" si="37"/>
        <v>0.36041443784389382</v>
      </c>
      <c r="E132" s="303"/>
      <c r="F132" s="302">
        <v>1.7013154589292583E-2</v>
      </c>
      <c r="G132" s="302">
        <v>0.27925855432030494</v>
      </c>
      <c r="H132" s="302">
        <f t="shared" si="38"/>
        <v>0.29627170890959753</v>
      </c>
      <c r="I132" s="303"/>
      <c r="J132" s="302">
        <v>2.5169196057500946E-2</v>
      </c>
      <c r="K132" s="302">
        <v>0.23554221832386871</v>
      </c>
      <c r="L132" s="302">
        <f t="shared" si="39"/>
        <v>0.26071141438136963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5.1881601559018581E-2</v>
      </c>
      <c r="C133" s="302">
        <v>4.6091991619005207E-2</v>
      </c>
      <c r="D133" s="302">
        <f t="shared" si="37"/>
        <v>9.7973593178023788E-2</v>
      </c>
      <c r="E133" s="303"/>
      <c r="F133" s="302">
        <v>5.4878875386293761E-2</v>
      </c>
      <c r="G133" s="302">
        <v>4.9824324895405232E-2</v>
      </c>
      <c r="H133" s="302">
        <f t="shared" si="38"/>
        <v>0.10470320028169899</v>
      </c>
      <c r="I133" s="303"/>
      <c r="J133" s="302">
        <v>7.4070757373149942E-2</v>
      </c>
      <c r="K133" s="302">
        <v>6.0076910164305532E-2</v>
      </c>
      <c r="L133" s="302">
        <f t="shared" si="39"/>
        <v>0.13414766753745547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8.0964215857713615E-2</v>
      </c>
      <c r="C134" s="302">
        <v>8.411942623529875E-2</v>
      </c>
      <c r="D134" s="302">
        <f>SUM(B134:C134)</f>
        <v>0.16508364209301235</v>
      </c>
      <c r="E134" s="303"/>
      <c r="F134" s="302">
        <v>7.0149169219645813E-2</v>
      </c>
      <c r="G134" s="302">
        <v>6.0111976590092923E-2</v>
      </c>
      <c r="H134" s="302">
        <f t="shared" si="38"/>
        <v>0.13026114580973874</v>
      </c>
      <c r="I134" s="303"/>
      <c r="J134" s="302">
        <v>8.2929318444390679E-2</v>
      </c>
      <c r="K134" s="302">
        <v>8.4563752108058166E-2</v>
      </c>
      <c r="L134" s="302">
        <f t="shared" si="39"/>
        <v>0.16749307055244883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2.5261885754792331E-2</v>
      </c>
      <c r="C135" s="302">
        <v>0.92412146898621472</v>
      </c>
      <c r="D135" s="302">
        <f t="shared" si="37"/>
        <v>0.9493833547410071</v>
      </c>
      <c r="E135" s="303"/>
      <c r="F135" s="302">
        <v>2.1318881793451191E-2</v>
      </c>
      <c r="G135" s="302">
        <v>0.95577012088203195</v>
      </c>
      <c r="H135" s="302">
        <f t="shared" si="38"/>
        <v>0.97708900267548315</v>
      </c>
      <c r="I135" s="303"/>
      <c r="J135" s="302">
        <v>1.924452024194356E-2</v>
      </c>
      <c r="K135" s="302">
        <v>1.0159249764412992</v>
      </c>
      <c r="L135" s="302">
        <f t="shared" si="39"/>
        <v>1.0351694966832428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0.12230252541948279</v>
      </c>
      <c r="C136" s="302">
        <v>0.80192177174753099</v>
      </c>
      <c r="D136" s="302">
        <f t="shared" si="37"/>
        <v>0.92422429716701382</v>
      </c>
      <c r="E136" s="303"/>
      <c r="F136" s="302">
        <v>9.0859414580768919E-2</v>
      </c>
      <c r="G136" s="302">
        <v>0.8409189840257183</v>
      </c>
      <c r="H136" s="302">
        <f t="shared" si="38"/>
        <v>0.93177839860648726</v>
      </c>
      <c r="I136" s="303"/>
      <c r="J136" s="302">
        <v>0.11016217491915078</v>
      </c>
      <c r="K136" s="302">
        <v>0.86276309271215657</v>
      </c>
      <c r="L136" s="302">
        <f t="shared" si="39"/>
        <v>0.97292526763130738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0.9354145252841819</v>
      </c>
      <c r="C138" s="311">
        <f t="shared" ref="C138" si="40">SUM(C128:C136)</f>
        <v>3.0055854747158159</v>
      </c>
      <c r="D138" s="311">
        <f>SUM(D128:D136)</f>
        <v>3.9409999999999976</v>
      </c>
      <c r="E138" s="311"/>
      <c r="F138" s="311">
        <f t="shared" ref="F138:H138" si="41">SUM(F128:F136)</f>
        <v>0.9395736627291571</v>
      </c>
      <c r="G138" s="311">
        <f t="shared" si="41"/>
        <v>3.193426337270842</v>
      </c>
      <c r="H138" s="311">
        <f t="shared" si="41"/>
        <v>4.133</v>
      </c>
      <c r="I138" s="311"/>
      <c r="J138" s="311">
        <f t="shared" ref="J138:L138" si="42">SUM(J128:J136)</f>
        <v>1.0916423217850524</v>
      </c>
      <c r="K138" s="311">
        <f t="shared" si="42"/>
        <v>3.3063576782149449</v>
      </c>
      <c r="L138" s="311">
        <f t="shared" si="42"/>
        <v>4.3979999999999979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0.51869405980767602</v>
      </c>
      <c r="C145" s="302">
        <v>2.150531512461447</v>
      </c>
      <c r="D145" s="302">
        <f>SUM(B145:C145)</f>
        <v>2.6692255722691232</v>
      </c>
      <c r="E145" s="303"/>
      <c r="F145" s="302">
        <v>0.77363531635733751</v>
      </c>
      <c r="G145" s="302">
        <v>3.128741965769851</v>
      </c>
      <c r="H145" s="302">
        <f>SUM(F145:G145)</f>
        <v>3.9023772821271887</v>
      </c>
      <c r="I145" s="303"/>
      <c r="J145" s="302">
        <v>0.84932370069238072</v>
      </c>
      <c r="K145" s="302">
        <v>2.9330044408034981</v>
      </c>
      <c r="L145" s="302">
        <f>SUM(J145:K145)</f>
        <v>3.7823281414958787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0.47071725776289547</v>
      </c>
      <c r="C146" s="302">
        <v>2.1103215929432131</v>
      </c>
      <c r="D146" s="302">
        <f t="shared" ref="D146:D153" si="43">SUM(B146:C146)</f>
        <v>2.5810388507061086</v>
      </c>
      <c r="E146" s="303"/>
      <c r="F146" s="302">
        <v>0.71627459299951535</v>
      </c>
      <c r="G146" s="302">
        <v>3.1258912004679495</v>
      </c>
      <c r="H146" s="302">
        <f t="shared" ref="H146:H153" si="44">SUM(F146:G146)</f>
        <v>3.8421657934674647</v>
      </c>
      <c r="I146" s="303"/>
      <c r="J146" s="302">
        <v>0.91941492014651716</v>
      </c>
      <c r="K146" s="302">
        <v>4.0002300830370983</v>
      </c>
      <c r="L146" s="302">
        <f t="shared" ref="L146:L153" si="45">SUM(J146:K146)</f>
        <v>4.9196450031836152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0.4690808579119487</v>
      </c>
      <c r="C147" s="302">
        <v>1.4115804801461678</v>
      </c>
      <c r="D147" s="302">
        <f t="shared" si="43"/>
        <v>1.8806613380581165</v>
      </c>
      <c r="E147" s="303"/>
      <c r="F147" s="302">
        <v>0.63496818362762109</v>
      </c>
      <c r="G147" s="302">
        <v>2.0006303329327437</v>
      </c>
      <c r="H147" s="302">
        <f t="shared" si="44"/>
        <v>2.635598516560365</v>
      </c>
      <c r="I147" s="303"/>
      <c r="J147" s="302">
        <v>0.78018153784378974</v>
      </c>
      <c r="K147" s="302">
        <v>2.0453523383688683</v>
      </c>
      <c r="L147" s="302">
        <f t="shared" si="45"/>
        <v>2.8255338762126581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1.832629139193735</v>
      </c>
      <c r="C148" s="302">
        <v>0.23720665255865331</v>
      </c>
      <c r="D148" s="302">
        <f t="shared" si="43"/>
        <v>2.0698357917523884</v>
      </c>
      <c r="E148" s="303"/>
      <c r="F148" s="302">
        <v>1.9752182473894264</v>
      </c>
      <c r="G148" s="302">
        <v>0.32679123800548854</v>
      </c>
      <c r="H148" s="302">
        <f t="shared" si="44"/>
        <v>2.3020094853949149</v>
      </c>
      <c r="I148" s="303"/>
      <c r="J148" s="302">
        <v>1.6160780566409212</v>
      </c>
      <c r="K148" s="302">
        <v>0.33976623093495212</v>
      </c>
      <c r="L148" s="302">
        <f t="shared" si="45"/>
        <v>1.9558442875758733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5.7413582794851023E-2</v>
      </c>
      <c r="C149" s="302">
        <v>15.812138370980204</v>
      </c>
      <c r="D149" s="302">
        <f t="shared" si="43"/>
        <v>15.869551953775055</v>
      </c>
      <c r="E149" s="303"/>
      <c r="F149" s="302">
        <v>8.4092850582571599E-2</v>
      </c>
      <c r="G149" s="302">
        <v>15.816088748552991</v>
      </c>
      <c r="H149" s="302">
        <f t="shared" si="44"/>
        <v>15.900181599135562</v>
      </c>
      <c r="I149" s="303"/>
      <c r="J149" s="302">
        <v>9.4273061309893824E-2</v>
      </c>
      <c r="K149" s="302">
        <v>14.787818962204707</v>
      </c>
      <c r="L149" s="302">
        <f t="shared" si="45"/>
        <v>14.8820920235146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2.364340625403008E-2</v>
      </c>
      <c r="C150" s="302">
        <v>4.5408613318082526E-2</v>
      </c>
      <c r="D150" s="302">
        <f t="shared" si="43"/>
        <v>6.90520195721126E-2</v>
      </c>
      <c r="E150" s="303"/>
      <c r="F150" s="302">
        <v>2.5525264207303437E-2</v>
      </c>
      <c r="G150" s="302">
        <v>6.3643251136683218E-2</v>
      </c>
      <c r="H150" s="302">
        <f t="shared" si="44"/>
        <v>8.9168515343986648E-2</v>
      </c>
      <c r="I150" s="303"/>
      <c r="J150" s="302">
        <v>2.2982179793439212E-2</v>
      </c>
      <c r="K150" s="302">
        <v>5.5292620226385591E-2</v>
      </c>
      <c r="L150" s="302">
        <f t="shared" si="45"/>
        <v>7.82748000198248E-2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0.25893466874343091</v>
      </c>
      <c r="C151" s="302">
        <v>0.26678761869734335</v>
      </c>
      <c r="D151" s="302">
        <f t="shared" si="43"/>
        <v>0.52572228744077432</v>
      </c>
      <c r="E151" s="303"/>
      <c r="F151" s="302">
        <v>0.29638104682589517</v>
      </c>
      <c r="G151" s="302">
        <v>0.34779399589023552</v>
      </c>
      <c r="H151" s="302">
        <f t="shared" si="44"/>
        <v>0.64417504271613069</v>
      </c>
      <c r="I151" s="303"/>
      <c r="J151" s="302">
        <v>0.27499101132343629</v>
      </c>
      <c r="K151" s="302">
        <v>0.36851776426965194</v>
      </c>
      <c r="L151" s="302">
        <f t="shared" si="45"/>
        <v>0.64350877559308817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4.4024109787201331E-2</v>
      </c>
      <c r="C152" s="302">
        <v>2.1490286908576293</v>
      </c>
      <c r="D152" s="302">
        <f t="shared" si="43"/>
        <v>2.1930528006448307</v>
      </c>
      <c r="E152" s="303"/>
      <c r="F152" s="302">
        <v>4.0871090633809379E-2</v>
      </c>
      <c r="G152" s="302">
        <v>2.2759838055918382</v>
      </c>
      <c r="H152" s="302">
        <f t="shared" si="44"/>
        <v>2.3168548962256477</v>
      </c>
      <c r="I152" s="303"/>
      <c r="J152" s="302">
        <v>4.9151020541338214E-2</v>
      </c>
      <c r="K152" s="302">
        <v>2.2079509974950744</v>
      </c>
      <c r="L152" s="302">
        <f t="shared" si="45"/>
        <v>2.2571020180364125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0.20633074069279728</v>
      </c>
      <c r="C153" s="302">
        <v>0.96652864508866609</v>
      </c>
      <c r="D153" s="302">
        <f t="shared" si="43"/>
        <v>1.1728593857814633</v>
      </c>
      <c r="E153" s="303"/>
      <c r="F153" s="302">
        <v>0.17529658560388839</v>
      </c>
      <c r="G153" s="302">
        <v>1.0691722834248438</v>
      </c>
      <c r="H153" s="302">
        <f t="shared" si="44"/>
        <v>1.2444688690287322</v>
      </c>
      <c r="I153" s="303"/>
      <c r="J153" s="302">
        <v>0.24610330726222021</v>
      </c>
      <c r="K153" s="302">
        <v>1.1365677671058334</v>
      </c>
      <c r="L153" s="302">
        <f t="shared" si="45"/>
        <v>1.3826710743680537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3.881467822948566</v>
      </c>
      <c r="C155" s="311">
        <f t="shared" ref="C155:D155" si="46">SUM(C145:C153)</f>
        <v>25.149532177051405</v>
      </c>
      <c r="D155" s="311">
        <f t="shared" si="46"/>
        <v>29.030999999999974</v>
      </c>
      <c r="E155" s="311"/>
      <c r="F155" s="311">
        <f t="shared" ref="F155:H155" si="47">SUM(F145:F153)</f>
        <v>4.7222631782273679</v>
      </c>
      <c r="G155" s="311">
        <f t="shared" si="47"/>
        <v>28.154736821772623</v>
      </c>
      <c r="H155" s="311">
        <f t="shared" si="47"/>
        <v>32.876999999999988</v>
      </c>
      <c r="I155" s="311"/>
      <c r="J155" s="311">
        <f t="shared" ref="J155:L155" si="48">SUM(J145:J153)</f>
        <v>4.8524987955539363</v>
      </c>
      <c r="K155" s="311">
        <f t="shared" si="48"/>
        <v>27.874501204446069</v>
      </c>
      <c r="L155" s="311">
        <f t="shared" si="48"/>
        <v>32.727000000000004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2.4399730191544422</v>
      </c>
      <c r="C162" s="302">
        <v>7.176828666382951</v>
      </c>
      <c r="D162" s="302">
        <f>SUM(B162:C162)</f>
        <v>9.6168016855373928</v>
      </c>
      <c r="E162" s="303"/>
      <c r="F162" s="302">
        <v>3.8192086120884534</v>
      </c>
      <c r="G162" s="302">
        <v>7.6498237020070876</v>
      </c>
      <c r="H162" s="302">
        <f>SUM(F162:G162)</f>
        <v>11.469032314095541</v>
      </c>
      <c r="I162" s="303"/>
      <c r="J162" s="302">
        <v>4.5381958424743969</v>
      </c>
      <c r="K162" s="302">
        <v>8.0119016454669296</v>
      </c>
      <c r="L162" s="302">
        <f>SUM(J162:K162)</f>
        <v>12.550097487941326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2.020585738836203</v>
      </c>
      <c r="C163" s="302">
        <v>3.2164187813049874</v>
      </c>
      <c r="D163" s="302">
        <f t="shared" ref="D163:D170" si="49">SUM(B163:C163)</f>
        <v>5.2370045201411903</v>
      </c>
      <c r="E163" s="303"/>
      <c r="F163" s="302">
        <v>3.18740723591204</v>
      </c>
      <c r="G163" s="302">
        <v>3.9536502858076639</v>
      </c>
      <c r="H163" s="302">
        <f t="shared" ref="H163:H170" si="50">SUM(F163:G163)</f>
        <v>7.1410575217197039</v>
      </c>
      <c r="I163" s="303"/>
      <c r="J163" s="302">
        <v>4.0186590996863751</v>
      </c>
      <c r="K163" s="302">
        <v>5.2292947416412048</v>
      </c>
      <c r="L163" s="302">
        <f t="shared" ref="L163:L170" si="51">SUM(J163:K163)</f>
        <v>9.247953841327579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2.6320020569462308</v>
      </c>
      <c r="C164" s="302">
        <v>3.3722215979021297</v>
      </c>
      <c r="D164" s="302">
        <f t="shared" si="49"/>
        <v>6.0042236548483601</v>
      </c>
      <c r="E164" s="303"/>
      <c r="F164" s="302">
        <v>3.6600600338115119</v>
      </c>
      <c r="G164" s="302">
        <v>3.8691877846714569</v>
      </c>
      <c r="H164" s="302">
        <f t="shared" si="50"/>
        <v>7.5292478184829683</v>
      </c>
      <c r="I164" s="303"/>
      <c r="J164" s="302">
        <v>4.5142760822071795</v>
      </c>
      <c r="K164" s="302">
        <v>4.0926210277037551</v>
      </c>
      <c r="L164" s="302">
        <f t="shared" si="51"/>
        <v>8.6068971099109355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4.9291499513527501</v>
      </c>
      <c r="C165" s="302">
        <v>2.4988735812012579</v>
      </c>
      <c r="D165" s="302">
        <f t="shared" si="49"/>
        <v>7.4280235325540076</v>
      </c>
      <c r="E165" s="303"/>
      <c r="F165" s="302">
        <v>5.8386487997308461</v>
      </c>
      <c r="G165" s="302">
        <v>2.8859731962243651</v>
      </c>
      <c r="H165" s="302">
        <f t="shared" si="50"/>
        <v>8.7246219959552107</v>
      </c>
      <c r="I165" s="303"/>
      <c r="J165" s="302">
        <v>5.896057261483767</v>
      </c>
      <c r="K165" s="302">
        <v>3.8104029717204222</v>
      </c>
      <c r="L165" s="302">
        <f t="shared" si="51"/>
        <v>9.70646023320419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0.81296983204830342</v>
      </c>
      <c r="C166" s="302">
        <v>6.0873506775977946</v>
      </c>
      <c r="D166" s="302">
        <f t="shared" si="49"/>
        <v>6.9003205096460984</v>
      </c>
      <c r="E166" s="303"/>
      <c r="F166" s="302">
        <v>0.92408462198352548</v>
      </c>
      <c r="G166" s="302">
        <v>5.6787016600004891</v>
      </c>
      <c r="H166" s="302">
        <f t="shared" si="50"/>
        <v>6.6027862819840148</v>
      </c>
      <c r="I166" s="303"/>
      <c r="J166" s="302">
        <v>1.0010673991497905</v>
      </c>
      <c r="K166" s="302">
        <v>5.4549047392046139</v>
      </c>
      <c r="L166" s="302">
        <f t="shared" si="51"/>
        <v>6.4559721383544044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0.45415146817316765</v>
      </c>
      <c r="C167" s="302">
        <v>0.18311518134572874</v>
      </c>
      <c r="D167" s="302">
        <f t="shared" si="49"/>
        <v>0.63726664951889633</v>
      </c>
      <c r="E167" s="303"/>
      <c r="F167" s="302">
        <v>0.58992111371813927</v>
      </c>
      <c r="G167" s="302">
        <v>0.20026401044131414</v>
      </c>
      <c r="H167" s="302">
        <f t="shared" si="50"/>
        <v>0.79018512415945341</v>
      </c>
      <c r="I167" s="303"/>
      <c r="J167" s="302">
        <v>0.75869282236507607</v>
      </c>
      <c r="K167" s="302">
        <v>0.24444492379906557</v>
      </c>
      <c r="L167" s="302">
        <f t="shared" si="51"/>
        <v>1.0031377461641418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20.958605239711115</v>
      </c>
      <c r="C168" s="302">
        <v>10.905739824430482</v>
      </c>
      <c r="D168" s="302">
        <f t="shared" si="49"/>
        <v>31.864345064141595</v>
      </c>
      <c r="E168" s="303"/>
      <c r="F168" s="302">
        <v>21.844378006377408</v>
      </c>
      <c r="G168" s="302">
        <v>11.086105799993129</v>
      </c>
      <c r="H168" s="302">
        <f t="shared" si="50"/>
        <v>32.930483806370539</v>
      </c>
      <c r="I168" s="303"/>
      <c r="J168" s="302">
        <v>19.464964062083681</v>
      </c>
      <c r="K168" s="302">
        <v>11.009379883159239</v>
      </c>
      <c r="L168" s="302">
        <f t="shared" si="51"/>
        <v>30.474343945242921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0.7961075985856908</v>
      </c>
      <c r="C169" s="302">
        <v>5.6219138957545756</v>
      </c>
      <c r="D169" s="302">
        <f t="shared" si="49"/>
        <v>6.418021494340266</v>
      </c>
      <c r="E169" s="303"/>
      <c r="F169" s="302">
        <v>0.81373544552720811</v>
      </c>
      <c r="G169" s="302">
        <v>5.0018219080524791</v>
      </c>
      <c r="H169" s="302">
        <f t="shared" si="50"/>
        <v>5.8155573535796874</v>
      </c>
      <c r="I169" s="303"/>
      <c r="J169" s="302">
        <v>0.79727381794314378</v>
      </c>
      <c r="K169" s="302">
        <v>4.5206713207822657</v>
      </c>
      <c r="L169" s="302">
        <f t="shared" si="51"/>
        <v>5.3179451387254097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3.3638468354467981</v>
      </c>
      <c r="C170" s="302">
        <v>5.5921460538254735</v>
      </c>
      <c r="D170" s="302">
        <f t="shared" si="49"/>
        <v>8.955992889272272</v>
      </c>
      <c r="E170" s="303"/>
      <c r="F170" s="302">
        <v>3.176161156645128</v>
      </c>
      <c r="G170" s="302">
        <v>4.4268666270078452</v>
      </c>
      <c r="H170" s="302">
        <f t="shared" si="50"/>
        <v>7.6030277836529727</v>
      </c>
      <c r="I170" s="303"/>
      <c r="J170" s="302">
        <v>3.5683229654192221</v>
      </c>
      <c r="K170" s="302">
        <v>4.0258693937099235</v>
      </c>
      <c r="L170" s="302">
        <f t="shared" si="51"/>
        <v>7.5941923591291456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38.407391740254702</v>
      </c>
      <c r="C172" s="311">
        <f t="shared" ref="C172:D172" si="52">SUM(C162:C170)</f>
        <v>44.65460825974538</v>
      </c>
      <c r="D172" s="311">
        <f t="shared" si="52"/>
        <v>83.062000000000083</v>
      </c>
      <c r="E172" s="311"/>
      <c r="F172" s="311">
        <f t="shared" ref="F172:H172" si="53">SUM(F162:F170)</f>
        <v>43.853605025794266</v>
      </c>
      <c r="G172" s="311">
        <f t="shared" si="53"/>
        <v>44.752394974205828</v>
      </c>
      <c r="H172" s="311">
        <f t="shared" si="53"/>
        <v>88.606000000000094</v>
      </c>
      <c r="I172" s="311"/>
      <c r="J172" s="311">
        <f t="shared" ref="J172:L172" si="54">SUM(J162:J170)</f>
        <v>44.55750935281263</v>
      </c>
      <c r="K172" s="311">
        <f t="shared" si="54"/>
        <v>46.39949064718742</v>
      </c>
      <c r="L172" s="311">
        <f t="shared" si="54"/>
        <v>90.95700000000005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0.32181887161676004</v>
      </c>
      <c r="C179" s="302">
        <v>1.3773604482376816</v>
      </c>
      <c r="D179" s="302">
        <f>SUM(B179:C179)</f>
        <v>1.6991793198544416</v>
      </c>
      <c r="E179" s="303"/>
      <c r="F179" s="302">
        <v>0.57838621262439027</v>
      </c>
      <c r="G179" s="302">
        <v>1.7807868056364464</v>
      </c>
      <c r="H179" s="302">
        <f>SUM(F179:G179)</f>
        <v>2.3591730182608366</v>
      </c>
      <c r="I179" s="303"/>
      <c r="J179" s="302">
        <v>0.73162267637664791</v>
      </c>
      <c r="K179" s="302">
        <v>1.7888350962896198</v>
      </c>
      <c r="L179" s="302">
        <f>SUM(J179:K179)</f>
        <v>2.5204577726662678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0.31096498537976619</v>
      </c>
      <c r="C180" s="302">
        <v>0.79017084173911378</v>
      </c>
      <c r="D180" s="302">
        <f t="shared" ref="D180:D187" si="55">SUM(B180:C180)</f>
        <v>1.10113582711888</v>
      </c>
      <c r="E180" s="303"/>
      <c r="F180" s="302">
        <v>0.6107942560096622</v>
      </c>
      <c r="G180" s="302">
        <v>1.1616943712750261</v>
      </c>
      <c r="H180" s="302">
        <f t="shared" ref="H180:H187" si="56">SUM(F180:G180)</f>
        <v>1.7724886272846883</v>
      </c>
      <c r="I180" s="303"/>
      <c r="J180" s="302">
        <v>0.89680047476607527</v>
      </c>
      <c r="K180" s="302">
        <v>1.5632990830141993</v>
      </c>
      <c r="L180" s="302">
        <f t="shared" ref="L180:L187" si="57">SUM(J180:K180)</f>
        <v>2.4600995577802744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0.34287319129070976</v>
      </c>
      <c r="C181" s="302">
        <v>0.86321453608281029</v>
      </c>
      <c r="D181" s="302">
        <f t="shared" si="55"/>
        <v>1.20608772737352</v>
      </c>
      <c r="E181" s="303"/>
      <c r="F181" s="302">
        <v>0.56306542619725342</v>
      </c>
      <c r="G181" s="302">
        <v>1.1471595471891172</v>
      </c>
      <c r="H181" s="302">
        <f t="shared" si="56"/>
        <v>1.7102249733863706</v>
      </c>
      <c r="I181" s="303"/>
      <c r="J181" s="302">
        <v>0.76624364845379178</v>
      </c>
      <c r="K181" s="302">
        <v>1.1597999457645625</v>
      </c>
      <c r="L181" s="302">
        <f t="shared" si="57"/>
        <v>1.9260435942183542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1.6220433309211348</v>
      </c>
      <c r="C182" s="302">
        <v>1.3061064779961267</v>
      </c>
      <c r="D182" s="302">
        <f t="shared" si="55"/>
        <v>2.9281498089172615</v>
      </c>
      <c r="E182" s="303"/>
      <c r="F182" s="302">
        <v>2.2206717776593932</v>
      </c>
      <c r="G182" s="302">
        <v>1.8066794689724099</v>
      </c>
      <c r="H182" s="302">
        <f t="shared" si="56"/>
        <v>4.0273512466318033</v>
      </c>
      <c r="I182" s="303"/>
      <c r="J182" s="302">
        <v>2.3285126135113234</v>
      </c>
      <c r="K182" s="302">
        <v>2.3501462819849173</v>
      </c>
      <c r="L182" s="302">
        <f t="shared" si="57"/>
        <v>4.6786588954962411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4.6933872155505041E-2</v>
      </c>
      <c r="C183" s="302">
        <v>1.248569478354624</v>
      </c>
      <c r="D183" s="302">
        <f t="shared" si="55"/>
        <v>1.295503350510129</v>
      </c>
      <c r="E183" s="303"/>
      <c r="F183" s="302">
        <v>6.9668888272907181E-2</v>
      </c>
      <c r="G183" s="302">
        <v>1.2617233510097829</v>
      </c>
      <c r="H183" s="302">
        <f t="shared" si="56"/>
        <v>1.3313922392826902</v>
      </c>
      <c r="I183" s="303"/>
      <c r="J183" s="302">
        <v>0.1485607468693057</v>
      </c>
      <c r="K183" s="302">
        <v>1.3026949510855528</v>
      </c>
      <c r="L183" s="302">
        <f t="shared" si="57"/>
        <v>1.4512556979548585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1.1724207533600775</v>
      </c>
      <c r="C184" s="302">
        <v>0.53860457647911519</v>
      </c>
      <c r="D184" s="302">
        <f t="shared" si="55"/>
        <v>1.7110253298391926</v>
      </c>
      <c r="E184" s="303"/>
      <c r="F184" s="302">
        <v>1.0719847982863746</v>
      </c>
      <c r="G184" s="302">
        <v>0.65493104309281458</v>
      </c>
      <c r="H184" s="302">
        <f t="shared" si="56"/>
        <v>1.7269158413791892</v>
      </c>
      <c r="I184" s="303"/>
      <c r="J184" s="302">
        <v>0.98252324502488297</v>
      </c>
      <c r="K184" s="302">
        <v>0.65906657737928254</v>
      </c>
      <c r="L184" s="302">
        <f t="shared" si="57"/>
        <v>1.6415898224041654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0.44559745820872104</v>
      </c>
      <c r="C185" s="302">
        <v>0.49342631265407955</v>
      </c>
      <c r="D185" s="302">
        <f t="shared" si="55"/>
        <v>0.93902377086280064</v>
      </c>
      <c r="E185" s="303"/>
      <c r="F185" s="302">
        <v>0.63037789847793013</v>
      </c>
      <c r="G185" s="302">
        <v>0.55787707262654063</v>
      </c>
      <c r="H185" s="302">
        <f t="shared" si="56"/>
        <v>1.1882549711044708</v>
      </c>
      <c r="I185" s="303"/>
      <c r="J185" s="302">
        <v>0.7308335297519275</v>
      </c>
      <c r="K185" s="302">
        <v>0.68940783364806479</v>
      </c>
      <c r="L185" s="302">
        <f t="shared" si="57"/>
        <v>1.4202413633999922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0.28378988072185274</v>
      </c>
      <c r="C186" s="302">
        <v>11.420693646139886</v>
      </c>
      <c r="D186" s="302">
        <f t="shared" si="55"/>
        <v>11.70448352686174</v>
      </c>
      <c r="E186" s="303"/>
      <c r="F186" s="302">
        <v>0.34827784487320762</v>
      </c>
      <c r="G186" s="302">
        <v>12.157966002829257</v>
      </c>
      <c r="H186" s="302">
        <f t="shared" si="56"/>
        <v>12.506243847702464</v>
      </c>
      <c r="I186" s="303"/>
      <c r="J186" s="302">
        <v>0.56392498968966898</v>
      </c>
      <c r="K186" s="302">
        <v>12.521939355282175</v>
      </c>
      <c r="L186" s="302">
        <f t="shared" si="57"/>
        <v>13.085864344971844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0.83840543327141104</v>
      </c>
      <c r="C187" s="302">
        <v>3.2580059053906605</v>
      </c>
      <c r="D187" s="302">
        <f t="shared" si="55"/>
        <v>4.0964113386620715</v>
      </c>
      <c r="E187" s="303"/>
      <c r="F187" s="302">
        <v>1.0835251606307397</v>
      </c>
      <c r="G187" s="302">
        <v>3.2814300743367415</v>
      </c>
      <c r="H187" s="302">
        <f t="shared" si="56"/>
        <v>4.3649552349674812</v>
      </c>
      <c r="I187" s="303"/>
      <c r="J187" s="302">
        <v>1.3198245759426122</v>
      </c>
      <c r="K187" s="302">
        <v>3.1689643751654022</v>
      </c>
      <c r="L187" s="302">
        <f t="shared" si="57"/>
        <v>4.4887889511080141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5.3848477769259375</v>
      </c>
      <c r="C189" s="311">
        <f t="shared" ref="C189:D189" si="58">SUM(C179:C187)</f>
        <v>21.296152223074099</v>
      </c>
      <c r="D189" s="311">
        <f t="shared" si="58"/>
        <v>26.681000000000036</v>
      </c>
      <c r="E189" s="311"/>
      <c r="F189" s="311">
        <f t="shared" ref="F189:H189" si="59">SUM(F179:F187)</f>
        <v>7.1767522630318581</v>
      </c>
      <c r="G189" s="311">
        <f t="shared" si="59"/>
        <v>23.810247736968137</v>
      </c>
      <c r="H189" s="311">
        <f t="shared" si="59"/>
        <v>30.986999999999995</v>
      </c>
      <c r="I189" s="311"/>
      <c r="J189" s="311">
        <f t="shared" ref="J189:L189" si="60">SUM(J179:J187)</f>
        <v>8.4688465003862348</v>
      </c>
      <c r="K189" s="311">
        <f t="shared" si="60"/>
        <v>25.204153499613774</v>
      </c>
      <c r="L189" s="311">
        <f t="shared" si="60"/>
        <v>33.673000000000009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1.8914384849430859</v>
      </c>
      <c r="C196" s="302">
        <v>2.5067240574325131</v>
      </c>
      <c r="D196" s="302">
        <f>SUM(B196:C196)</f>
        <v>4.3981625423755988</v>
      </c>
      <c r="E196" s="303"/>
      <c r="F196" s="302">
        <v>2.0121568283733664</v>
      </c>
      <c r="G196" s="302">
        <v>2.6390611362880745</v>
      </c>
      <c r="H196" s="302">
        <f>SUM(F196:G196)</f>
        <v>4.6512179646614413</v>
      </c>
      <c r="I196" s="303"/>
      <c r="J196" s="302">
        <v>2.4974189538465179</v>
      </c>
      <c r="K196" s="302">
        <v>3.5799940136107908</v>
      </c>
      <c r="L196" s="302">
        <f>SUM(J196:K196)</f>
        <v>6.0774129674573087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0.58313295963414458</v>
      </c>
      <c r="C197" s="302">
        <v>0.47028010026978617</v>
      </c>
      <c r="D197" s="302">
        <f t="shared" ref="D197:D204" si="61">SUM(B197:C197)</f>
        <v>1.0534130599039306</v>
      </c>
      <c r="E197" s="303"/>
      <c r="F197" s="302">
        <v>0.71362256272892821</v>
      </c>
      <c r="G197" s="302">
        <v>0.59998805599338334</v>
      </c>
      <c r="H197" s="302">
        <f t="shared" ref="H197:H204" si="62">SUM(F197:G197)</f>
        <v>1.3136106187223116</v>
      </c>
      <c r="I197" s="303"/>
      <c r="J197" s="302">
        <v>1.0667421704377955</v>
      </c>
      <c r="K197" s="302">
        <v>0.83001126077187326</v>
      </c>
      <c r="L197" s="302">
        <f t="shared" ref="L197:L204" si="63">SUM(J197:K197)</f>
        <v>1.8967534312096688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0.64226320884055044</v>
      </c>
      <c r="C198" s="302">
        <v>0.45450010564854826</v>
      </c>
      <c r="D198" s="302">
        <f t="shared" si="61"/>
        <v>1.0967633144890987</v>
      </c>
      <c r="E198" s="303"/>
      <c r="F198" s="302">
        <v>0.71917933475726503</v>
      </c>
      <c r="G198" s="302">
        <v>0.52508411958398737</v>
      </c>
      <c r="H198" s="302">
        <f t="shared" si="62"/>
        <v>1.2442634543412523</v>
      </c>
      <c r="I198" s="303"/>
      <c r="J198" s="302">
        <v>1.2290094778104068</v>
      </c>
      <c r="K198" s="302">
        <v>0.69389350397453353</v>
      </c>
      <c r="L198" s="302">
        <f t="shared" si="63"/>
        <v>1.9229029817849403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1.341232225044849</v>
      </c>
      <c r="C199" s="302">
        <v>0.46662469375621063</v>
      </c>
      <c r="D199" s="302">
        <f t="shared" si="61"/>
        <v>1.8078569188010596</v>
      </c>
      <c r="E199" s="303"/>
      <c r="F199" s="302">
        <v>1.3054989664308154</v>
      </c>
      <c r="G199" s="302">
        <v>0.54321481446985853</v>
      </c>
      <c r="H199" s="302">
        <f t="shared" si="62"/>
        <v>1.848713780900674</v>
      </c>
      <c r="I199" s="303"/>
      <c r="J199" s="302">
        <v>2.3231420538417979</v>
      </c>
      <c r="K199" s="302">
        <v>0.85282217358503198</v>
      </c>
      <c r="L199" s="302">
        <f t="shared" si="63"/>
        <v>3.1759642274268298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1.8011432996541061</v>
      </c>
      <c r="C200" s="302">
        <v>2.638681882824319</v>
      </c>
      <c r="D200" s="302">
        <f t="shared" si="61"/>
        <v>4.4398251824784252</v>
      </c>
      <c r="E200" s="303"/>
      <c r="F200" s="302">
        <v>1.5450536037488376</v>
      </c>
      <c r="G200" s="302">
        <v>2.0503639649710896</v>
      </c>
      <c r="H200" s="302">
        <f t="shared" si="62"/>
        <v>3.5954175687199275</v>
      </c>
      <c r="I200" s="303"/>
      <c r="J200" s="302">
        <v>1.8800263833042397</v>
      </c>
      <c r="K200" s="302">
        <v>2.0879849573514804</v>
      </c>
      <c r="L200" s="302">
        <f t="shared" si="63"/>
        <v>3.9680113406557203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1.580703928915385</v>
      </c>
      <c r="C201" s="302">
        <v>0.34058030813773765</v>
      </c>
      <c r="D201" s="302">
        <f t="shared" si="61"/>
        <v>1.9212842370531227</v>
      </c>
      <c r="E201" s="303"/>
      <c r="F201" s="302">
        <v>1.3644846528799579</v>
      </c>
      <c r="G201" s="302">
        <v>0.36516377390110749</v>
      </c>
      <c r="H201" s="302">
        <f t="shared" si="62"/>
        <v>1.7296484267810655</v>
      </c>
      <c r="I201" s="303"/>
      <c r="J201" s="302">
        <v>1.7686303027056018</v>
      </c>
      <c r="K201" s="302">
        <v>0.50177427705557465</v>
      </c>
      <c r="L201" s="302">
        <f t="shared" si="63"/>
        <v>2.2704045797611765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1.8595576059718406</v>
      </c>
      <c r="C202" s="302">
        <v>1.2341896140314257</v>
      </c>
      <c r="D202" s="302">
        <f t="shared" si="61"/>
        <v>3.0937472200032663</v>
      </c>
      <c r="E202" s="303"/>
      <c r="F202" s="302">
        <v>1.8081298147129918</v>
      </c>
      <c r="G202" s="302">
        <v>1.2794737081974652</v>
      </c>
      <c r="H202" s="302">
        <f t="shared" si="62"/>
        <v>3.0876035229104568</v>
      </c>
      <c r="I202" s="303"/>
      <c r="J202" s="302">
        <v>3.6586114817160515</v>
      </c>
      <c r="K202" s="302">
        <v>1.8634762980295654</v>
      </c>
      <c r="L202" s="302">
        <f t="shared" si="63"/>
        <v>5.5220877797456165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0.18770967045279818</v>
      </c>
      <c r="C203" s="302">
        <v>1.2311201596813077</v>
      </c>
      <c r="D203" s="302">
        <f t="shared" si="61"/>
        <v>1.418829830134106</v>
      </c>
      <c r="E203" s="303"/>
      <c r="F203" s="302">
        <v>0.16097129732816598</v>
      </c>
      <c r="G203" s="302">
        <v>1.320893160032786</v>
      </c>
      <c r="H203" s="302">
        <f t="shared" si="62"/>
        <v>1.4818644573609521</v>
      </c>
      <c r="I203" s="303"/>
      <c r="J203" s="302">
        <v>0.46864133578275652</v>
      </c>
      <c r="K203" s="302">
        <v>2.0133046922740094</v>
      </c>
      <c r="L203" s="302">
        <f t="shared" si="63"/>
        <v>2.481946028056766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11.762966902199993</v>
      </c>
      <c r="C204" s="302">
        <v>8.2591507925613783</v>
      </c>
      <c r="D204" s="302">
        <f t="shared" si="61"/>
        <v>20.02211769476137</v>
      </c>
      <c r="E204" s="303"/>
      <c r="F204" s="302">
        <v>10.517012173820408</v>
      </c>
      <c r="G204" s="302">
        <v>7.1526480317815349</v>
      </c>
      <c r="H204" s="302">
        <f t="shared" si="62"/>
        <v>17.669660205601943</v>
      </c>
      <c r="I204" s="303"/>
      <c r="J204" s="302">
        <v>11.356446950654075</v>
      </c>
      <c r="K204" s="302">
        <v>9.0950697132479341</v>
      </c>
      <c r="L204" s="302">
        <f t="shared" si="63"/>
        <v>20.451516663902009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21.650148285656755</v>
      </c>
      <c r="C206" s="311">
        <f t="shared" ref="C206:D206" si="64">SUM(C196:C204)</f>
        <v>17.601851714343226</v>
      </c>
      <c r="D206" s="311">
        <f t="shared" si="64"/>
        <v>39.251999999999974</v>
      </c>
      <c r="E206" s="311"/>
      <c r="F206" s="311">
        <f t="shared" ref="F206:H206" si="65">SUM(F196:F204)</f>
        <v>20.146109234780738</v>
      </c>
      <c r="G206" s="311">
        <f t="shared" si="65"/>
        <v>16.475890765219287</v>
      </c>
      <c r="H206" s="311">
        <f t="shared" si="65"/>
        <v>36.622000000000028</v>
      </c>
      <c r="I206" s="311"/>
      <c r="J206" s="311">
        <f t="shared" ref="J206:L206" si="66">SUM(J196:J204)</f>
        <v>26.24866911009924</v>
      </c>
      <c r="K206" s="311">
        <f t="shared" si="66"/>
        <v>21.518330889900795</v>
      </c>
      <c r="L206" s="311">
        <f t="shared" si="66"/>
        <v>47.767000000000031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0.11273298871732172</v>
      </c>
      <c r="C213" s="302">
        <v>0.23368308799480411</v>
      </c>
      <c r="D213" s="302">
        <f>SUM(B213:C213)</f>
        <v>0.34641607671212582</v>
      </c>
      <c r="E213" s="303"/>
      <c r="F213" s="302">
        <v>0.15874090168666857</v>
      </c>
      <c r="G213" s="302">
        <v>0.21847509132607745</v>
      </c>
      <c r="H213" s="302">
        <f>SUM(F213:G213)</f>
        <v>0.377215993012746</v>
      </c>
      <c r="I213" s="303"/>
      <c r="J213" s="302">
        <v>0.15314016640744224</v>
      </c>
      <c r="K213" s="302">
        <v>0.21432992585526253</v>
      </c>
      <c r="L213" s="302">
        <f>SUM(J213:K213)</f>
        <v>0.36747009226270477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0.12034915878144541</v>
      </c>
      <c r="C214" s="302">
        <v>0.3407644600190311</v>
      </c>
      <c r="D214" s="302">
        <f t="shared" ref="D214:D221" si="67">SUM(B214:C214)</f>
        <v>0.46111361880047652</v>
      </c>
      <c r="E214" s="303"/>
      <c r="F214" s="302">
        <v>0.17851406120996433</v>
      </c>
      <c r="G214" s="302">
        <v>0.35386869360260403</v>
      </c>
      <c r="H214" s="302">
        <f t="shared" ref="H214:H221" si="68">SUM(F214:G214)</f>
        <v>0.53238275481256836</v>
      </c>
      <c r="I214" s="303"/>
      <c r="J214" s="302">
        <v>0.19963126493459549</v>
      </c>
      <c r="K214" s="302">
        <v>0.42778985607697206</v>
      </c>
      <c r="L214" s="302">
        <f t="shared" ref="L214:L221" si="69">SUM(J214:K214)</f>
        <v>0.62742112101156755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0.15043862923885146</v>
      </c>
      <c r="C215" s="302">
        <v>0.39480212810142323</v>
      </c>
      <c r="D215" s="302">
        <f t="shared" si="67"/>
        <v>0.54524075734027466</v>
      </c>
      <c r="E215" s="303"/>
      <c r="F215" s="302">
        <v>0.20377096599186195</v>
      </c>
      <c r="G215" s="302">
        <v>0.32953553418839665</v>
      </c>
      <c r="H215" s="302">
        <f t="shared" si="68"/>
        <v>0.5333065001802586</v>
      </c>
      <c r="I215" s="303"/>
      <c r="J215" s="302">
        <v>0.20835457105418601</v>
      </c>
      <c r="K215" s="302">
        <v>0.29416292758451867</v>
      </c>
      <c r="L215" s="302">
        <f t="shared" si="69"/>
        <v>0.50251749863870465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0.2889086024822024</v>
      </c>
      <c r="C216" s="302">
        <v>0.12803416181487523</v>
      </c>
      <c r="D216" s="302">
        <f t="shared" si="67"/>
        <v>0.41694276429707766</v>
      </c>
      <c r="E216" s="303"/>
      <c r="F216" s="302">
        <v>0.29030969503677984</v>
      </c>
      <c r="G216" s="302">
        <v>0.16760073782477411</v>
      </c>
      <c r="H216" s="302">
        <f t="shared" si="68"/>
        <v>0.45791043286155397</v>
      </c>
      <c r="I216" s="303"/>
      <c r="J216" s="302">
        <v>0.27277330389963389</v>
      </c>
      <c r="K216" s="302">
        <v>0.16891524408427314</v>
      </c>
      <c r="L216" s="302">
        <f t="shared" si="69"/>
        <v>0.441688547983907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3.2421533365708188E-2</v>
      </c>
      <c r="C217" s="302">
        <v>0.33439122580876129</v>
      </c>
      <c r="D217" s="302">
        <f t="shared" si="67"/>
        <v>0.36681275917446948</v>
      </c>
      <c r="E217" s="303"/>
      <c r="F217" s="302">
        <v>5.0472934588212837E-2</v>
      </c>
      <c r="G217" s="302">
        <v>0.22475100407771026</v>
      </c>
      <c r="H217" s="302">
        <f t="shared" si="68"/>
        <v>0.2752239386659231</v>
      </c>
      <c r="I217" s="303"/>
      <c r="J217" s="302">
        <v>7.6769314322076246E-2</v>
      </c>
      <c r="K217" s="302">
        <v>0.19607269036423566</v>
      </c>
      <c r="L217" s="302">
        <f t="shared" si="69"/>
        <v>0.27284200468631192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7.6196287135233409E-2</v>
      </c>
      <c r="C218" s="302">
        <v>6.1665290479877559E-2</v>
      </c>
      <c r="D218" s="302">
        <f t="shared" si="67"/>
        <v>0.13786157761511098</v>
      </c>
      <c r="E218" s="303"/>
      <c r="F218" s="302">
        <v>9.667318161484631E-2</v>
      </c>
      <c r="G218" s="302">
        <v>7.675925091987823E-2</v>
      </c>
      <c r="H218" s="302">
        <f t="shared" si="68"/>
        <v>0.17343243253472454</v>
      </c>
      <c r="I218" s="303"/>
      <c r="J218" s="302">
        <v>8.0739228169931121E-2</v>
      </c>
      <c r="K218" s="302">
        <v>6.9277544772064423E-2</v>
      </c>
      <c r="L218" s="302">
        <f t="shared" si="69"/>
        <v>0.15001677294199556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0.11170777882780379</v>
      </c>
      <c r="C219" s="302">
        <v>0.10588175254570907</v>
      </c>
      <c r="D219" s="302">
        <f t="shared" si="67"/>
        <v>0.21758953137351286</v>
      </c>
      <c r="E219" s="303"/>
      <c r="F219" s="302">
        <v>0.11670557961312392</v>
      </c>
      <c r="G219" s="302">
        <v>0.11617198564953615</v>
      </c>
      <c r="H219" s="302">
        <f t="shared" si="68"/>
        <v>0.23287756526266007</v>
      </c>
      <c r="I219" s="303"/>
      <c r="J219" s="302">
        <v>0.11728577632867701</v>
      </c>
      <c r="K219" s="302">
        <v>0.14001478531740025</v>
      </c>
      <c r="L219" s="302">
        <f t="shared" si="69"/>
        <v>0.25730056164607729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1.2284121782942286E-2</v>
      </c>
      <c r="C220" s="302">
        <v>0.10369617762862995</v>
      </c>
      <c r="D220" s="302">
        <f t="shared" si="67"/>
        <v>0.11598029941157224</v>
      </c>
      <c r="E220" s="303"/>
      <c r="F220" s="302">
        <v>1.4925532495023746E-2</v>
      </c>
      <c r="G220" s="302">
        <v>5.9732516629544506E-2</v>
      </c>
      <c r="H220" s="302">
        <f t="shared" si="68"/>
        <v>7.4658049124568249E-2</v>
      </c>
      <c r="I220" s="303"/>
      <c r="J220" s="302">
        <v>1.3480097581194053E-2</v>
      </c>
      <c r="K220" s="302">
        <v>5.9354453695509124E-2</v>
      </c>
      <c r="L220" s="302">
        <f t="shared" si="69"/>
        <v>7.2834551276703172E-2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0.12876507609987731</v>
      </c>
      <c r="C221" s="302">
        <v>0.2342775391755077</v>
      </c>
      <c r="D221" s="302">
        <f t="shared" si="67"/>
        <v>0.36304261527538501</v>
      </c>
      <c r="E221" s="303"/>
      <c r="F221" s="302">
        <v>0.14090903030957741</v>
      </c>
      <c r="G221" s="302">
        <v>0.21808330323541969</v>
      </c>
      <c r="H221" s="302">
        <f t="shared" si="68"/>
        <v>0.3589923335449971</v>
      </c>
      <c r="I221" s="303"/>
      <c r="J221" s="302">
        <v>0.1312318072620188</v>
      </c>
      <c r="K221" s="302">
        <v>0.23167704229000963</v>
      </c>
      <c r="L221" s="302">
        <f t="shared" si="69"/>
        <v>0.3629088495520284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1.0338041764313859</v>
      </c>
      <c r="C223" s="311">
        <f t="shared" ref="C223:D223" si="70">SUM(C213:C221)</f>
        <v>1.9371958235686193</v>
      </c>
      <c r="D223" s="311">
        <f t="shared" si="70"/>
        <v>2.9710000000000054</v>
      </c>
      <c r="E223" s="311"/>
      <c r="F223" s="311">
        <f t="shared" ref="F223:H223" si="71">SUM(F213:F221)</f>
        <v>1.2510218825460591</v>
      </c>
      <c r="G223" s="311">
        <f t="shared" si="71"/>
        <v>1.7649781174539412</v>
      </c>
      <c r="H223" s="311">
        <f t="shared" si="71"/>
        <v>3.016</v>
      </c>
      <c r="I223" s="311"/>
      <c r="J223" s="311">
        <f t="shared" ref="J223:L223" si="72">SUM(J213:J221)</f>
        <v>1.2534055299597546</v>
      </c>
      <c r="K223" s="311">
        <f t="shared" si="72"/>
        <v>1.8015944700402453</v>
      </c>
      <c r="L223" s="311">
        <f t="shared" si="72"/>
        <v>3.0550000000000006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0.57168863127757996</v>
      </c>
      <c r="C230" s="302">
        <v>1.6717812981566593</v>
      </c>
      <c r="D230" s="302">
        <f>SUM(B230:C230)</f>
        <v>2.2434699294342391</v>
      </c>
      <c r="E230" s="303"/>
      <c r="F230" s="302">
        <v>0.43883021147592421</v>
      </c>
      <c r="G230" s="302">
        <v>1.2569969705341661</v>
      </c>
      <c r="H230" s="302">
        <f>SUM(F230:G230)</f>
        <v>1.6958271820100903</v>
      </c>
      <c r="I230" s="303"/>
      <c r="J230" s="302">
        <v>0.521025090695177</v>
      </c>
      <c r="K230" s="302">
        <v>1.1745614927217041</v>
      </c>
      <c r="L230" s="302">
        <f>SUM(J230:K230)</f>
        <v>1.6955865834168811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1.1377631469270915</v>
      </c>
      <c r="C231" s="302">
        <v>5.1584385668873534</v>
      </c>
      <c r="D231" s="302">
        <f t="shared" ref="D231:D238" si="73">SUM(B231:C231)</f>
        <v>6.2962017138144448</v>
      </c>
      <c r="E231" s="303"/>
      <c r="F231" s="302">
        <v>0.95783484998299517</v>
      </c>
      <c r="G231" s="302">
        <v>4.2701347306141795</v>
      </c>
      <c r="H231" s="302">
        <f t="shared" ref="H231:H238" si="74">SUM(F231:G231)</f>
        <v>5.2279695805971746</v>
      </c>
      <c r="I231" s="303"/>
      <c r="J231" s="302">
        <v>1.373478240295577</v>
      </c>
      <c r="K231" s="302">
        <v>5.6587627536853784</v>
      </c>
      <c r="L231" s="302">
        <f t="shared" ref="L231:L238" si="75">SUM(J231:K231)</f>
        <v>7.0322409939809551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0.82788931690939926</v>
      </c>
      <c r="C232" s="302">
        <v>2.0371825580076588</v>
      </c>
      <c r="D232" s="302">
        <f t="shared" si="73"/>
        <v>2.8650718749170583</v>
      </c>
      <c r="E232" s="303"/>
      <c r="F232" s="302">
        <v>0.60391155924536633</v>
      </c>
      <c r="G232" s="302">
        <v>1.6283690435151859</v>
      </c>
      <c r="H232" s="302">
        <f t="shared" si="74"/>
        <v>2.232280602760552</v>
      </c>
      <c r="I232" s="303"/>
      <c r="J232" s="302">
        <v>0.75189530818979489</v>
      </c>
      <c r="K232" s="302">
        <v>1.6256579416189723</v>
      </c>
      <c r="L232" s="302">
        <f t="shared" si="75"/>
        <v>2.3775532498087673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1.1199261523022115</v>
      </c>
      <c r="C233" s="302">
        <v>0.71789165475971972</v>
      </c>
      <c r="D233" s="302">
        <f t="shared" si="73"/>
        <v>1.8378178070619313</v>
      </c>
      <c r="E233" s="303"/>
      <c r="F233" s="302">
        <v>0.58060053947384338</v>
      </c>
      <c r="G233" s="302">
        <v>0.54516781584009788</v>
      </c>
      <c r="H233" s="302">
        <f t="shared" si="74"/>
        <v>1.1257683553139413</v>
      </c>
      <c r="I233" s="303"/>
      <c r="J233" s="302">
        <v>0.52319042343281497</v>
      </c>
      <c r="K233" s="302">
        <v>0.68892980473100163</v>
      </c>
      <c r="L233" s="302">
        <f t="shared" si="75"/>
        <v>1.2121202281638166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5.7741347604193083E-2</v>
      </c>
      <c r="C234" s="302">
        <v>1.2873408412841323</v>
      </c>
      <c r="D234" s="302">
        <f t="shared" si="73"/>
        <v>1.3450821888883253</v>
      </c>
      <c r="E234" s="303"/>
      <c r="F234" s="302">
        <v>4.3513434915063189E-2</v>
      </c>
      <c r="G234" s="302">
        <v>0.67888547394405485</v>
      </c>
      <c r="H234" s="302">
        <f t="shared" si="74"/>
        <v>0.72239890885911806</v>
      </c>
      <c r="I234" s="303"/>
      <c r="J234" s="302">
        <v>6.3392637574918406E-2</v>
      </c>
      <c r="K234" s="302">
        <v>0.49672337574361874</v>
      </c>
      <c r="L234" s="302">
        <f t="shared" si="75"/>
        <v>0.56011601331853711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0.16191795868920697</v>
      </c>
      <c r="C235" s="302">
        <v>0.24625068176467596</v>
      </c>
      <c r="D235" s="302">
        <f t="shared" si="73"/>
        <v>0.4081686404538829</v>
      </c>
      <c r="E235" s="303"/>
      <c r="F235" s="302">
        <v>9.3765652040048428E-2</v>
      </c>
      <c r="G235" s="302">
        <v>0.17212536792331506</v>
      </c>
      <c r="H235" s="302">
        <f t="shared" si="74"/>
        <v>0.26589101996336351</v>
      </c>
      <c r="I235" s="303"/>
      <c r="J235" s="302">
        <v>0.10697182064679585</v>
      </c>
      <c r="K235" s="302">
        <v>0.22445189271050464</v>
      </c>
      <c r="L235" s="302">
        <f t="shared" si="75"/>
        <v>0.33142371335730048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0.69339502789847485</v>
      </c>
      <c r="C236" s="302">
        <v>0.49639170935723048</v>
      </c>
      <c r="D236" s="302">
        <f t="shared" si="73"/>
        <v>1.1897867372557054</v>
      </c>
      <c r="E236" s="303"/>
      <c r="F236" s="302">
        <v>0.41324920653019842</v>
      </c>
      <c r="G236" s="302">
        <v>0.3553080589837439</v>
      </c>
      <c r="H236" s="302">
        <f t="shared" si="74"/>
        <v>0.76855726551394232</v>
      </c>
      <c r="I236" s="303"/>
      <c r="J236" s="302">
        <v>0.4730652956331145</v>
      </c>
      <c r="K236" s="302">
        <v>0.47709885143851966</v>
      </c>
      <c r="L236" s="302">
        <f t="shared" si="75"/>
        <v>0.95016414707163421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3.9879847143205888E-2</v>
      </c>
      <c r="C237" s="302">
        <v>0.17636626868958513</v>
      </c>
      <c r="D237" s="302">
        <f t="shared" si="73"/>
        <v>0.21624611583279102</v>
      </c>
      <c r="E237" s="303"/>
      <c r="F237" s="302">
        <v>2.4842409517041673E-2</v>
      </c>
      <c r="G237" s="302">
        <v>9.0506288428435236E-2</v>
      </c>
      <c r="H237" s="302">
        <f t="shared" si="74"/>
        <v>0.11534869794547691</v>
      </c>
      <c r="I237" s="303"/>
      <c r="J237" s="302">
        <v>3.3307949779835186E-2</v>
      </c>
      <c r="K237" s="302">
        <v>9.2204579060642597E-2</v>
      </c>
      <c r="L237" s="302">
        <f t="shared" si="75"/>
        <v>0.12551252884047778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0.19748139649336635</v>
      </c>
      <c r="C238" s="302">
        <v>0.2826735958482639</v>
      </c>
      <c r="D238" s="302">
        <f t="shared" si="73"/>
        <v>0.48015499234163028</v>
      </c>
      <c r="E238" s="303"/>
      <c r="F238" s="302">
        <v>0.12428308771932543</v>
      </c>
      <c r="G238" s="302">
        <v>0.14267529931702613</v>
      </c>
      <c r="H238" s="302">
        <f t="shared" si="74"/>
        <v>0.26695838703635155</v>
      </c>
      <c r="I238" s="303"/>
      <c r="J238" s="302">
        <v>0.17045843340901948</v>
      </c>
      <c r="K238" s="302">
        <v>0.14482410863258471</v>
      </c>
      <c r="L238" s="302">
        <f t="shared" si="75"/>
        <v>0.31528254204160422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4.8076828252447292</v>
      </c>
      <c r="C240" s="311">
        <f t="shared" ref="C240:D240" si="76">SUM(C230:C238)</f>
        <v>12.074317174755281</v>
      </c>
      <c r="D240" s="311">
        <f t="shared" si="76"/>
        <v>16.882000000000012</v>
      </c>
      <c r="E240" s="311"/>
      <c r="F240" s="311">
        <f t="shared" ref="F240:H240" si="77">SUM(F230:F238)</f>
        <v>3.2808309508998059</v>
      </c>
      <c r="G240" s="311">
        <f t="shared" si="77"/>
        <v>9.1401690491002014</v>
      </c>
      <c r="H240" s="311">
        <f t="shared" si="77"/>
        <v>12.421000000000012</v>
      </c>
      <c r="I240" s="311"/>
      <c r="J240" s="311">
        <f t="shared" ref="J240:L240" si="78">SUM(J230:J238)</f>
        <v>4.0167851996570478</v>
      </c>
      <c r="K240" s="311">
        <f t="shared" si="78"/>
        <v>10.583214800342926</v>
      </c>
      <c r="L240" s="311">
        <f t="shared" si="78"/>
        <v>14.599999999999973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0.84081264591892524</v>
      </c>
      <c r="C247" s="302">
        <v>1.310831645458743</v>
      </c>
      <c r="D247" s="302">
        <f>SUM(B247:C247)</f>
        <v>2.1516442913776683</v>
      </c>
      <c r="E247" s="303"/>
      <c r="F247" s="302">
        <v>1.1885428910876028</v>
      </c>
      <c r="G247" s="302">
        <v>1.5703769684263005</v>
      </c>
      <c r="H247" s="302">
        <f>SUM(F247:G247)</f>
        <v>2.7589198595139033</v>
      </c>
      <c r="I247" s="303"/>
      <c r="J247" s="302">
        <v>1.2474435261719612</v>
      </c>
      <c r="K247" s="302">
        <v>1.2365680045218732</v>
      </c>
      <c r="L247" s="302">
        <f>SUM(J247:K247)</f>
        <v>2.4840115306938344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1.1231171594454159</v>
      </c>
      <c r="C248" s="302">
        <v>2.0437261212334423</v>
      </c>
      <c r="D248" s="302">
        <f t="shared" ref="D248:D255" si="79">SUM(B248:C248)</f>
        <v>3.166843280678858</v>
      </c>
      <c r="E248" s="303"/>
      <c r="F248" s="302">
        <v>1.831890301813984</v>
      </c>
      <c r="G248" s="302">
        <v>2.6766240767332818</v>
      </c>
      <c r="H248" s="302">
        <f t="shared" ref="H248:H255" si="80">SUM(F248:G248)</f>
        <v>4.5085143785472663</v>
      </c>
      <c r="I248" s="303"/>
      <c r="J248" s="302">
        <v>2.2110838924944773</v>
      </c>
      <c r="K248" s="302">
        <v>3.0741809334418413</v>
      </c>
      <c r="L248" s="302">
        <f t="shared" ref="L248:L255" si="81">SUM(J248:K248)</f>
        <v>5.2852648259363182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1.6107924694570463</v>
      </c>
      <c r="C249" s="302">
        <v>2.0406559244189597</v>
      </c>
      <c r="D249" s="302">
        <f t="shared" si="79"/>
        <v>3.6514483938760058</v>
      </c>
      <c r="E249" s="303"/>
      <c r="F249" s="302">
        <v>2.1579523552049711</v>
      </c>
      <c r="G249" s="302">
        <v>2.4508219223448511</v>
      </c>
      <c r="H249" s="302">
        <f t="shared" si="80"/>
        <v>4.6087742775498217</v>
      </c>
      <c r="I249" s="303"/>
      <c r="J249" s="302">
        <v>2.2536666344083276</v>
      </c>
      <c r="K249" s="302">
        <v>2.0238704614317977</v>
      </c>
      <c r="L249" s="302">
        <f t="shared" si="81"/>
        <v>4.2775370958401258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4.3804131546836107</v>
      </c>
      <c r="C250" s="302">
        <v>2.418351400319029</v>
      </c>
      <c r="D250" s="302">
        <f t="shared" si="79"/>
        <v>6.7987645550026397</v>
      </c>
      <c r="E250" s="303"/>
      <c r="F250" s="302">
        <v>4.5164510894873189</v>
      </c>
      <c r="G250" s="302">
        <v>2.7153464707341706</v>
      </c>
      <c r="H250" s="302">
        <f t="shared" si="80"/>
        <v>7.231797560221489</v>
      </c>
      <c r="I250" s="303"/>
      <c r="J250" s="302">
        <v>3.6516418883138693</v>
      </c>
      <c r="K250" s="302">
        <v>2.8737533207786807</v>
      </c>
      <c r="L250" s="302">
        <f t="shared" si="81"/>
        <v>6.52539520909255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4.2025736365034753E-2</v>
      </c>
      <c r="C251" s="302">
        <v>0.19763348839949887</v>
      </c>
      <c r="D251" s="302">
        <f t="shared" si="79"/>
        <v>0.23965922476453363</v>
      </c>
      <c r="E251" s="303"/>
      <c r="F251" s="302">
        <v>5.1398770234495995E-2</v>
      </c>
      <c r="G251" s="302">
        <v>0.15380701704351774</v>
      </c>
      <c r="H251" s="302">
        <f t="shared" si="80"/>
        <v>0.20520578727801372</v>
      </c>
      <c r="I251" s="303"/>
      <c r="J251" s="302">
        <v>6.451565003631525E-2</v>
      </c>
      <c r="K251" s="302">
        <v>0.11243204640587044</v>
      </c>
      <c r="L251" s="302">
        <f t="shared" si="81"/>
        <v>0.17694769644218569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4.0562181413921886E-2</v>
      </c>
      <c r="C252" s="302">
        <v>6.2635951927882794E-2</v>
      </c>
      <c r="D252" s="302">
        <f t="shared" si="79"/>
        <v>0.10319813334180468</v>
      </c>
      <c r="E252" s="303"/>
      <c r="F252" s="302">
        <v>6.7275427302548998E-2</v>
      </c>
      <c r="G252" s="302">
        <v>6.0953441343846379E-2</v>
      </c>
      <c r="H252" s="302">
        <f t="shared" si="80"/>
        <v>0.12822886864639538</v>
      </c>
      <c r="I252" s="303"/>
      <c r="J252" s="302">
        <v>7.8462098898598856E-2</v>
      </c>
      <c r="K252" s="302">
        <v>6.4738354380024607E-2</v>
      </c>
      <c r="L252" s="302">
        <f t="shared" si="81"/>
        <v>0.14320045327862346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1.018566649473625</v>
      </c>
      <c r="C253" s="302">
        <v>0.69456546166866262</v>
      </c>
      <c r="D253" s="302">
        <f t="shared" si="79"/>
        <v>1.7131321111422877</v>
      </c>
      <c r="E253" s="303"/>
      <c r="F253" s="302">
        <v>1.1287521008151342</v>
      </c>
      <c r="G253" s="302">
        <v>0.67537239460132237</v>
      </c>
      <c r="H253" s="302">
        <f t="shared" si="80"/>
        <v>1.8041244954164566</v>
      </c>
      <c r="I253" s="303"/>
      <c r="J253" s="302">
        <v>1.0055476100376284</v>
      </c>
      <c r="K253" s="302">
        <v>0.74724838311727837</v>
      </c>
      <c r="L253" s="302">
        <f t="shared" si="81"/>
        <v>1.7527959931549066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2.7430905947756302E-2</v>
      </c>
      <c r="C254" s="302">
        <v>7.3227316257816477E-2</v>
      </c>
      <c r="D254" s="302">
        <f t="shared" si="79"/>
        <v>0.10065822220557277</v>
      </c>
      <c r="E254" s="303"/>
      <c r="F254" s="302">
        <v>2.6609558206497824E-2</v>
      </c>
      <c r="G254" s="302">
        <v>7.6372190583233829E-2</v>
      </c>
      <c r="H254" s="302">
        <f t="shared" si="80"/>
        <v>0.10298174878973165</v>
      </c>
      <c r="I254" s="303"/>
      <c r="J254" s="302">
        <v>3.8633478895231672E-2</v>
      </c>
      <c r="K254" s="302">
        <v>7.9699076391951493E-2</v>
      </c>
      <c r="L254" s="302">
        <f t="shared" si="81"/>
        <v>0.11833255528718317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9.8171984883268448E-2</v>
      </c>
      <c r="C255" s="302">
        <v>0.17747980272737782</v>
      </c>
      <c r="D255" s="302">
        <f t="shared" si="79"/>
        <v>0.27565178761064624</v>
      </c>
      <c r="E255" s="303"/>
      <c r="F255" s="302">
        <v>0.11865008584191102</v>
      </c>
      <c r="G255" s="302">
        <v>0.1508029381950102</v>
      </c>
      <c r="H255" s="302">
        <f t="shared" si="80"/>
        <v>0.26945302403692123</v>
      </c>
      <c r="I255" s="303"/>
      <c r="J255" s="302">
        <v>0.1512050595404314</v>
      </c>
      <c r="K255" s="302">
        <v>0.13130958073382351</v>
      </c>
      <c r="L255" s="302">
        <f t="shared" si="81"/>
        <v>0.28251464027425488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9.1818928875886048</v>
      </c>
      <c r="C257" s="311">
        <f t="shared" ref="C257:D257" si="82">SUM(C247:C255)</f>
        <v>9.0191071124114117</v>
      </c>
      <c r="D257" s="311">
        <f t="shared" si="82"/>
        <v>18.201000000000015</v>
      </c>
      <c r="E257" s="311"/>
      <c r="F257" s="311">
        <f t="shared" ref="F257:H257" si="83">SUM(F247:F255)</f>
        <v>11.087522579994465</v>
      </c>
      <c r="G257" s="311">
        <f t="shared" si="83"/>
        <v>10.530477420005532</v>
      </c>
      <c r="H257" s="311">
        <f t="shared" si="83"/>
        <v>21.617999999999995</v>
      </c>
      <c r="I257" s="311"/>
      <c r="J257" s="311">
        <f t="shared" ref="J257:L257" si="84">SUM(J247:J255)</f>
        <v>10.702199838796842</v>
      </c>
      <c r="K257" s="311">
        <f t="shared" si="84"/>
        <v>10.343800161203143</v>
      </c>
      <c r="L257" s="311">
        <f t="shared" si="84"/>
        <v>21.045999999999982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0.52738259182928682</v>
      </c>
      <c r="C264" s="302">
        <v>0.94439079798481751</v>
      </c>
      <c r="D264" s="302">
        <f>SUM(B264:C264)</f>
        <v>1.4717733898141043</v>
      </c>
      <c r="E264" s="303"/>
      <c r="F264" s="302">
        <v>0.56901494669221342</v>
      </c>
      <c r="G264" s="302">
        <v>0.91751097159668848</v>
      </c>
      <c r="H264" s="302">
        <f>SUM(F264:G264)</f>
        <v>1.4865259182889019</v>
      </c>
      <c r="I264" s="303"/>
      <c r="J264" s="302">
        <v>0.61853610045903329</v>
      </c>
      <c r="K264" s="302">
        <v>1.078000978539615</v>
      </c>
      <c r="L264" s="302">
        <f>SUM(J264:K264)</f>
        <v>1.6965370789986483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0.39141883502223945</v>
      </c>
      <c r="C265" s="302">
        <v>0.63890112574517233</v>
      </c>
      <c r="D265" s="302">
        <f t="shared" ref="D265:D272" si="85">SUM(B265:C265)</f>
        <v>1.0303199607674118</v>
      </c>
      <c r="E265" s="303"/>
      <c r="F265" s="302">
        <v>0.47941920094866219</v>
      </c>
      <c r="G265" s="302">
        <v>0.75903788127476035</v>
      </c>
      <c r="H265" s="302">
        <f t="shared" ref="H265:H272" si="86">SUM(F265:G265)</f>
        <v>1.2384570822234227</v>
      </c>
      <c r="I265" s="303"/>
      <c r="J265" s="302">
        <v>0.60363831614354024</v>
      </c>
      <c r="K265" s="302">
        <v>0.9509453022114337</v>
      </c>
      <c r="L265" s="302">
        <f t="shared" ref="L265:L272" si="87">SUM(J265:K265)</f>
        <v>1.5545836183549739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0.44570015683854503</v>
      </c>
      <c r="C266" s="302">
        <v>0.60300745148433987</v>
      </c>
      <c r="D266" s="302">
        <f t="shared" si="85"/>
        <v>1.0487076083228848</v>
      </c>
      <c r="E266" s="303"/>
      <c r="F266" s="302">
        <v>0.49262522659730784</v>
      </c>
      <c r="G266" s="302">
        <v>0.62730413222422698</v>
      </c>
      <c r="H266" s="302">
        <f t="shared" si="86"/>
        <v>1.1199293588215349</v>
      </c>
      <c r="I266" s="303"/>
      <c r="J266" s="302">
        <v>0.70767572773119836</v>
      </c>
      <c r="K266" s="302">
        <v>0.69958610365400187</v>
      </c>
      <c r="L266" s="302">
        <f t="shared" si="87"/>
        <v>1.4072618313852003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1.4477768389019856</v>
      </c>
      <c r="C267" s="302">
        <v>0.4825431324063969</v>
      </c>
      <c r="D267" s="302">
        <f t="shared" si="85"/>
        <v>1.9303199713083825</v>
      </c>
      <c r="E267" s="303"/>
      <c r="F267" s="302">
        <v>1.2429168428834836</v>
      </c>
      <c r="G267" s="302">
        <v>0.49716237100416277</v>
      </c>
      <c r="H267" s="302">
        <f t="shared" si="86"/>
        <v>1.7400792138876464</v>
      </c>
      <c r="I267" s="303"/>
      <c r="J267" s="302">
        <v>1.1939289766424386</v>
      </c>
      <c r="K267" s="302">
        <v>0.63975112064826534</v>
      </c>
      <c r="L267" s="302">
        <f t="shared" si="87"/>
        <v>1.8336800972907039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0.1305852900530349</v>
      </c>
      <c r="C268" s="302">
        <v>0.57815333040410621</v>
      </c>
      <c r="D268" s="302">
        <f t="shared" si="85"/>
        <v>0.70873862045714109</v>
      </c>
      <c r="E268" s="303"/>
      <c r="F268" s="302">
        <v>0.12595402338466916</v>
      </c>
      <c r="G268" s="302">
        <v>0.37989444585528453</v>
      </c>
      <c r="H268" s="302">
        <f t="shared" si="86"/>
        <v>0.50584846923995364</v>
      </c>
      <c r="I268" s="303"/>
      <c r="J268" s="302">
        <v>0.27980641535774725</v>
      </c>
      <c r="K268" s="302">
        <v>0.40610694846761164</v>
      </c>
      <c r="L268" s="302">
        <f t="shared" si="87"/>
        <v>0.68591336382535895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0.14336198291180896</v>
      </c>
      <c r="C269" s="302">
        <v>0.12568350553858434</v>
      </c>
      <c r="D269" s="302">
        <f t="shared" si="85"/>
        <v>0.26904548845039333</v>
      </c>
      <c r="E269" s="303"/>
      <c r="F269" s="302">
        <v>0.12207106021217014</v>
      </c>
      <c r="G269" s="302">
        <v>0.1145659548714994</v>
      </c>
      <c r="H269" s="302">
        <f t="shared" si="86"/>
        <v>0.23663701508366952</v>
      </c>
      <c r="I269" s="303"/>
      <c r="J269" s="302">
        <v>0.15804324506329351</v>
      </c>
      <c r="K269" s="302">
        <v>0.1224043231019408</v>
      </c>
      <c r="L269" s="302">
        <f t="shared" si="87"/>
        <v>0.28044756816523431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0.98628043814007449</v>
      </c>
      <c r="C270" s="302">
        <v>0.49040673892676767</v>
      </c>
      <c r="D270" s="302">
        <f t="shared" si="85"/>
        <v>1.4766871770668422</v>
      </c>
      <c r="E270" s="303"/>
      <c r="F270" s="302">
        <v>0.79219708166070801</v>
      </c>
      <c r="G270" s="302">
        <v>0.41817124878982892</v>
      </c>
      <c r="H270" s="302">
        <f t="shared" si="86"/>
        <v>1.210368330450537</v>
      </c>
      <c r="I270" s="303"/>
      <c r="J270" s="302">
        <v>0.94217089851388491</v>
      </c>
      <c r="K270" s="302">
        <v>0.4779105304038519</v>
      </c>
      <c r="L270" s="302">
        <f t="shared" si="87"/>
        <v>1.4200814289177368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1.0044073581098368E-2</v>
      </c>
      <c r="C271" s="302">
        <v>0.13322616648868726</v>
      </c>
      <c r="D271" s="302">
        <f t="shared" si="85"/>
        <v>0.14327024006978564</v>
      </c>
      <c r="E271" s="303"/>
      <c r="F271" s="302">
        <v>8.2892594085376588E-3</v>
      </c>
      <c r="G271" s="302">
        <v>0.10414248836198152</v>
      </c>
      <c r="H271" s="302">
        <f t="shared" si="86"/>
        <v>0.11243174777051917</v>
      </c>
      <c r="I271" s="303"/>
      <c r="J271" s="302">
        <v>1.782770953473287E-2</v>
      </c>
      <c r="K271" s="302">
        <v>8.9476438359774424E-2</v>
      </c>
      <c r="L271" s="302">
        <f t="shared" si="87"/>
        <v>0.10730414789450729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0.13029967526920944</v>
      </c>
      <c r="C272" s="302">
        <v>0.23583786847384458</v>
      </c>
      <c r="D272" s="302">
        <f t="shared" si="85"/>
        <v>0.36613754374305402</v>
      </c>
      <c r="E272" s="303"/>
      <c r="F272" s="302">
        <v>9.3796152814126121E-2</v>
      </c>
      <c r="G272" s="302">
        <v>0.17592671141969124</v>
      </c>
      <c r="H272" s="302">
        <f t="shared" si="86"/>
        <v>0.26972286423381736</v>
      </c>
      <c r="I272" s="303"/>
      <c r="J272" s="302">
        <v>0.12349333605253321</v>
      </c>
      <c r="K272" s="302">
        <v>0.19969752911512795</v>
      </c>
      <c r="L272" s="302">
        <f t="shared" si="87"/>
        <v>0.32319086516766116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4.2128498825472827</v>
      </c>
      <c r="C274" s="311">
        <f t="shared" ref="C274:D274" si="88">SUM(C264:C272)</f>
        <v>4.2321501174527167</v>
      </c>
      <c r="D274" s="311">
        <f t="shared" si="88"/>
        <v>8.4450000000000003</v>
      </c>
      <c r="E274" s="311"/>
      <c r="F274" s="311">
        <f t="shared" ref="F274:H274" si="89">SUM(F264:F272)</f>
        <v>3.9262837946018783</v>
      </c>
      <c r="G274" s="311">
        <f t="shared" si="89"/>
        <v>3.9937162053981243</v>
      </c>
      <c r="H274" s="311">
        <f t="shared" si="89"/>
        <v>7.9200000000000035</v>
      </c>
      <c r="I274" s="311"/>
      <c r="J274" s="311">
        <f t="shared" ref="J274:L274" si="90">SUM(J264:J272)</f>
        <v>4.6451207254984022</v>
      </c>
      <c r="K274" s="311">
        <f t="shared" si="90"/>
        <v>4.663879274501622</v>
      </c>
      <c r="L274" s="311">
        <f t="shared" si="90"/>
        <v>9.3090000000000241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1.621817559297859</v>
      </c>
      <c r="C281" s="302">
        <v>3.7470259518385132</v>
      </c>
      <c r="D281" s="302">
        <f>SUM(B281:C281)</f>
        <v>5.3688435111363724</v>
      </c>
      <c r="E281" s="303"/>
      <c r="F281" s="302">
        <v>2.3132693845945647</v>
      </c>
      <c r="G281" s="302">
        <v>4.5535876585815203</v>
      </c>
      <c r="H281" s="302">
        <f>SUM(F281:G281)</f>
        <v>6.8668570431760845</v>
      </c>
      <c r="I281" s="303"/>
      <c r="J281" s="302">
        <v>2.7808149931147668</v>
      </c>
      <c r="K281" s="302">
        <v>4.2808735933134319</v>
      </c>
      <c r="L281" s="302">
        <f>SUM(J281:K281)</f>
        <v>7.0616885864281986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5.6496342310818894</v>
      </c>
      <c r="C282" s="302">
        <v>12.576223939363821</v>
      </c>
      <c r="D282" s="302">
        <f t="shared" ref="D282:D289" si="91">SUM(B282:C282)</f>
        <v>18.225858170445711</v>
      </c>
      <c r="E282" s="303"/>
      <c r="F282" s="302">
        <v>8.0068880460932643</v>
      </c>
      <c r="G282" s="302">
        <v>15.621166275618895</v>
      </c>
      <c r="H282" s="302">
        <f t="shared" ref="H282:H289" si="92">SUM(F282:G282)</f>
        <v>23.62805432171216</v>
      </c>
      <c r="I282" s="303"/>
      <c r="J282" s="302">
        <v>10.844142325923768</v>
      </c>
      <c r="K282" s="302">
        <v>17.436065799339762</v>
      </c>
      <c r="L282" s="302">
        <f t="shared" ref="L282:L289" si="93">SUM(J282:K282)</f>
        <v>28.280208125263528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3.7130741929684783</v>
      </c>
      <c r="C283" s="302">
        <v>5.532491346888941</v>
      </c>
      <c r="D283" s="302">
        <f t="shared" si="91"/>
        <v>9.2455655398574201</v>
      </c>
      <c r="E283" s="303"/>
      <c r="F283" s="302">
        <v>4.6072052412365236</v>
      </c>
      <c r="G283" s="302">
        <v>7.0440376921509795</v>
      </c>
      <c r="H283" s="302">
        <f t="shared" si="92"/>
        <v>11.651242933387504</v>
      </c>
      <c r="I283" s="303"/>
      <c r="J283" s="302">
        <v>6.0182577508347332</v>
      </c>
      <c r="K283" s="302">
        <v>6.7314163605507149</v>
      </c>
      <c r="L283" s="302">
        <f t="shared" si="93"/>
        <v>12.749674111385449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8.5693543970334876</v>
      </c>
      <c r="C284" s="302">
        <v>4.4776849510573742</v>
      </c>
      <c r="D284" s="302">
        <f t="shared" si="91"/>
        <v>13.047039348090863</v>
      </c>
      <c r="E284" s="303"/>
      <c r="F284" s="302">
        <v>9.2302256951894108</v>
      </c>
      <c r="G284" s="302">
        <v>6.8157014961804663</v>
      </c>
      <c r="H284" s="302">
        <f t="shared" si="92"/>
        <v>16.045927191369877</v>
      </c>
      <c r="I284" s="303"/>
      <c r="J284" s="302">
        <v>7.8097919343411464</v>
      </c>
      <c r="K284" s="302">
        <v>8.7086293874663063</v>
      </c>
      <c r="L284" s="302">
        <f t="shared" si="93"/>
        <v>16.518421321807452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0.15148751499305049</v>
      </c>
      <c r="C285" s="302">
        <v>1.5292089849686787</v>
      </c>
      <c r="D285" s="302">
        <f t="shared" si="91"/>
        <v>1.6806964999617293</v>
      </c>
      <c r="E285" s="303"/>
      <c r="F285" s="302">
        <v>0.18652038056852735</v>
      </c>
      <c r="G285" s="302">
        <v>1.2731518421962529</v>
      </c>
      <c r="H285" s="302">
        <f t="shared" si="92"/>
        <v>1.4596722227647803</v>
      </c>
      <c r="I285" s="303"/>
      <c r="J285" s="302">
        <v>0.32857985919068367</v>
      </c>
      <c r="K285" s="302">
        <v>1.0441157242944878</v>
      </c>
      <c r="L285" s="302">
        <f t="shared" si="93"/>
        <v>1.3726955834851715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0.60589369136819227</v>
      </c>
      <c r="C286" s="302">
        <v>0.34948855531895684</v>
      </c>
      <c r="D286" s="302">
        <f t="shared" si="91"/>
        <v>0.95538224668714911</v>
      </c>
      <c r="E286" s="303"/>
      <c r="F286" s="302">
        <v>0.69605466748109857</v>
      </c>
      <c r="G286" s="302">
        <v>0.36162369657803883</v>
      </c>
      <c r="H286" s="302">
        <f t="shared" si="92"/>
        <v>1.0576783640591374</v>
      </c>
      <c r="I286" s="303"/>
      <c r="J286" s="302">
        <v>0.76775807106143301</v>
      </c>
      <c r="K286" s="302">
        <v>0.51833540618780194</v>
      </c>
      <c r="L286" s="302">
        <f t="shared" si="93"/>
        <v>1.286093477249235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1.6761404897933676</v>
      </c>
      <c r="C287" s="302">
        <v>1.0109056615658714</v>
      </c>
      <c r="D287" s="302">
        <f t="shared" si="91"/>
        <v>2.687046151359239</v>
      </c>
      <c r="E287" s="303"/>
      <c r="F287" s="302">
        <v>1.7139854420469975</v>
      </c>
      <c r="G287" s="302">
        <v>1.2345860612312363</v>
      </c>
      <c r="H287" s="302">
        <f t="shared" si="92"/>
        <v>2.9485715032782336</v>
      </c>
      <c r="I287" s="303"/>
      <c r="J287" s="302">
        <v>1.7130287774447288</v>
      </c>
      <c r="K287" s="302">
        <v>1.5731293781126201</v>
      </c>
      <c r="L287" s="302">
        <f t="shared" si="93"/>
        <v>3.2861581555573487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9.7956072066497979E-2</v>
      </c>
      <c r="C288" s="302">
        <v>0.52866945777110241</v>
      </c>
      <c r="D288" s="302">
        <f t="shared" si="91"/>
        <v>0.62662552983760045</v>
      </c>
      <c r="E288" s="303"/>
      <c r="F288" s="302">
        <v>9.771417414214717E-2</v>
      </c>
      <c r="G288" s="302">
        <v>0.5419733551367647</v>
      </c>
      <c r="H288" s="302">
        <f t="shared" si="92"/>
        <v>0.63968752927891193</v>
      </c>
      <c r="I288" s="303"/>
      <c r="J288" s="302">
        <v>0.14148912472886277</v>
      </c>
      <c r="K288" s="302">
        <v>0.46573166908830305</v>
      </c>
      <c r="L288" s="302">
        <f t="shared" si="93"/>
        <v>0.60722079381716587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0.72887785316436149</v>
      </c>
      <c r="C289" s="302">
        <v>0.89306514945950688</v>
      </c>
      <c r="D289" s="302">
        <f t="shared" si="91"/>
        <v>1.6219430026238684</v>
      </c>
      <c r="E289" s="303"/>
      <c r="F289" s="302">
        <v>0.68912016772237394</v>
      </c>
      <c r="G289" s="302">
        <v>0.93018872325088109</v>
      </c>
      <c r="H289" s="302">
        <f t="shared" si="92"/>
        <v>1.6193088909732549</v>
      </c>
      <c r="I289" s="303"/>
      <c r="J289" s="302">
        <v>0.85768841830978093</v>
      </c>
      <c r="K289" s="302">
        <v>0.92615142669670147</v>
      </c>
      <c r="L289" s="302">
        <f t="shared" si="93"/>
        <v>1.7838398450064825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22.814236001767185</v>
      </c>
      <c r="C291" s="311">
        <f t="shared" ref="C291:D291" si="94">SUM(C281:C289)</f>
        <v>30.644763998232765</v>
      </c>
      <c r="D291" s="311">
        <f t="shared" si="94"/>
        <v>53.458999999999953</v>
      </c>
      <c r="E291" s="311"/>
      <c r="F291" s="311">
        <f t="shared" ref="F291:H291" si="95">SUM(F281:F289)</f>
        <v>27.540983199074912</v>
      </c>
      <c r="G291" s="311">
        <f t="shared" si="95"/>
        <v>38.376016800925029</v>
      </c>
      <c r="H291" s="311">
        <f t="shared" si="95"/>
        <v>65.916999999999945</v>
      </c>
      <c r="I291" s="311"/>
      <c r="J291" s="311">
        <f t="shared" ref="J291:L291" si="96">SUM(J281:J289)</f>
        <v>31.261551254949904</v>
      </c>
      <c r="K291" s="311">
        <f t="shared" si="96"/>
        <v>41.684448745050126</v>
      </c>
      <c r="L291" s="311">
        <f t="shared" si="96"/>
        <v>72.946000000000026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1.5847617667595082</v>
      </c>
      <c r="C298" s="302">
        <v>2.5539054422505991</v>
      </c>
      <c r="D298" s="302">
        <f>SUM(B298:C298)</f>
        <v>4.1386672090101069</v>
      </c>
      <c r="E298" s="303"/>
      <c r="F298" s="302">
        <v>1.7844302442461548</v>
      </c>
      <c r="G298" s="302">
        <v>2.2966390319080383</v>
      </c>
      <c r="H298" s="302">
        <f>SUM(F298:G298)</f>
        <v>4.0810692761541931</v>
      </c>
      <c r="I298" s="303"/>
      <c r="J298" s="302">
        <v>1.9760945413145914</v>
      </c>
      <c r="K298" s="302">
        <v>2.3197982624978222</v>
      </c>
      <c r="L298" s="302">
        <f>SUM(J298:K298)</f>
        <v>4.2958928038124133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2.0865530948775413</v>
      </c>
      <c r="C299" s="302">
        <v>2.8083259783995911</v>
      </c>
      <c r="D299" s="302">
        <f t="shared" ref="D299:D306" si="97">SUM(B299:C299)</f>
        <v>4.8948790732771323</v>
      </c>
      <c r="E299" s="303"/>
      <c r="F299" s="302">
        <v>2.3059389990862296</v>
      </c>
      <c r="G299" s="302">
        <v>2.9127405551872196</v>
      </c>
      <c r="H299" s="302">
        <f t="shared" ref="H299:H306" si="98">SUM(F299:G299)</f>
        <v>5.2186795542734492</v>
      </c>
      <c r="I299" s="303"/>
      <c r="J299" s="302">
        <v>2.7769003275492916</v>
      </c>
      <c r="K299" s="302">
        <v>3.8866514698447872</v>
      </c>
      <c r="L299" s="302">
        <f t="shared" ref="L299:L306" si="99">SUM(J299:K299)</f>
        <v>6.6635517973940788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2.1429443150480503</v>
      </c>
      <c r="C300" s="302">
        <v>3.9100581967701982</v>
      </c>
      <c r="D300" s="302">
        <f t="shared" si="97"/>
        <v>6.0530025118182484</v>
      </c>
      <c r="E300" s="303"/>
      <c r="F300" s="302">
        <v>2.176314367321893</v>
      </c>
      <c r="G300" s="302">
        <v>3.6574432296372588</v>
      </c>
      <c r="H300" s="302">
        <f t="shared" si="98"/>
        <v>5.8337575969591517</v>
      </c>
      <c r="I300" s="303"/>
      <c r="J300" s="302">
        <v>2.6437241748289995</v>
      </c>
      <c r="K300" s="302">
        <v>3.5303266632610839</v>
      </c>
      <c r="L300" s="302">
        <f t="shared" si="99"/>
        <v>6.1740508380900838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5.5099966614648581</v>
      </c>
      <c r="C301" s="302">
        <v>3.6948666249221782</v>
      </c>
      <c r="D301" s="302">
        <f t="shared" si="97"/>
        <v>9.2048632863870363</v>
      </c>
      <c r="E301" s="303"/>
      <c r="F301" s="302">
        <v>4.5823242457910283</v>
      </c>
      <c r="G301" s="302">
        <v>3.5592036922631998</v>
      </c>
      <c r="H301" s="302">
        <f t="shared" si="98"/>
        <v>8.141527938054228</v>
      </c>
      <c r="I301" s="303"/>
      <c r="J301" s="302">
        <v>4.3062838253531242</v>
      </c>
      <c r="K301" s="302">
        <v>4.9213403382232279</v>
      </c>
      <c r="L301" s="302">
        <f t="shared" si="99"/>
        <v>9.2276241635763512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0.35924849223074873</v>
      </c>
      <c r="C302" s="302">
        <v>1.840825643812112</v>
      </c>
      <c r="D302" s="302">
        <f t="shared" si="97"/>
        <v>2.2000741360428608</v>
      </c>
      <c r="E302" s="303"/>
      <c r="F302" s="302">
        <v>0.34797762014669653</v>
      </c>
      <c r="G302" s="302">
        <v>1.1129435152334259</v>
      </c>
      <c r="H302" s="302">
        <f t="shared" si="98"/>
        <v>1.4609211353801226</v>
      </c>
      <c r="I302" s="303"/>
      <c r="J302" s="302">
        <v>0.78788692140211691</v>
      </c>
      <c r="K302" s="302">
        <v>0.96693100090258155</v>
      </c>
      <c r="L302" s="302">
        <f t="shared" si="99"/>
        <v>1.7548179223046985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2.5780001157588588</v>
      </c>
      <c r="C303" s="302">
        <v>1.0777127227914733</v>
      </c>
      <c r="D303" s="302">
        <f t="shared" si="97"/>
        <v>3.6557128385503321</v>
      </c>
      <c r="E303" s="303"/>
      <c r="F303" s="302">
        <v>2.1851454854867729</v>
      </c>
      <c r="G303" s="302">
        <v>1.0124839256283724</v>
      </c>
      <c r="H303" s="302">
        <f t="shared" si="98"/>
        <v>3.1976294111151455</v>
      </c>
      <c r="I303" s="303"/>
      <c r="J303" s="302">
        <v>2.2585455320204226</v>
      </c>
      <c r="K303" s="302">
        <v>1.1404465261258967</v>
      </c>
      <c r="L303" s="302">
        <f t="shared" si="99"/>
        <v>3.3989920581463196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2.2609454009875818</v>
      </c>
      <c r="C304" s="302">
        <v>3.3750532453897821</v>
      </c>
      <c r="D304" s="302">
        <f t="shared" si="97"/>
        <v>5.6359986463773639</v>
      </c>
      <c r="E304" s="303"/>
      <c r="F304" s="302">
        <v>1.9700967274125643</v>
      </c>
      <c r="G304" s="302">
        <v>2.8593199324526508</v>
      </c>
      <c r="H304" s="302">
        <f t="shared" si="98"/>
        <v>4.8294166598652151</v>
      </c>
      <c r="I304" s="303"/>
      <c r="J304" s="302">
        <v>2.3909334650762406</v>
      </c>
      <c r="K304" s="302">
        <v>3.4444928110885384</v>
      </c>
      <c r="L304" s="302">
        <f t="shared" si="99"/>
        <v>5.835426276164779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0.29706051782050447</v>
      </c>
      <c r="C305" s="302">
        <v>2.3911400662698648</v>
      </c>
      <c r="D305" s="302">
        <f t="shared" si="97"/>
        <v>2.6882005840903691</v>
      </c>
      <c r="E305" s="303"/>
      <c r="F305" s="302">
        <v>0.20859611935699313</v>
      </c>
      <c r="G305" s="302">
        <v>1.8152288151829621</v>
      </c>
      <c r="H305" s="302">
        <f t="shared" si="98"/>
        <v>2.023824934539955</v>
      </c>
      <c r="I305" s="303"/>
      <c r="J305" s="302">
        <v>0.30979665712753024</v>
      </c>
      <c r="K305" s="302">
        <v>1.6716048432598252</v>
      </c>
      <c r="L305" s="302">
        <f t="shared" si="99"/>
        <v>1.9814015003873555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4.846366597361027</v>
      </c>
      <c r="C306" s="302">
        <v>11.380235117085633</v>
      </c>
      <c r="D306" s="302">
        <f t="shared" si="97"/>
        <v>16.226601714446659</v>
      </c>
      <c r="E306" s="303"/>
      <c r="F306" s="302">
        <v>3.5385821997159916</v>
      </c>
      <c r="G306" s="302">
        <v>8.6015912939425725</v>
      </c>
      <c r="H306" s="302">
        <f t="shared" si="98"/>
        <v>12.140173493658564</v>
      </c>
      <c r="I306" s="303"/>
      <c r="J306" s="302">
        <v>3.9583036705642991</v>
      </c>
      <c r="K306" s="302">
        <v>9.2279389695596432</v>
      </c>
      <c r="L306" s="302">
        <f t="shared" si="99"/>
        <v>13.186242640123943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21.66587696230868</v>
      </c>
      <c r="C308" s="311">
        <f t="shared" ref="C308:D308" si="100">SUM(C298:C306)</f>
        <v>33.032123037691434</v>
      </c>
      <c r="D308" s="311">
        <f t="shared" si="100"/>
        <v>54.698000000000114</v>
      </c>
      <c r="E308" s="311"/>
      <c r="F308" s="311">
        <f t="shared" ref="F308:H308" si="101">SUM(F298:F306)</f>
        <v>19.099406008564326</v>
      </c>
      <c r="G308" s="311">
        <f t="shared" si="101"/>
        <v>27.827593991435698</v>
      </c>
      <c r="H308" s="311">
        <f t="shared" si="101"/>
        <v>46.927000000000021</v>
      </c>
      <c r="I308" s="311"/>
      <c r="J308" s="311">
        <f t="shared" ref="J308:L308" si="102">SUM(J298:J306)</f>
        <v>21.408469115236617</v>
      </c>
      <c r="K308" s="311">
        <f t="shared" si="102"/>
        <v>31.109530884763402</v>
      </c>
      <c r="L308" s="311">
        <f t="shared" si="102"/>
        <v>52.518000000000022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0.41800746237744024</v>
      </c>
      <c r="C315" s="302">
        <v>0.56033676026852375</v>
      </c>
      <c r="D315" s="302">
        <f>SUM(B315:C315)</f>
        <v>0.97834422264596399</v>
      </c>
      <c r="E315" s="303"/>
      <c r="F315" s="302">
        <v>0.50194311729049945</v>
      </c>
      <c r="G315" s="302">
        <v>0.610236485352594</v>
      </c>
      <c r="H315" s="302">
        <f>SUM(F315:G315)</f>
        <v>1.1121796026430935</v>
      </c>
      <c r="I315" s="303"/>
      <c r="J315" s="302">
        <v>0.5249741612852562</v>
      </c>
      <c r="K315" s="302">
        <v>0.56822475359359037</v>
      </c>
      <c r="L315" s="302">
        <f>SUM(J315:K315)</f>
        <v>1.0931989148788466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1.8549424871579576</v>
      </c>
      <c r="C316" s="302">
        <v>1.1533906233053457</v>
      </c>
      <c r="D316" s="302">
        <f t="shared" ref="D316:D323" si="103">SUM(B316:C316)</f>
        <v>3.0083331104633033</v>
      </c>
      <c r="E316" s="303"/>
      <c r="F316" s="302">
        <v>2.1974820567239024</v>
      </c>
      <c r="G316" s="302">
        <v>1.3996907670913397</v>
      </c>
      <c r="H316" s="302">
        <f t="shared" ref="H316:H323" si="104">SUM(F316:G316)</f>
        <v>3.5971728238152423</v>
      </c>
      <c r="I316" s="303"/>
      <c r="J316" s="302">
        <v>2.4184043984692205</v>
      </c>
      <c r="K316" s="302">
        <v>1.6612013686477234</v>
      </c>
      <c r="L316" s="302">
        <f t="shared" ref="L316:L323" si="105">SUM(J316:K316)</f>
        <v>4.0796057671169441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1.7456089443196354</v>
      </c>
      <c r="C317" s="302">
        <v>2.4785162996134855</v>
      </c>
      <c r="D317" s="302">
        <f t="shared" si="103"/>
        <v>4.2241252439331207</v>
      </c>
      <c r="E317" s="303"/>
      <c r="F317" s="302">
        <v>1.9118743592170491</v>
      </c>
      <c r="G317" s="302">
        <v>2.5564410123080008</v>
      </c>
      <c r="H317" s="302">
        <f t="shared" si="104"/>
        <v>4.4683153715250494</v>
      </c>
      <c r="I317" s="303"/>
      <c r="J317" s="302">
        <v>2.3534291758026558</v>
      </c>
      <c r="K317" s="302">
        <v>2.0343580320224537</v>
      </c>
      <c r="L317" s="302">
        <f t="shared" si="105"/>
        <v>4.3877872078251094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3.6269509889577449</v>
      </c>
      <c r="C318" s="302">
        <v>1.2881579145428967</v>
      </c>
      <c r="D318" s="302">
        <f t="shared" si="103"/>
        <v>4.9151089035006414</v>
      </c>
      <c r="E318" s="303"/>
      <c r="F318" s="302">
        <v>3.0886423984259355</v>
      </c>
      <c r="G318" s="302">
        <v>1.2694344736354699</v>
      </c>
      <c r="H318" s="302">
        <f t="shared" si="104"/>
        <v>4.3580768720614049</v>
      </c>
      <c r="I318" s="303"/>
      <c r="J318" s="302">
        <v>2.3848779049154993</v>
      </c>
      <c r="K318" s="302">
        <v>1.4382358131523678</v>
      </c>
      <c r="L318" s="302">
        <f t="shared" si="105"/>
        <v>3.8231137180678672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4.0146198996273384E-2</v>
      </c>
      <c r="C319" s="302">
        <v>0.12851886737262125</v>
      </c>
      <c r="D319" s="302">
        <f t="shared" si="103"/>
        <v>0.16866506636889464</v>
      </c>
      <c r="E319" s="303"/>
      <c r="F319" s="302">
        <v>4.0829783039490211E-2</v>
      </c>
      <c r="G319" s="302">
        <v>9.7486270194454577E-2</v>
      </c>
      <c r="H319" s="302">
        <f t="shared" si="104"/>
        <v>0.1383160532339448</v>
      </c>
      <c r="I319" s="303"/>
      <c r="J319" s="302">
        <v>7.8401998867665842E-2</v>
      </c>
      <c r="K319" s="302">
        <v>8.4555775197025743E-2</v>
      </c>
      <c r="L319" s="302">
        <f t="shared" si="105"/>
        <v>0.16295777406469159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0.78793886577298711</v>
      </c>
      <c r="C320" s="302">
        <v>0.16876477328912692</v>
      </c>
      <c r="D320" s="302">
        <f t="shared" si="103"/>
        <v>0.95670363906211398</v>
      </c>
      <c r="E320" s="303"/>
      <c r="F320" s="302">
        <v>0.70844365690019495</v>
      </c>
      <c r="G320" s="302">
        <v>0.16120248760500891</v>
      </c>
      <c r="H320" s="302">
        <f t="shared" si="104"/>
        <v>0.86964614450520383</v>
      </c>
      <c r="I320" s="303"/>
      <c r="J320" s="302">
        <v>0.72066774090345531</v>
      </c>
      <c r="K320" s="302">
        <v>0.1814207027210909</v>
      </c>
      <c r="L320" s="302">
        <f t="shared" si="105"/>
        <v>0.90208844362454621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0.35161737220468536</v>
      </c>
      <c r="C321" s="302">
        <v>0.13300950406797118</v>
      </c>
      <c r="D321" s="302">
        <f t="shared" si="103"/>
        <v>0.48462687627265655</v>
      </c>
      <c r="E321" s="303"/>
      <c r="F321" s="302">
        <v>0.31907539438506161</v>
      </c>
      <c r="G321" s="302">
        <v>0.12069027588645684</v>
      </c>
      <c r="H321" s="302">
        <f t="shared" si="104"/>
        <v>0.43976567027151847</v>
      </c>
      <c r="I321" s="303"/>
      <c r="J321" s="302">
        <v>0.32218995126102173</v>
      </c>
      <c r="K321" s="302">
        <v>0.15205410263028846</v>
      </c>
      <c r="L321" s="302">
        <f t="shared" si="105"/>
        <v>0.47424405389131019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3.7785159247022075E-2</v>
      </c>
      <c r="C322" s="302">
        <v>9.0902295552372503E-2</v>
      </c>
      <c r="D322" s="302">
        <f t="shared" si="103"/>
        <v>0.12868745479939458</v>
      </c>
      <c r="E322" s="303"/>
      <c r="F322" s="302">
        <v>2.930247114260889E-2</v>
      </c>
      <c r="G322" s="302">
        <v>7.1528243138588909E-2</v>
      </c>
      <c r="H322" s="302">
        <f t="shared" si="104"/>
        <v>0.1008307142811978</v>
      </c>
      <c r="I322" s="303"/>
      <c r="J322" s="302">
        <v>6.7397988590497157E-2</v>
      </c>
      <c r="K322" s="302">
        <v>6.3590042103389588E-2</v>
      </c>
      <c r="L322" s="302">
        <f t="shared" si="105"/>
        <v>0.13098803069388676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0.54522076458831714</v>
      </c>
      <c r="C323" s="302">
        <v>0.25218471836560674</v>
      </c>
      <c r="D323" s="302">
        <f t="shared" si="103"/>
        <v>0.79740548295392388</v>
      </c>
      <c r="E323" s="303"/>
      <c r="F323" s="302">
        <v>0.40671859345240513</v>
      </c>
      <c r="G323" s="302">
        <v>0.18497815421096295</v>
      </c>
      <c r="H323" s="302">
        <f t="shared" si="104"/>
        <v>0.59169674766336811</v>
      </c>
      <c r="I323" s="303"/>
      <c r="J323" s="302">
        <v>0.44897704670766653</v>
      </c>
      <c r="K323" s="302">
        <v>0.16203904312913392</v>
      </c>
      <c r="L323" s="302">
        <f t="shared" si="105"/>
        <v>0.61101608983680045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9.4082182436220645</v>
      </c>
      <c r="C325" s="311">
        <f t="shared" ref="C325:D325" si="106">SUM(C315:C323)</f>
        <v>6.2537817563779505</v>
      </c>
      <c r="D325" s="311">
        <f t="shared" si="106"/>
        <v>15.662000000000013</v>
      </c>
      <c r="E325" s="311"/>
      <c r="F325" s="311">
        <f t="shared" ref="F325:H325" si="107">SUM(F315:F323)</f>
        <v>9.2043118305771472</v>
      </c>
      <c r="G325" s="311">
        <f t="shared" si="107"/>
        <v>6.4716881694228769</v>
      </c>
      <c r="H325" s="311">
        <f t="shared" si="107"/>
        <v>15.676000000000023</v>
      </c>
      <c r="I325" s="311"/>
      <c r="J325" s="311">
        <f t="shared" ref="J325:L325" si="108">SUM(J315:J323)</f>
        <v>9.3193203668029376</v>
      </c>
      <c r="K325" s="311">
        <f t="shared" si="108"/>
        <v>6.3456796331970642</v>
      </c>
      <c r="L325" s="311">
        <f t="shared" si="108"/>
        <v>15.665000000000003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0.33421267665177529</v>
      </c>
      <c r="C332" s="302">
        <v>0.39054698043528341</v>
      </c>
      <c r="D332" s="302">
        <f>SUM(B332:C332)</f>
        <v>0.7247596570870587</v>
      </c>
      <c r="E332" s="303"/>
      <c r="F332" s="302">
        <v>0.34997928375356285</v>
      </c>
      <c r="G332" s="302">
        <v>0.37427021876529692</v>
      </c>
      <c r="H332" s="302">
        <f>SUM(F332:G332)</f>
        <v>0.72424950251885978</v>
      </c>
      <c r="I332" s="303"/>
      <c r="J332" s="302">
        <v>0.44641555342616829</v>
      </c>
      <c r="K332" s="302">
        <v>0.35465049240829399</v>
      </c>
      <c r="L332" s="302">
        <f>SUM(J332:K332)</f>
        <v>0.80106604583446228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12.355573585141595</v>
      </c>
      <c r="C333" s="302">
        <v>7.5171539776406568</v>
      </c>
      <c r="D333" s="302">
        <f t="shared" ref="D333:D340" si="109">SUM(B333:C333)</f>
        <v>19.872727562782252</v>
      </c>
      <c r="E333" s="303"/>
      <c r="F333" s="302">
        <v>12.336921644528124</v>
      </c>
      <c r="G333" s="302">
        <v>7.5469085746931626</v>
      </c>
      <c r="H333" s="302">
        <f t="shared" ref="H333:H340" si="110">SUM(F333:G333)</f>
        <v>19.883830219221288</v>
      </c>
      <c r="I333" s="303"/>
      <c r="J333" s="302">
        <v>15.862281356518622</v>
      </c>
      <c r="K333" s="302">
        <v>9.2227589028952472</v>
      </c>
      <c r="L333" s="302">
        <f t="shared" ref="L333:L340" si="111">SUM(J333:K333)</f>
        <v>25.085040259413869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1.5895449912122026</v>
      </c>
      <c r="C334" s="302">
        <v>1.1299987269243552</v>
      </c>
      <c r="D334" s="302">
        <f t="shared" si="109"/>
        <v>2.719543718136558</v>
      </c>
      <c r="E334" s="303"/>
      <c r="F334" s="302">
        <v>1.5193122187714829</v>
      </c>
      <c r="G334" s="302">
        <v>1.095247295462715</v>
      </c>
      <c r="H334" s="302">
        <f t="shared" si="110"/>
        <v>2.6145595142341982</v>
      </c>
      <c r="I334" s="303"/>
      <c r="J334" s="302">
        <v>2.5896712044980412</v>
      </c>
      <c r="K334" s="302">
        <v>0.95193509039839708</v>
      </c>
      <c r="L334" s="302">
        <f t="shared" si="111"/>
        <v>3.5416062948964382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1.8071194703285058</v>
      </c>
      <c r="C335" s="302">
        <v>0.3537541500412662</v>
      </c>
      <c r="D335" s="302">
        <f t="shared" si="109"/>
        <v>2.160873620369772</v>
      </c>
      <c r="E335" s="303"/>
      <c r="F335" s="302">
        <v>1.4596960459631134</v>
      </c>
      <c r="G335" s="302">
        <v>0.27213126141832095</v>
      </c>
      <c r="H335" s="302">
        <f t="shared" si="110"/>
        <v>1.7318273073814343</v>
      </c>
      <c r="I335" s="303"/>
      <c r="J335" s="302">
        <v>0.89682230066628332</v>
      </c>
      <c r="K335" s="302">
        <v>0.26431595074710895</v>
      </c>
      <c r="L335" s="302">
        <f t="shared" si="111"/>
        <v>1.1611382514133923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0.2645224054132852</v>
      </c>
      <c r="C336" s="302">
        <v>0.24543119863750157</v>
      </c>
      <c r="D336" s="302">
        <f t="shared" si="109"/>
        <v>0.50995360405078682</v>
      </c>
      <c r="E336" s="303"/>
      <c r="F336" s="302">
        <v>0.19159056460280274</v>
      </c>
      <c r="G336" s="302">
        <v>0.1635270647004394</v>
      </c>
      <c r="H336" s="302">
        <f t="shared" si="110"/>
        <v>0.35511762930324214</v>
      </c>
      <c r="I336" s="303"/>
      <c r="J336" s="302">
        <v>9.0482344003071966E-2</v>
      </c>
      <c r="K336" s="302">
        <v>0.21991248094751678</v>
      </c>
      <c r="L336" s="302">
        <f t="shared" si="111"/>
        <v>0.31039482495058873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8.1125371499898691</v>
      </c>
      <c r="C337" s="302">
        <v>0.93215110246873889</v>
      </c>
      <c r="D337" s="302">
        <f t="shared" si="109"/>
        <v>9.0446882524586076</v>
      </c>
      <c r="E337" s="303"/>
      <c r="F337" s="302">
        <v>6.7747602420724036</v>
      </c>
      <c r="G337" s="302">
        <v>0.76865110758972643</v>
      </c>
      <c r="H337" s="302">
        <f t="shared" si="110"/>
        <v>7.5434113496621302</v>
      </c>
      <c r="I337" s="303"/>
      <c r="J337" s="302">
        <v>8.1724945297078122</v>
      </c>
      <c r="K337" s="302">
        <v>0.88605089397183712</v>
      </c>
      <c r="L337" s="302">
        <f t="shared" si="111"/>
        <v>9.0585454236796501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0.19649286609051153</v>
      </c>
      <c r="C338" s="302">
        <v>8.1528852238347424E-2</v>
      </c>
      <c r="D338" s="302">
        <f t="shared" si="109"/>
        <v>0.27802171832885897</v>
      </c>
      <c r="E338" s="303"/>
      <c r="F338" s="302">
        <v>0.15296321703069651</v>
      </c>
      <c r="G338" s="302">
        <v>6.1322807810615436E-2</v>
      </c>
      <c r="H338" s="302">
        <f t="shared" si="110"/>
        <v>0.21428602484131196</v>
      </c>
      <c r="I338" s="303"/>
      <c r="J338" s="302">
        <v>0.16561517450399221</v>
      </c>
      <c r="K338" s="302">
        <v>8.9424104135680582E-2</v>
      </c>
      <c r="L338" s="302">
        <f t="shared" si="111"/>
        <v>0.2550392786396728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0.13520639914654586</v>
      </c>
      <c r="C339" s="302">
        <v>0.47189308715157513</v>
      </c>
      <c r="D339" s="302">
        <f t="shared" si="109"/>
        <v>0.60709948629812094</v>
      </c>
      <c r="E339" s="303"/>
      <c r="F339" s="302">
        <v>0.11371113691188449</v>
      </c>
      <c r="G339" s="302">
        <v>0.51743122261606778</v>
      </c>
      <c r="H339" s="302">
        <f t="shared" si="110"/>
        <v>0.63114235952795228</v>
      </c>
      <c r="I339" s="303"/>
      <c r="J339" s="302">
        <v>0.12662906545762273</v>
      </c>
      <c r="K339" s="302">
        <v>0.69413029978322971</v>
      </c>
      <c r="L339" s="302">
        <f t="shared" si="111"/>
        <v>0.82075936524085247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2.2214852601411255</v>
      </c>
      <c r="C340" s="302">
        <v>0.25784712034689039</v>
      </c>
      <c r="D340" s="302">
        <f t="shared" si="109"/>
        <v>2.4793323804880156</v>
      </c>
      <c r="E340" s="303"/>
      <c r="F340" s="302">
        <v>1.5843164119387376</v>
      </c>
      <c r="G340" s="302">
        <v>0.16225968137082578</v>
      </c>
      <c r="H340" s="302">
        <f t="shared" si="110"/>
        <v>1.7465760933095633</v>
      </c>
      <c r="I340" s="303"/>
      <c r="J340" s="302">
        <v>0.71972002359372811</v>
      </c>
      <c r="K340" s="302">
        <v>0.21169023233739115</v>
      </c>
      <c r="L340" s="302">
        <f t="shared" si="111"/>
        <v>0.93141025593111926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27.016694804115417</v>
      </c>
      <c r="C342" s="311">
        <f t="shared" ref="C342:D342" si="112">SUM(C332:C340)</f>
        <v>11.380305195884615</v>
      </c>
      <c r="D342" s="311">
        <f t="shared" si="112"/>
        <v>38.397000000000027</v>
      </c>
      <c r="E342" s="311"/>
      <c r="F342" s="311">
        <f t="shared" ref="F342:H342" si="113">SUM(F332:F340)</f>
        <v>24.483250765572809</v>
      </c>
      <c r="G342" s="311">
        <f t="shared" si="113"/>
        <v>10.961749234427169</v>
      </c>
      <c r="H342" s="311">
        <f t="shared" si="113"/>
        <v>35.444999999999979</v>
      </c>
      <c r="I342" s="311"/>
      <c r="J342" s="311">
        <f t="shared" ref="J342:L342" si="114">SUM(J332:J340)</f>
        <v>29.070131552375337</v>
      </c>
      <c r="K342" s="311">
        <f t="shared" si="114"/>
        <v>12.894868447624704</v>
      </c>
      <c r="L342" s="311">
        <f t="shared" si="114"/>
        <v>41.965000000000046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1.3126158419949463</v>
      </c>
      <c r="C349" s="302">
        <v>0.89795532891797758</v>
      </c>
      <c r="D349" s="302">
        <f>SUM(B349:C349)</f>
        <v>2.2105711709129237</v>
      </c>
      <c r="E349" s="303"/>
      <c r="F349" s="302">
        <v>1.6464940192076265</v>
      </c>
      <c r="G349" s="302">
        <v>0.8465013102918415</v>
      </c>
      <c r="H349" s="302">
        <f>SUM(F349:G349)</f>
        <v>2.4929953294994682</v>
      </c>
      <c r="I349" s="303"/>
      <c r="J349" s="302">
        <v>2.056365237430533</v>
      </c>
      <c r="K349" s="302">
        <v>0.88849865164003183</v>
      </c>
      <c r="L349" s="302">
        <f>SUM(J349:K349)</f>
        <v>2.944863889070565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12.548037941789502</v>
      </c>
      <c r="C350" s="302">
        <v>5.2998275545050264</v>
      </c>
      <c r="D350" s="302">
        <f t="shared" ref="D350:D357" si="115">SUM(B350:C350)</f>
        <v>17.847865496294528</v>
      </c>
      <c r="E350" s="303"/>
      <c r="F350" s="302">
        <v>14.705690011503277</v>
      </c>
      <c r="G350" s="302">
        <v>5.7037334790520058</v>
      </c>
      <c r="H350" s="302">
        <f t="shared" ref="H350:H357" si="116">SUM(F350:G350)</f>
        <v>20.409423490555284</v>
      </c>
      <c r="I350" s="303"/>
      <c r="J350" s="302">
        <v>18.181032813554186</v>
      </c>
      <c r="K350" s="302">
        <v>6.6795971553101143</v>
      </c>
      <c r="L350" s="302">
        <f t="shared" ref="L350:L357" si="117">SUM(J350:K350)</f>
        <v>24.860629968864302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5.7682187234005307</v>
      </c>
      <c r="C351" s="302">
        <v>2.2377957109039412</v>
      </c>
      <c r="D351" s="302">
        <f t="shared" si="115"/>
        <v>8.0060144343044719</v>
      </c>
      <c r="E351" s="303"/>
      <c r="F351" s="302">
        <v>6.7363026374041306</v>
      </c>
      <c r="G351" s="302">
        <v>2.216456641978346</v>
      </c>
      <c r="H351" s="302">
        <f t="shared" si="116"/>
        <v>8.9527592793824766</v>
      </c>
      <c r="I351" s="303"/>
      <c r="J351" s="302">
        <v>13.377405894905689</v>
      </c>
      <c r="K351" s="302">
        <v>3.1021690441616347</v>
      </c>
      <c r="L351" s="302">
        <f t="shared" si="117"/>
        <v>16.479574939067323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4.6901717253769002</v>
      </c>
      <c r="C352" s="302">
        <v>0.95247498965843413</v>
      </c>
      <c r="D352" s="302">
        <f t="shared" si="115"/>
        <v>5.6426467150353341</v>
      </c>
      <c r="E352" s="303"/>
      <c r="F352" s="302">
        <v>4.3193455655533599</v>
      </c>
      <c r="G352" s="302">
        <v>0.84482382003351864</v>
      </c>
      <c r="H352" s="302">
        <f t="shared" si="116"/>
        <v>5.1641693855868782</v>
      </c>
      <c r="I352" s="303"/>
      <c r="J352" s="302">
        <v>2.6934964838343918</v>
      </c>
      <c r="K352" s="302">
        <v>0.83416125507360916</v>
      </c>
      <c r="L352" s="302">
        <f t="shared" si="117"/>
        <v>3.5276577389080011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0.38810285990218313</v>
      </c>
      <c r="C353" s="302">
        <v>0.34797827883607019</v>
      </c>
      <c r="D353" s="302">
        <f t="shared" si="115"/>
        <v>0.73608113873825332</v>
      </c>
      <c r="E353" s="303"/>
      <c r="F353" s="302">
        <v>0.32825901381033434</v>
      </c>
      <c r="G353" s="302">
        <v>0.22089721192128775</v>
      </c>
      <c r="H353" s="302">
        <f t="shared" si="116"/>
        <v>0.54915622573162204</v>
      </c>
      <c r="I353" s="303"/>
      <c r="J353" s="302">
        <v>0.2272331597123049</v>
      </c>
      <c r="K353" s="302">
        <v>0.18015762310489078</v>
      </c>
      <c r="L353" s="302">
        <f t="shared" si="117"/>
        <v>0.40739078281719565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19.957706037257381</v>
      </c>
      <c r="C354" s="302">
        <v>3.4489314184424211</v>
      </c>
      <c r="D354" s="302">
        <f t="shared" si="115"/>
        <v>23.406637455699801</v>
      </c>
      <c r="E354" s="303"/>
      <c r="F354" s="302">
        <v>20.190382349294602</v>
      </c>
      <c r="G354" s="302">
        <v>3.2629572693172428</v>
      </c>
      <c r="H354" s="302">
        <f t="shared" si="116"/>
        <v>23.453339618611846</v>
      </c>
      <c r="I354" s="303"/>
      <c r="J354" s="302">
        <v>24.092866644784593</v>
      </c>
      <c r="K354" s="302">
        <v>4.9203565741996149</v>
      </c>
      <c r="L354" s="302">
        <f t="shared" si="117"/>
        <v>29.013223218984209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0.71905118015406289</v>
      </c>
      <c r="C355" s="302">
        <v>0.18839804791384643</v>
      </c>
      <c r="D355" s="302">
        <f t="shared" si="115"/>
        <v>0.90744922806790929</v>
      </c>
      <c r="E355" s="303"/>
      <c r="F355" s="302">
        <v>0.66501542099665656</v>
      </c>
      <c r="G355" s="302">
        <v>0.14338963633056973</v>
      </c>
      <c r="H355" s="302">
        <f t="shared" si="116"/>
        <v>0.80840505732722634</v>
      </c>
      <c r="I355" s="303"/>
      <c r="J355" s="302">
        <v>0.78089498721955963</v>
      </c>
      <c r="K355" s="302">
        <v>0.15455185815675707</v>
      </c>
      <c r="L355" s="302">
        <f t="shared" si="117"/>
        <v>0.93544684537631673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0.15247226088647192</v>
      </c>
      <c r="C356" s="302">
        <v>0.18286278361865027</v>
      </c>
      <c r="D356" s="302">
        <f t="shared" si="115"/>
        <v>0.33533504450512219</v>
      </c>
      <c r="E356" s="303"/>
      <c r="F356" s="302">
        <v>0.12576685920162764</v>
      </c>
      <c r="G356" s="302">
        <v>0.13421967573201557</v>
      </c>
      <c r="H356" s="302">
        <f t="shared" si="116"/>
        <v>0.25998653493364321</v>
      </c>
      <c r="I356" s="303"/>
      <c r="J356" s="302">
        <v>7.3589766868467688E-2</v>
      </c>
      <c r="K356" s="302">
        <v>7.9514595922170181E-2</v>
      </c>
      <c r="L356" s="302">
        <f t="shared" si="117"/>
        <v>0.15310436279063788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1.2284898463843676</v>
      </c>
      <c r="C357" s="302">
        <v>0.57690947005728921</v>
      </c>
      <c r="D357" s="302">
        <f t="shared" si="115"/>
        <v>1.8053993164416569</v>
      </c>
      <c r="E357" s="303"/>
      <c r="F357" s="302">
        <v>0.97890584660730962</v>
      </c>
      <c r="G357" s="302">
        <v>0.39685923176421672</v>
      </c>
      <c r="H357" s="302">
        <f t="shared" si="116"/>
        <v>1.3757650783715263</v>
      </c>
      <c r="I357" s="303"/>
      <c r="J357" s="302">
        <v>0.6243329495307296</v>
      </c>
      <c r="K357" s="302">
        <v>0.3207753045909093</v>
      </c>
      <c r="L357" s="302">
        <f t="shared" si="117"/>
        <v>0.9451082541216389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46.764866417146344</v>
      </c>
      <c r="C359" s="311">
        <f t="shared" ref="C359:D359" si="118">SUM(C349:C357)</f>
        <v>14.133133582853656</v>
      </c>
      <c r="D359" s="311">
        <f t="shared" si="118"/>
        <v>60.89800000000001</v>
      </c>
      <c r="E359" s="311"/>
      <c r="F359" s="311">
        <f t="shared" ref="F359:H359" si="119">SUM(F349:F357)</f>
        <v>49.696161723578925</v>
      </c>
      <c r="G359" s="311">
        <f t="shared" si="119"/>
        <v>13.769838276421044</v>
      </c>
      <c r="H359" s="311">
        <f t="shared" si="119"/>
        <v>63.465999999999973</v>
      </c>
      <c r="I359" s="311"/>
      <c r="J359" s="311">
        <f t="shared" ref="J359:L359" si="120">SUM(J349:J357)</f>
        <v>62.10721793784046</v>
      </c>
      <c r="K359" s="311">
        <f t="shared" si="120"/>
        <v>17.159782062159735</v>
      </c>
      <c r="L359" s="311">
        <f t="shared" si="120"/>
        <v>79.267000000000195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0.71370430875174695</v>
      </c>
      <c r="C366" s="302">
        <v>0.47741534819571391</v>
      </c>
      <c r="D366" s="302">
        <f>SUM(B366:C366)</f>
        <v>1.1911196569474609</v>
      </c>
      <c r="E366" s="303"/>
      <c r="F366" s="302">
        <v>0.87311299318525071</v>
      </c>
      <c r="G366" s="302">
        <v>0.52543911229463569</v>
      </c>
      <c r="H366" s="302">
        <f>SUM(F366:G366)</f>
        <v>1.3985521054798864</v>
      </c>
      <c r="I366" s="303"/>
      <c r="J366" s="302">
        <v>0.80725752067311074</v>
      </c>
      <c r="K366" s="302">
        <v>0.55600013692905548</v>
      </c>
      <c r="L366" s="302">
        <f>SUM(J366:K366)</f>
        <v>1.3632576576021662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0.66819769437044552</v>
      </c>
      <c r="C367" s="302">
        <v>0.71192210115462817</v>
      </c>
      <c r="D367" s="302">
        <f t="shared" ref="D367:D374" si="121">SUM(B367:C367)</f>
        <v>1.3801197955250737</v>
      </c>
      <c r="E367" s="303"/>
      <c r="F367" s="302">
        <v>0.89927407176321417</v>
      </c>
      <c r="G367" s="302">
        <v>0.90619073390506766</v>
      </c>
      <c r="H367" s="302">
        <f t="shared" ref="H367:H374" si="122">SUM(F367:G367)</f>
        <v>1.8054648056682818</v>
      </c>
      <c r="I367" s="303"/>
      <c r="J367" s="302">
        <v>0.92404734597588367</v>
      </c>
      <c r="K367" s="302">
        <v>1.0321888935906909</v>
      </c>
      <c r="L367" s="302">
        <f t="shared" ref="L367:L374" si="123">SUM(J367:K367)</f>
        <v>1.9562362395665747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0.90931768898362542</v>
      </c>
      <c r="C368" s="302">
        <v>1.3852937372573715</v>
      </c>
      <c r="D368" s="302">
        <f t="shared" si="121"/>
        <v>2.2946114262409969</v>
      </c>
      <c r="E368" s="303"/>
      <c r="F368" s="302">
        <v>1.1419055956524489</v>
      </c>
      <c r="G368" s="302">
        <v>1.6100484987513137</v>
      </c>
      <c r="H368" s="302">
        <f t="shared" si="122"/>
        <v>2.7519540944037626</v>
      </c>
      <c r="I368" s="303"/>
      <c r="J368" s="302">
        <v>1.1041324715659426</v>
      </c>
      <c r="K368" s="302">
        <v>1.3851081922575217</v>
      </c>
      <c r="L368" s="302">
        <f t="shared" si="123"/>
        <v>2.4892406638234643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1.9117830049535123</v>
      </c>
      <c r="C369" s="302">
        <v>1.0280411160615421</v>
      </c>
      <c r="D369" s="302">
        <f t="shared" si="121"/>
        <v>2.9398241210150546</v>
      </c>
      <c r="E369" s="303"/>
      <c r="F369" s="302">
        <v>2.0669161736596071</v>
      </c>
      <c r="G369" s="302">
        <v>1.212820736396087</v>
      </c>
      <c r="H369" s="302">
        <f t="shared" si="122"/>
        <v>3.2797369100556941</v>
      </c>
      <c r="I369" s="303"/>
      <c r="J369" s="302">
        <v>2.0554680923180304</v>
      </c>
      <c r="K369" s="302">
        <v>1.419927365933169</v>
      </c>
      <c r="L369" s="302">
        <f t="shared" si="123"/>
        <v>3.4753954582511994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0.25303782162401744</v>
      </c>
      <c r="C370" s="302">
        <v>0.87193127650532698</v>
      </c>
      <c r="D370" s="302">
        <f t="shared" si="121"/>
        <v>1.1249690981293443</v>
      </c>
      <c r="E370" s="303"/>
      <c r="F370" s="302">
        <v>0.30120641205352106</v>
      </c>
      <c r="G370" s="302">
        <v>0.72906340411818749</v>
      </c>
      <c r="H370" s="302">
        <f t="shared" si="122"/>
        <v>1.0302698161717085</v>
      </c>
      <c r="I370" s="303"/>
      <c r="J370" s="302">
        <v>0.39260287025636104</v>
      </c>
      <c r="K370" s="302">
        <v>0.66476159798353929</v>
      </c>
      <c r="L370" s="302">
        <f t="shared" si="123"/>
        <v>1.0573644682399004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0.83673163879113743</v>
      </c>
      <c r="C371" s="302">
        <v>0.66388147113035634</v>
      </c>
      <c r="D371" s="302">
        <f t="shared" si="121"/>
        <v>1.5006131099214937</v>
      </c>
      <c r="E371" s="303"/>
      <c r="F371" s="302">
        <v>0.77293921355977568</v>
      </c>
      <c r="G371" s="302">
        <v>0.70780212559139621</v>
      </c>
      <c r="H371" s="302">
        <f t="shared" si="122"/>
        <v>1.4807413391511719</v>
      </c>
      <c r="I371" s="303"/>
      <c r="J371" s="302">
        <v>0.56464947532894416</v>
      </c>
      <c r="K371" s="302">
        <v>0.7783758720267886</v>
      </c>
      <c r="L371" s="302">
        <f t="shared" si="123"/>
        <v>1.3430253473557328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0.70802240434593733</v>
      </c>
      <c r="C372" s="302">
        <v>0.68586248229956281</v>
      </c>
      <c r="D372" s="302">
        <f t="shared" si="121"/>
        <v>1.3938848866455</v>
      </c>
      <c r="E372" s="303"/>
      <c r="F372" s="302">
        <v>0.71652452707563064</v>
      </c>
      <c r="G372" s="302">
        <v>0.7812708128306417</v>
      </c>
      <c r="H372" s="302">
        <f t="shared" si="122"/>
        <v>1.4977953399062724</v>
      </c>
      <c r="I372" s="303"/>
      <c r="J372" s="302">
        <v>0.73335154958153503</v>
      </c>
      <c r="K372" s="302">
        <v>1.0900717180867519</v>
      </c>
      <c r="L372" s="302">
        <f t="shared" si="123"/>
        <v>1.8234232676682869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2.1301816872412088E-2</v>
      </c>
      <c r="C373" s="302">
        <v>0.13863427813757442</v>
      </c>
      <c r="D373" s="302">
        <f t="shared" si="121"/>
        <v>0.15993609500998651</v>
      </c>
      <c r="E373" s="303"/>
      <c r="F373" s="302">
        <v>2.1447719287361892E-2</v>
      </c>
      <c r="G373" s="302">
        <v>0.1288595848139989</v>
      </c>
      <c r="H373" s="302">
        <f t="shared" si="122"/>
        <v>0.15030730410136078</v>
      </c>
      <c r="I373" s="303"/>
      <c r="J373" s="302">
        <v>4.3033925636481812E-2</v>
      </c>
      <c r="K373" s="302">
        <v>0.11045202070122913</v>
      </c>
      <c r="L373" s="302">
        <f t="shared" si="123"/>
        <v>0.15348594633771095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0.55638248556288672</v>
      </c>
      <c r="C374" s="302">
        <v>1.0655393250022065</v>
      </c>
      <c r="D374" s="302">
        <f t="shared" si="121"/>
        <v>1.6219218105650932</v>
      </c>
      <c r="E374" s="303"/>
      <c r="F374" s="302">
        <v>0.52452633543320326</v>
      </c>
      <c r="G374" s="302">
        <v>0.99065194962864433</v>
      </c>
      <c r="H374" s="302">
        <f t="shared" si="122"/>
        <v>1.5151782850618476</v>
      </c>
      <c r="I374" s="303"/>
      <c r="J374" s="302">
        <v>0.45575370833051737</v>
      </c>
      <c r="K374" s="302">
        <v>0.78681724282444609</v>
      </c>
      <c r="L374" s="302">
        <f t="shared" si="123"/>
        <v>1.2425709511549634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6.5784788642557208</v>
      </c>
      <c r="C376" s="311">
        <f t="shared" ref="C376:D376" si="124">SUM(C366:C374)</f>
        <v>7.0285211357442821</v>
      </c>
      <c r="D376" s="311">
        <f t="shared" si="124"/>
        <v>13.607000000000003</v>
      </c>
      <c r="E376" s="311"/>
      <c r="F376" s="311">
        <f t="shared" ref="F376:H376" si="125">SUM(F366:F374)</f>
        <v>7.3178530416700127</v>
      </c>
      <c r="G376" s="311">
        <f t="shared" si="125"/>
        <v>7.5921469583299732</v>
      </c>
      <c r="H376" s="311">
        <f t="shared" si="125"/>
        <v>14.909999999999986</v>
      </c>
      <c r="I376" s="311"/>
      <c r="J376" s="311">
        <f t="shared" ref="J376:L376" si="126">SUM(J366:J374)</f>
        <v>7.0802969596668071</v>
      </c>
      <c r="K376" s="311">
        <f t="shared" si="126"/>
        <v>7.8237030403331911</v>
      </c>
      <c r="L376" s="311">
        <f t="shared" si="126"/>
        <v>14.903999999999998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0.75983784782610897</v>
      </c>
      <c r="C383" s="302">
        <v>0.54743179207582626</v>
      </c>
      <c r="D383" s="302">
        <f>SUM(B383:C383)</f>
        <v>1.3072696399019352</v>
      </c>
      <c r="E383" s="303"/>
      <c r="F383" s="302">
        <v>0.74869678942604578</v>
      </c>
      <c r="G383" s="302">
        <v>0.77690715675125532</v>
      </c>
      <c r="H383" s="302">
        <f>SUM(F383:G383)</f>
        <v>1.5256039461773012</v>
      </c>
      <c r="I383" s="303"/>
      <c r="J383" s="302">
        <v>0.69745431204284725</v>
      </c>
      <c r="K383" s="302">
        <v>0.84569606426830757</v>
      </c>
      <c r="L383" s="302">
        <f>SUM(J383:K383)</f>
        <v>1.5431503763111549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1.6890888324747668</v>
      </c>
      <c r="C384" s="302">
        <v>0.95806689314990001</v>
      </c>
      <c r="D384" s="302">
        <f t="shared" ref="D384:D391" si="127">SUM(B384:C384)</f>
        <v>2.6471557256246667</v>
      </c>
      <c r="E384" s="303"/>
      <c r="F384" s="302">
        <v>1.6437180729117273</v>
      </c>
      <c r="G384" s="302">
        <v>1.0100114305473269</v>
      </c>
      <c r="H384" s="302">
        <f t="shared" ref="H384:H391" si="128">SUM(F384:G384)</f>
        <v>2.6537295034590542</v>
      </c>
      <c r="I384" s="303"/>
      <c r="J384" s="302">
        <v>1.6970540995235384</v>
      </c>
      <c r="K384" s="302">
        <v>1.1581294313106665</v>
      </c>
      <c r="L384" s="302">
        <f t="shared" ref="L384:L391" si="129">SUM(J384:K384)</f>
        <v>2.8551835308342048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1.1142514502977636</v>
      </c>
      <c r="C385" s="302">
        <v>0.56549407911147587</v>
      </c>
      <c r="D385" s="302">
        <f t="shared" si="127"/>
        <v>1.6797455294092396</v>
      </c>
      <c r="E385" s="303"/>
      <c r="F385" s="302">
        <v>0.98529036266964498</v>
      </c>
      <c r="G385" s="302">
        <v>0.61746711365186491</v>
      </c>
      <c r="H385" s="302">
        <f t="shared" si="128"/>
        <v>1.6027574763215098</v>
      </c>
      <c r="I385" s="303"/>
      <c r="J385" s="302">
        <v>1.095187703967845</v>
      </c>
      <c r="K385" s="302">
        <v>0.6701768538855174</v>
      </c>
      <c r="L385" s="302">
        <f t="shared" si="129"/>
        <v>1.7653645578533625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2.186819281436164</v>
      </c>
      <c r="C386" s="302">
        <v>0.57576186061958523</v>
      </c>
      <c r="D386" s="302">
        <f t="shared" si="127"/>
        <v>2.7625811420557493</v>
      </c>
      <c r="E386" s="303"/>
      <c r="F386" s="302">
        <v>1.6797134503116329</v>
      </c>
      <c r="G386" s="302">
        <v>0.4186252842718482</v>
      </c>
      <c r="H386" s="302">
        <f t="shared" si="128"/>
        <v>2.0983387345834812</v>
      </c>
      <c r="I386" s="303"/>
      <c r="J386" s="302">
        <v>1.5880911634608412</v>
      </c>
      <c r="K386" s="302">
        <v>0.5543406823271424</v>
      </c>
      <c r="L386" s="302">
        <f t="shared" si="129"/>
        <v>2.1424318457879838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0.20281755830939624</v>
      </c>
      <c r="C387" s="302">
        <v>0.45378927415842696</v>
      </c>
      <c r="D387" s="302">
        <f t="shared" si="127"/>
        <v>0.65660683246782314</v>
      </c>
      <c r="E387" s="303"/>
      <c r="F387" s="302">
        <v>0.18988260576849716</v>
      </c>
      <c r="G387" s="302">
        <v>0.43949325005133205</v>
      </c>
      <c r="H387" s="302">
        <f t="shared" si="128"/>
        <v>0.62937585581982924</v>
      </c>
      <c r="I387" s="303"/>
      <c r="J387" s="302">
        <v>0.25607273039717282</v>
      </c>
      <c r="K387" s="302">
        <v>0.50631247619701114</v>
      </c>
      <c r="L387" s="302">
        <f t="shared" si="129"/>
        <v>0.76238520659418396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3.9547260724094815</v>
      </c>
      <c r="C388" s="302">
        <v>1.1980030264026678</v>
      </c>
      <c r="D388" s="302">
        <f t="shared" si="127"/>
        <v>5.1527290988121495</v>
      </c>
      <c r="E388" s="303"/>
      <c r="F388" s="302">
        <v>2.9510069588582968</v>
      </c>
      <c r="G388" s="302">
        <v>0.91314946917726247</v>
      </c>
      <c r="H388" s="302">
        <f t="shared" si="128"/>
        <v>3.8641564280355594</v>
      </c>
      <c r="I388" s="303"/>
      <c r="J388" s="302">
        <v>2.4065392069887586</v>
      </c>
      <c r="K388" s="302">
        <v>0.83088552400302318</v>
      </c>
      <c r="L388" s="302">
        <f t="shared" si="129"/>
        <v>3.2374247309917816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0.58639008526876868</v>
      </c>
      <c r="C389" s="302">
        <v>0.44500397959099242</v>
      </c>
      <c r="D389" s="302">
        <f t="shared" si="127"/>
        <v>1.031394064859761</v>
      </c>
      <c r="E389" s="303"/>
      <c r="F389" s="302">
        <v>0.52147107796130376</v>
      </c>
      <c r="G389" s="302">
        <v>0.42977211008717603</v>
      </c>
      <c r="H389" s="302">
        <f t="shared" si="128"/>
        <v>0.95124318804847974</v>
      </c>
      <c r="I389" s="303"/>
      <c r="J389" s="302">
        <v>0.45290952037316567</v>
      </c>
      <c r="K389" s="302">
        <v>0.4208789366349226</v>
      </c>
      <c r="L389" s="302">
        <f t="shared" si="129"/>
        <v>0.87378845700808827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0.14258455950051468</v>
      </c>
      <c r="C390" s="302">
        <v>0.32731193754752269</v>
      </c>
      <c r="D390" s="302">
        <f t="shared" si="127"/>
        <v>0.46989649704803738</v>
      </c>
      <c r="E390" s="303"/>
      <c r="F390" s="302">
        <v>0.11655978219717486</v>
      </c>
      <c r="G390" s="302">
        <v>0.21365705009651081</v>
      </c>
      <c r="H390" s="302">
        <f t="shared" si="128"/>
        <v>0.3302168322936857</v>
      </c>
      <c r="I390" s="303"/>
      <c r="J390" s="302">
        <v>0.19029476034220913</v>
      </c>
      <c r="K390" s="302">
        <v>0.15698172423891998</v>
      </c>
      <c r="L390" s="302">
        <f t="shared" si="129"/>
        <v>0.34727648458112914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0.70239205894185264</v>
      </c>
      <c r="C391" s="302">
        <v>0.76722941087878915</v>
      </c>
      <c r="D391" s="302">
        <f t="shared" si="127"/>
        <v>1.4696214698206418</v>
      </c>
      <c r="E391" s="303"/>
      <c r="F391" s="302">
        <v>0.46238863492592364</v>
      </c>
      <c r="G391" s="302">
        <v>0.48418940033517288</v>
      </c>
      <c r="H391" s="302">
        <f t="shared" si="128"/>
        <v>0.94657803526109652</v>
      </c>
      <c r="I391" s="303"/>
      <c r="J391" s="302">
        <v>0.36989762927167114</v>
      </c>
      <c r="K391" s="302">
        <v>0.4700971807664357</v>
      </c>
      <c r="L391" s="302">
        <f t="shared" si="129"/>
        <v>0.83999481003810683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11.338907746464816</v>
      </c>
      <c r="C393" s="311">
        <f t="shared" ref="C393:D393" si="130">SUM(C383:C391)</f>
        <v>5.8380922535351862</v>
      </c>
      <c r="D393" s="311">
        <f t="shared" si="130"/>
        <v>17.177000000000003</v>
      </c>
      <c r="E393" s="311"/>
      <c r="F393" s="311">
        <f t="shared" ref="F393:H393" si="131">SUM(F383:F391)</f>
        <v>9.2987277350302477</v>
      </c>
      <c r="G393" s="311">
        <f t="shared" si="131"/>
        <v>5.303272264969749</v>
      </c>
      <c r="H393" s="311">
        <f t="shared" si="131"/>
        <v>14.601999999999999</v>
      </c>
      <c r="I393" s="311"/>
      <c r="J393" s="311">
        <f t="shared" ref="J393:L393" si="132">SUM(J383:J391)</f>
        <v>8.7535011263680467</v>
      </c>
      <c r="K393" s="311">
        <f t="shared" si="132"/>
        <v>5.6134988736319471</v>
      </c>
      <c r="L393" s="311">
        <f t="shared" si="132"/>
        <v>14.366999999999996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Cheshire and Warrington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32.747803885717595</v>
      </c>
      <c r="C9" s="249">
        <f t="shared" ref="C9:D9" si="0">SUM(C26,C43,C60,C77,C94,C111,C128,C145,C162,C179,C196,C213,C230,C247,C264,C281,C298,C315,C332,C349,C366,C383)</f>
        <v>4.8212537288573643</v>
      </c>
      <c r="D9" s="249">
        <f t="shared" si="0"/>
        <v>8.2719215110386735</v>
      </c>
      <c r="E9" s="249">
        <f>SUM(B9:D9)</f>
        <v>45.840979125613629</v>
      </c>
      <c r="F9" s="238"/>
      <c r="G9" s="249">
        <f>SUM(G26,G43,G60,G77,G94,G111,G128,G145,G162,G179,G196,G213,G230,G247,G264,G281,G298,G315,G332,G349,G366,G383)</f>
        <v>36.865424642799745</v>
      </c>
      <c r="H9" s="249">
        <f t="shared" ref="H9:I9" si="1">SUM(H26,H43,H60,H77,H94,H111,H128,H145,H162,H179,H196,H213,H230,H247,H264,H281,H298,H315,H332,H349,H366,H383)</f>
        <v>7.4177405625982624</v>
      </c>
      <c r="I9" s="249">
        <f t="shared" si="1"/>
        <v>9.1098289912092731</v>
      </c>
      <c r="J9" s="249">
        <f>SUM(G9:I9)</f>
        <v>53.392994196607276</v>
      </c>
      <c r="K9" s="238"/>
      <c r="L9" s="249">
        <f>SUM(L26,L43,L60,L77,L94,L111,L128,L145,L162,L179,L196,L213,L230,L247,L264,L281,L298,L315,L332,L349,L366,L383)</f>
        <v>36.78674810493542</v>
      </c>
      <c r="M9" s="249">
        <f t="shared" ref="M9:N9" si="2">SUM(M26,M43,M60,M77,M94,M111,M128,M145,M162,M179,M196,M213,M230,M247,M264,M281,M298,M315,M332,M349,M366,M383)</f>
        <v>8.8545254888639118</v>
      </c>
      <c r="N9" s="249">
        <f t="shared" si="2"/>
        <v>10.553065670432876</v>
      </c>
      <c r="O9" s="249">
        <f>SUM(L9:N9)</f>
        <v>56.194339264232212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71.152956923900248</v>
      </c>
      <c r="C10" s="249">
        <f t="shared" si="3"/>
        <v>15.098473971545701</v>
      </c>
      <c r="D10" s="249">
        <f t="shared" si="3"/>
        <v>10.869609097924732</v>
      </c>
      <c r="E10" s="249">
        <f t="shared" ref="E10:E17" si="4">SUM(B10:D10)</f>
        <v>97.121039993370687</v>
      </c>
      <c r="F10" s="238"/>
      <c r="G10" s="249">
        <f t="shared" ref="G10:I10" si="5">SUM(G27,G44,G61,G78,G95,G112,G129,G146,G163,G180,G197,G214,G231,G248,G265,G282,G299,G316,G333,G350,G367,G384)</f>
        <v>84.013446394308261</v>
      </c>
      <c r="H10" s="249">
        <f t="shared" si="5"/>
        <v>19.133239982303536</v>
      </c>
      <c r="I10" s="249">
        <f t="shared" si="5"/>
        <v>10.795159722913281</v>
      </c>
      <c r="J10" s="249">
        <f t="shared" ref="J10:J17" si="6">SUM(G10:I10)</f>
        <v>113.94184609952508</v>
      </c>
      <c r="K10" s="238"/>
      <c r="L10" s="249">
        <f t="shared" ref="L10:N10" si="7">SUM(L27,L44,L61,L78,L95,L112,L129,L146,L163,L180,L197,L214,L231,L248,L265,L282,L299,L316,L333,L350,L367,L384)</f>
        <v>104.61895770273973</v>
      </c>
      <c r="M10" s="249">
        <f t="shared" si="7"/>
        <v>24.160538461535612</v>
      </c>
      <c r="N10" s="249">
        <f t="shared" si="7"/>
        <v>11.267215731911328</v>
      </c>
      <c r="O10" s="249">
        <f t="shared" ref="O10:O17" si="8">SUM(L10:N10)</f>
        <v>140.04671189618668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40.406495905222371</v>
      </c>
      <c r="C11" s="249">
        <f t="shared" si="3"/>
        <v>10.048992922195827</v>
      </c>
      <c r="D11" s="249">
        <f t="shared" si="3"/>
        <v>7.3379668612057616</v>
      </c>
      <c r="E11" s="249">
        <f t="shared" si="4"/>
        <v>57.793455688623965</v>
      </c>
      <c r="F11" s="238"/>
      <c r="G11" s="249">
        <f t="shared" ref="G11:I11" si="9">SUM(G28,G45,G62,G79,G96,G113,G130,G147,G164,G181,G198,G215,G232,G249,G266,G283,G300,G317,G334,G351,G368,G385)</f>
        <v>46.386694636831997</v>
      </c>
      <c r="H11" s="249">
        <f t="shared" si="9"/>
        <v>12.525999837351671</v>
      </c>
      <c r="I11" s="249">
        <f t="shared" si="9"/>
        <v>7.2851247123100107</v>
      </c>
      <c r="J11" s="249">
        <f t="shared" si="6"/>
        <v>66.197819186493675</v>
      </c>
      <c r="K11" s="238"/>
      <c r="L11" s="249">
        <f t="shared" ref="L11:N11" si="10">SUM(L28,L45,L62,L79,L96,L113,L130,L147,L164,L181,L198,L215,L232,L249,L266,L283,L300,L317,L334,L351,L368,L385)</f>
        <v>53.091664558352996</v>
      </c>
      <c r="M11" s="249">
        <f t="shared" si="10"/>
        <v>16.436079586932721</v>
      </c>
      <c r="N11" s="249">
        <f t="shared" si="10"/>
        <v>8.2159885097816403</v>
      </c>
      <c r="O11" s="249">
        <f t="shared" si="8"/>
        <v>77.743732655067348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43.235272607165356</v>
      </c>
      <c r="C12" s="249">
        <f t="shared" si="3"/>
        <v>24.655399712535527</v>
      </c>
      <c r="D12" s="249">
        <f t="shared" si="3"/>
        <v>2.4010979893671709</v>
      </c>
      <c r="E12" s="249">
        <f t="shared" si="4"/>
        <v>70.291770309068056</v>
      </c>
      <c r="F12" s="238"/>
      <c r="G12" s="249">
        <f t="shared" ref="G12:I12" si="11">SUM(G29,G46,G63,G80,G97,G114,G131,G148,G165,G182,G199,G216,G233,G250,G267,G284,G301,G318,G335,G352,G369,G386)</f>
        <v>43.181867250118842</v>
      </c>
      <c r="H12" s="249">
        <f t="shared" si="11"/>
        <v>27.246979655202473</v>
      </c>
      <c r="I12" s="249">
        <f t="shared" si="11"/>
        <v>2.3912426236205646</v>
      </c>
      <c r="J12" s="249">
        <f t="shared" si="6"/>
        <v>72.820089528941878</v>
      </c>
      <c r="K12" s="238"/>
      <c r="L12" s="249">
        <f t="shared" ref="L12:N12" si="12">SUM(L29,L46,L63,L80,L97,L114,L131,L148,L165,L182,L199,L216,L233,L250,L267,L284,L301,L318,L335,L352,L369,L386)</f>
        <v>45.699147679185856</v>
      </c>
      <c r="M12" s="249">
        <f t="shared" si="12"/>
        <v>25.594358248773418</v>
      </c>
      <c r="N12" s="249">
        <f t="shared" si="12"/>
        <v>2.228728792370299</v>
      </c>
      <c r="O12" s="249">
        <f t="shared" si="8"/>
        <v>73.522234720329578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31.608153086365316</v>
      </c>
      <c r="C13" s="249">
        <f t="shared" si="3"/>
        <v>5.483614944900002</v>
      </c>
      <c r="D13" s="249">
        <f t="shared" si="3"/>
        <v>15.121155542285504</v>
      </c>
      <c r="E13" s="249">
        <f t="shared" si="4"/>
        <v>52.212923573550825</v>
      </c>
      <c r="F13" s="238"/>
      <c r="G13" s="249">
        <f t="shared" ref="G13:I13" si="13">SUM(G30,G47,G64,G81,G98,G115,G132,G149,G166,G183,G200,G217,G234,G251,G268,G285,G302,G319,G336,G353,G370,G387)</f>
        <v>27.820228195881999</v>
      </c>
      <c r="H13" s="249">
        <f t="shared" si="13"/>
        <v>4.8112058321001516</v>
      </c>
      <c r="I13" s="249">
        <f t="shared" si="13"/>
        <v>14.987716706569351</v>
      </c>
      <c r="J13" s="249">
        <f t="shared" si="6"/>
        <v>47.619150734551503</v>
      </c>
      <c r="K13" s="238"/>
      <c r="L13" s="249">
        <f t="shared" ref="L13:N13" si="14">SUM(L30,L47,L64,L81,L98,L115,L132,L149,L166,L183,L200,L217,L234,L251,L268,L285,L302,L319,L336,L353,L370,L387)</f>
        <v>23.260485241054266</v>
      </c>
      <c r="M13" s="249">
        <f t="shared" si="14"/>
        <v>6.3461285402162444</v>
      </c>
      <c r="N13" s="249">
        <f t="shared" si="14"/>
        <v>15.604376850867686</v>
      </c>
      <c r="O13" s="249">
        <f t="shared" si="8"/>
        <v>45.210990632138198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24.433083671098796</v>
      </c>
      <c r="C14" s="249">
        <f t="shared" si="3"/>
        <v>21.433804634833329</v>
      </c>
      <c r="D14" s="249">
        <f t="shared" si="3"/>
        <v>4.8446398207964485</v>
      </c>
      <c r="E14" s="249">
        <f t="shared" si="4"/>
        <v>50.711528126728567</v>
      </c>
      <c r="F14" s="238"/>
      <c r="G14" s="249">
        <f t="shared" ref="G14:I14" si="15">SUM(G31,G48,G65,G82,G99,G116,G133,G150,G167,G184,G201,G218,G235,G252,G269,G286,G303,G320,G337,G354,G371,G388)</f>
        <v>22.153625829319115</v>
      </c>
      <c r="H14" s="249">
        <f t="shared" si="15"/>
        <v>20.311665441375002</v>
      </c>
      <c r="I14" s="249">
        <f t="shared" si="15"/>
        <v>5.0426211797798128</v>
      </c>
      <c r="J14" s="249">
        <f t="shared" si="6"/>
        <v>47.507912450473931</v>
      </c>
      <c r="K14" s="238"/>
      <c r="L14" s="249">
        <f t="shared" ref="L14:N14" si="16">SUM(L31,L48,L65,L82,L99,L116,L133,L150,L167,L184,L201,L218,L235,L252,L269,L286,L303,L320,L337,L354,L371,L388)</f>
        <v>27.130800692397376</v>
      </c>
      <c r="M14" s="249">
        <f t="shared" si="16"/>
        <v>21.987805659998845</v>
      </c>
      <c r="N14" s="249">
        <f t="shared" si="16"/>
        <v>5.9052001788166191</v>
      </c>
      <c r="O14" s="249">
        <f t="shared" si="8"/>
        <v>55.023806531212841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23.075507615586996</v>
      </c>
      <c r="C15" s="249">
        <f t="shared" si="3"/>
        <v>28.952162229580438</v>
      </c>
      <c r="D15" s="249">
        <f t="shared" si="3"/>
        <v>3.2371764242677696</v>
      </c>
      <c r="E15" s="249">
        <f t="shared" si="4"/>
        <v>55.264846269435211</v>
      </c>
      <c r="F15" s="238"/>
      <c r="G15" s="249">
        <f t="shared" ref="G15:I15" si="17">SUM(G32,G49,G66,G83,G100,G117,G134,G151,G168,G185,G202,G219,G236,G253,G270,G287,G304,G321,G338,G355,G372,G389)</f>
        <v>21.252012238622918</v>
      </c>
      <c r="H15" s="249">
        <f t="shared" si="17"/>
        <v>31.482880188255542</v>
      </c>
      <c r="I15" s="249">
        <f t="shared" si="17"/>
        <v>2.6112493912546504</v>
      </c>
      <c r="J15" s="249">
        <f t="shared" si="6"/>
        <v>55.346141818133113</v>
      </c>
      <c r="K15" s="238"/>
      <c r="L15" s="249">
        <f t="shared" ref="L15:N15" si="18">SUM(L32,L49,L66,L83,L100,L117,L134,L151,L168,L185,L202,L219,L236,L253,L270,L287,L304,L321,L338,L355,L372,L389)</f>
        <v>21.690422121905151</v>
      </c>
      <c r="M15" s="249">
        <f t="shared" si="18"/>
        <v>33.953074038679617</v>
      </c>
      <c r="N15" s="249">
        <f t="shared" si="18"/>
        <v>2.0750471279935088</v>
      </c>
      <c r="O15" s="249">
        <f t="shared" si="8"/>
        <v>57.718543288578275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27.021125259196772</v>
      </c>
      <c r="C16" s="249">
        <f t="shared" si="3"/>
        <v>4.5015023525519799</v>
      </c>
      <c r="D16" s="249">
        <f t="shared" si="3"/>
        <v>5.2260243850687988</v>
      </c>
      <c r="E16" s="249">
        <f t="shared" si="4"/>
        <v>36.74865199681755</v>
      </c>
      <c r="F16" s="238"/>
      <c r="G16" s="249">
        <f t="shared" ref="G16:I16" si="19">SUM(G33,G50,G67,G84,G101,G118,G135,G152,G169,G186,G203,G220,G237,G254,G271,G288,G305,G322,G339,G356,G373,G390)</f>
        <v>24.326018981694215</v>
      </c>
      <c r="H16" s="249">
        <f t="shared" si="19"/>
        <v>5.0567380012252201</v>
      </c>
      <c r="I16" s="249">
        <f t="shared" si="19"/>
        <v>5.7611041127737321</v>
      </c>
      <c r="J16" s="249">
        <f t="shared" si="6"/>
        <v>35.143861095693168</v>
      </c>
      <c r="K16" s="238"/>
      <c r="L16" s="249">
        <f t="shared" ref="L16:N16" si="20">SUM(L33,L50,L67,L84,L101,L118,L135,L152,L169,L186,L203,L220,L237,L254,L271,L288,L305,L322,L339,L356,L373,L390)</f>
        <v>21.375411149982316</v>
      </c>
      <c r="M16" s="249">
        <f t="shared" si="20"/>
        <v>6.4336874483587829</v>
      </c>
      <c r="N16" s="249">
        <f t="shared" si="20"/>
        <v>7.0108858995693106</v>
      </c>
      <c r="O16" s="249">
        <f t="shared" si="8"/>
        <v>34.819984497910411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30.991756249298991</v>
      </c>
      <c r="C17" s="249">
        <f t="shared" si="3"/>
        <v>31.176109613836708</v>
      </c>
      <c r="D17" s="249">
        <f t="shared" si="3"/>
        <v>4.4169390536560797</v>
      </c>
      <c r="E17" s="249">
        <f t="shared" si="4"/>
        <v>66.584804916791782</v>
      </c>
      <c r="F17" s="238"/>
      <c r="G17" s="249">
        <f t="shared" ref="G17:I17" si="21">SUM(G34,G51,G68,G85,G102,G119,G136,G153,G170,G187,G204,G221,G238,G255,G272,G289,G306,G323,G340,G357,G374,G391)</f>
        <v>25.051505502104103</v>
      </c>
      <c r="H17" s="249">
        <f t="shared" si="21"/>
        <v>27.517796827481636</v>
      </c>
      <c r="I17" s="249">
        <f t="shared" si="21"/>
        <v>3.7568825599946569</v>
      </c>
      <c r="J17" s="249">
        <f t="shared" si="6"/>
        <v>56.326184889580396</v>
      </c>
      <c r="K17" s="238"/>
      <c r="L17" s="249">
        <f t="shared" ref="L17:N17" si="22">SUM(L34,L51,L68,L85,L102,L119,L136,L153,L170,L187,L204,L221,L238,L255,L272,L289,L306,L323,L340,L357,L374,L391)</f>
        <v>28.239569420395167</v>
      </c>
      <c r="M17" s="249">
        <f t="shared" si="22"/>
        <v>26.047771091426164</v>
      </c>
      <c r="N17" s="249">
        <f t="shared" si="22"/>
        <v>5.1023160025234473</v>
      </c>
      <c r="O17" s="249">
        <f t="shared" si="8"/>
        <v>59.389656514344772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324.67215520355245</v>
      </c>
      <c r="C19" s="247">
        <f t="shared" ref="C19:O19" si="23">SUM(C9:C17)</f>
        <v>146.17131411083687</v>
      </c>
      <c r="D19" s="247">
        <f t="shared" si="23"/>
        <v>61.726530685610939</v>
      </c>
      <c r="E19" s="247">
        <f t="shared" si="23"/>
        <v>532.57000000000028</v>
      </c>
      <c r="F19" s="247"/>
      <c r="G19" s="247">
        <f t="shared" si="23"/>
        <v>331.0508236716812</v>
      </c>
      <c r="H19" s="247">
        <f t="shared" si="23"/>
        <v>155.50424632789353</v>
      </c>
      <c r="I19" s="247">
        <f t="shared" si="23"/>
        <v>61.74093000042533</v>
      </c>
      <c r="J19" s="247">
        <f t="shared" si="23"/>
        <v>548.29600000000005</v>
      </c>
      <c r="K19" s="247"/>
      <c r="L19" s="247">
        <f t="shared" si="23"/>
        <v>361.8932066709483</v>
      </c>
      <c r="M19" s="247">
        <f t="shared" si="23"/>
        <v>169.81396856478534</v>
      </c>
      <c r="N19" s="247">
        <f t="shared" si="23"/>
        <v>67.962824764266713</v>
      </c>
      <c r="O19" s="247">
        <f t="shared" si="23"/>
        <v>599.6700000000003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0.1951015923988331</v>
      </c>
      <c r="C26" s="302">
        <v>1.0130537925801753E-2</v>
      </c>
      <c r="D26" s="302">
        <v>6.2493562401482065E-2</v>
      </c>
      <c r="E26" s="302">
        <f>SUM(B26:D26)</f>
        <v>0.2677256927261169</v>
      </c>
      <c r="F26" s="303"/>
      <c r="G26" s="302">
        <v>0.32853521835744504</v>
      </c>
      <c r="H26" s="302">
        <v>1.1066090661348641E-2</v>
      </c>
      <c r="I26" s="302">
        <v>6.1070665285968023E-2</v>
      </c>
      <c r="J26" s="302">
        <f>SUM(G26:I26)</f>
        <v>0.40067197430476165</v>
      </c>
      <c r="K26" s="303"/>
      <c r="L26" s="302">
        <v>0.46312530698533488</v>
      </c>
      <c r="M26" s="302">
        <v>7.2541993418261726E-3</v>
      </c>
      <c r="N26" s="302">
        <v>6.43552012376086E-2</v>
      </c>
      <c r="O26" s="302">
        <f>SUM(L26:N26)</f>
        <v>0.53473470756476971</v>
      </c>
    </row>
    <row r="27" spans="1:15" s="236" customFormat="1" x14ac:dyDescent="0.2">
      <c r="A27" s="237" t="str">
        <f>name!E$5</f>
        <v>Professional occupations</v>
      </c>
      <c r="B27" s="302">
        <v>0.11017716134799702</v>
      </c>
      <c r="C27" s="302">
        <v>9.1579400054447938E-3</v>
      </c>
      <c r="D27" s="302">
        <v>3.5546946083758184E-2</v>
      </c>
      <c r="E27" s="302">
        <f t="shared" ref="E27:E34" si="24">SUM(B27:D27)</f>
        <v>0.15488204743719999</v>
      </c>
      <c r="F27" s="303"/>
      <c r="G27" s="302">
        <v>0.22588614997083312</v>
      </c>
      <c r="H27" s="302">
        <v>9.1608362807031971E-3</v>
      </c>
      <c r="I27" s="302">
        <v>5.4018802879331675E-2</v>
      </c>
      <c r="J27" s="302">
        <f t="shared" ref="J27:J34" si="25">SUM(G27:I27)</f>
        <v>0.289065789130868</v>
      </c>
      <c r="K27" s="303"/>
      <c r="L27" s="302">
        <v>0.37540943318615611</v>
      </c>
      <c r="M27" s="302">
        <v>7.5599928862302357E-3</v>
      </c>
      <c r="N27" s="302">
        <v>6.4902814486730645E-2</v>
      </c>
      <c r="O27" s="302">
        <f t="shared" ref="O27:O34" si="26">SUM(L27:N27)</f>
        <v>0.44787224055911695</v>
      </c>
    </row>
    <row r="28" spans="1:15" s="236" customFormat="1" x14ac:dyDescent="0.2">
      <c r="A28" s="237" t="str">
        <f>name!E$6</f>
        <v>Associate professional occupations</v>
      </c>
      <c r="B28" s="302">
        <v>7.0718492650212628E-2</v>
      </c>
      <c r="C28" s="302">
        <v>9.6709432248818141E-3</v>
      </c>
      <c r="D28" s="302">
        <v>2.031199483622426E-2</v>
      </c>
      <c r="E28" s="302">
        <f t="shared" si="24"/>
        <v>0.10070143071131869</v>
      </c>
      <c r="F28" s="303"/>
      <c r="G28" s="302">
        <v>0.12427071406170237</v>
      </c>
      <c r="H28" s="302">
        <v>8.2360684967441641E-3</v>
      </c>
      <c r="I28" s="302">
        <v>2.5916505138853265E-2</v>
      </c>
      <c r="J28" s="302">
        <f t="shared" si="25"/>
        <v>0.1584232876972998</v>
      </c>
      <c r="K28" s="303"/>
      <c r="L28" s="302">
        <v>0.14861095009463199</v>
      </c>
      <c r="M28" s="302">
        <v>6.3770083898034482E-3</v>
      </c>
      <c r="N28" s="302">
        <v>3.5343029892091211E-2</v>
      </c>
      <c r="O28" s="302">
        <f t="shared" si="26"/>
        <v>0.19033098837652665</v>
      </c>
    </row>
    <row r="29" spans="1:15" s="236" customFormat="1" x14ac:dyDescent="0.2">
      <c r="A29" s="237" t="str">
        <f>name!E$7</f>
        <v>Administrative and secretarial occupations</v>
      </c>
      <c r="B29" s="302">
        <v>0.12386562743144566</v>
      </c>
      <c r="C29" s="302">
        <v>7.8937157641247563E-2</v>
      </c>
      <c r="D29" s="302">
        <v>2.141972417018095E-2</v>
      </c>
      <c r="E29" s="302">
        <f t="shared" si="24"/>
        <v>0.22422250924287418</v>
      </c>
      <c r="F29" s="303"/>
      <c r="G29" s="302">
        <v>0.15868571628053996</v>
      </c>
      <c r="H29" s="302">
        <v>5.7821569107102171E-2</v>
      </c>
      <c r="I29" s="302">
        <v>1.6343321987565614E-2</v>
      </c>
      <c r="J29" s="302">
        <f t="shared" si="25"/>
        <v>0.23285060737520774</v>
      </c>
      <c r="K29" s="303"/>
      <c r="L29" s="302">
        <v>0.15325120600972417</v>
      </c>
      <c r="M29" s="302">
        <v>3.1926648876131627E-2</v>
      </c>
      <c r="N29" s="302">
        <v>1.4336319927903124E-2</v>
      </c>
      <c r="O29" s="302">
        <f t="shared" si="26"/>
        <v>0.19951417481375894</v>
      </c>
    </row>
    <row r="30" spans="1:15" s="236" customFormat="1" x14ac:dyDescent="0.2">
      <c r="A30" s="237" t="str">
        <f>name!E$8</f>
        <v>Skilled trades occupations</v>
      </c>
      <c r="B30" s="302">
        <v>0.87086224411123869</v>
      </c>
      <c r="C30" s="302">
        <v>5.0484958064809439E-2</v>
      </c>
      <c r="D30" s="302">
        <v>2.1767311894195092</v>
      </c>
      <c r="E30" s="302">
        <f t="shared" si="24"/>
        <v>3.0980783915955574</v>
      </c>
      <c r="F30" s="303"/>
      <c r="G30" s="302">
        <v>1.2372873335882906</v>
      </c>
      <c r="H30" s="302">
        <v>2.8740681197288686E-2</v>
      </c>
      <c r="I30" s="302">
        <v>2.0520054815881701</v>
      </c>
      <c r="J30" s="302">
        <f>SUM(G30:I30)</f>
        <v>3.3180334963737494</v>
      </c>
      <c r="K30" s="303"/>
      <c r="L30" s="302">
        <v>1.4227168765364637</v>
      </c>
      <c r="M30" s="302">
        <v>2.6968138574242493E-2</v>
      </c>
      <c r="N30" s="302">
        <v>1.849932591581918</v>
      </c>
      <c r="O30" s="302">
        <f t="shared" si="26"/>
        <v>3.2996176066926242</v>
      </c>
    </row>
    <row r="31" spans="1:15" s="236" customFormat="1" x14ac:dyDescent="0.2">
      <c r="A31" s="237" t="str">
        <f>name!E$9</f>
        <v>Caring, leisure and other service occupations</v>
      </c>
      <c r="B31" s="302">
        <v>6.1037761610354443E-2</v>
      </c>
      <c r="C31" s="302">
        <v>1.7386132914533229E-2</v>
      </c>
      <c r="D31" s="302">
        <v>6.2151093066550117E-2</v>
      </c>
      <c r="E31" s="302">
        <f t="shared" si="24"/>
        <v>0.14057498759143777</v>
      </c>
      <c r="F31" s="303"/>
      <c r="G31" s="302">
        <v>7.015968551022865E-2</v>
      </c>
      <c r="H31" s="302">
        <v>1.2806041505411371E-2</v>
      </c>
      <c r="I31" s="302">
        <v>5.3388791602142369E-2</v>
      </c>
      <c r="J31" s="302">
        <f t="shared" si="25"/>
        <v>0.13635451861778239</v>
      </c>
      <c r="K31" s="303"/>
      <c r="L31" s="302">
        <v>6.881444647504964E-2</v>
      </c>
      <c r="M31" s="302">
        <v>6.272878860160265E-3</v>
      </c>
      <c r="N31" s="302">
        <v>8.6093635919487488E-2</v>
      </c>
      <c r="O31" s="302">
        <f t="shared" si="26"/>
        <v>0.16118096125469739</v>
      </c>
    </row>
    <row r="32" spans="1:15" s="236" customFormat="1" x14ac:dyDescent="0.2">
      <c r="A32" s="237" t="str">
        <f>name!E$10</f>
        <v>Sales and customer service occupations</v>
      </c>
      <c r="B32" s="302">
        <v>3.8610144545316361E-2</v>
      </c>
      <c r="C32" s="302">
        <v>8.4475566140421871E-3</v>
      </c>
      <c r="D32" s="302">
        <v>2.2538666602037939E-2</v>
      </c>
      <c r="E32" s="302">
        <f t="shared" si="24"/>
        <v>6.9596367761396494E-2</v>
      </c>
      <c r="F32" s="303"/>
      <c r="G32" s="302">
        <v>5.3518067758941891E-2</v>
      </c>
      <c r="H32" s="302">
        <v>6.3664721204086871E-3</v>
      </c>
      <c r="I32" s="302">
        <v>1.5668639912396098E-2</v>
      </c>
      <c r="J32" s="302">
        <f t="shared" si="25"/>
        <v>7.555317979174668E-2</v>
      </c>
      <c r="K32" s="303"/>
      <c r="L32" s="302">
        <v>7.0041746787896361E-2</v>
      </c>
      <c r="M32" s="302">
        <v>4.0079315143360036E-3</v>
      </c>
      <c r="N32" s="302">
        <v>1.0842948085179077E-2</v>
      </c>
      <c r="O32" s="302">
        <f t="shared" si="26"/>
        <v>8.4892626387411435E-2</v>
      </c>
    </row>
    <row r="33" spans="1:15" s="236" customFormat="1" x14ac:dyDescent="0.2">
      <c r="A33" s="237" t="str">
        <f>name!E$11</f>
        <v>Process, plant and machine operatives</v>
      </c>
      <c r="B33" s="302">
        <v>6.6597132877459136E-2</v>
      </c>
      <c r="C33" s="302">
        <v>4.7618802736168657E-3</v>
      </c>
      <c r="D33" s="302">
        <v>4.6783682379111097E-2</v>
      </c>
      <c r="E33" s="302">
        <f t="shared" si="24"/>
        <v>0.11814269553018709</v>
      </c>
      <c r="F33" s="303"/>
      <c r="G33" s="302">
        <v>7.1146809903915087E-2</v>
      </c>
      <c r="H33" s="302">
        <v>4.1621758814302228E-3</v>
      </c>
      <c r="I33" s="302">
        <v>5.838267801941615E-2</v>
      </c>
      <c r="J33" s="302">
        <f t="shared" si="25"/>
        <v>0.13369166380476147</v>
      </c>
      <c r="K33" s="303"/>
      <c r="L33" s="302">
        <v>2.949272827864154E-2</v>
      </c>
      <c r="M33" s="302">
        <v>6.1756193113302309E-3</v>
      </c>
      <c r="N33" s="302">
        <v>8.7198184092925193E-2</v>
      </c>
      <c r="O33" s="302">
        <f t="shared" si="26"/>
        <v>0.12286653168289696</v>
      </c>
    </row>
    <row r="34" spans="1:15" s="236" customFormat="1" x14ac:dyDescent="0.2">
      <c r="A34" s="237" t="str">
        <f>name!E$12</f>
        <v>Elementary occupations</v>
      </c>
      <c r="B34" s="302">
        <v>0.15240234173355333</v>
      </c>
      <c r="C34" s="302">
        <v>3.5376407958286789E-2</v>
      </c>
      <c r="D34" s="302">
        <v>0.43529712771208051</v>
      </c>
      <c r="E34" s="302">
        <f t="shared" si="24"/>
        <v>0.62307587740392067</v>
      </c>
      <c r="F34" s="303"/>
      <c r="G34" s="302">
        <v>0.15085177850658443</v>
      </c>
      <c r="H34" s="302">
        <v>2.6175406334036384E-2</v>
      </c>
      <c r="I34" s="302">
        <v>0.37632829806320245</v>
      </c>
      <c r="J34" s="302">
        <f t="shared" si="25"/>
        <v>0.5533554829038233</v>
      </c>
      <c r="K34" s="303"/>
      <c r="L34" s="302">
        <v>9.3886683803407839E-2</v>
      </c>
      <c r="M34" s="302">
        <v>6.2316415298636171E-2</v>
      </c>
      <c r="N34" s="302">
        <v>0.48778706356615326</v>
      </c>
      <c r="O34" s="302">
        <f t="shared" si="26"/>
        <v>0.6439901626681972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1.6893724987064103</v>
      </c>
      <c r="C36" s="311">
        <f t="shared" ref="C36:O36" si="27">SUM(C26:C34)</f>
        <v>0.22435351462266442</v>
      </c>
      <c r="D36" s="311">
        <f t="shared" si="27"/>
        <v>2.8832739866709343</v>
      </c>
      <c r="E36" s="311">
        <f t="shared" si="27"/>
        <v>4.7970000000000095</v>
      </c>
      <c r="F36" s="311"/>
      <c r="G36" s="311">
        <f t="shared" si="27"/>
        <v>2.420341473938481</v>
      </c>
      <c r="H36" s="311">
        <f t="shared" si="27"/>
        <v>0.16453534158447355</v>
      </c>
      <c r="I36" s="311">
        <f t="shared" si="27"/>
        <v>2.713123184477046</v>
      </c>
      <c r="J36" s="311">
        <f t="shared" si="27"/>
        <v>5.298</v>
      </c>
      <c r="K36" s="311"/>
      <c r="L36" s="311">
        <f t="shared" si="27"/>
        <v>2.825349378157306</v>
      </c>
      <c r="M36" s="311">
        <f t="shared" si="27"/>
        <v>0.15885883305269666</v>
      </c>
      <c r="N36" s="311">
        <f t="shared" si="27"/>
        <v>2.7007917887899966</v>
      </c>
      <c r="O36" s="311">
        <f t="shared" si="27"/>
        <v>5.6849999999999987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5.3309282218969613E-2</v>
      </c>
      <c r="C43" s="302">
        <v>5.5330548292834665E-4</v>
      </c>
      <c r="D43" s="302">
        <v>5.1365741355469242E-5</v>
      </c>
      <c r="E43" s="302">
        <f>SUM(B43:D43)</f>
        <v>5.3913953443253428E-2</v>
      </c>
      <c r="F43" s="303"/>
      <c r="G43" s="302">
        <v>8.4316562380536988E-2</v>
      </c>
      <c r="H43" s="302">
        <v>1.6626582647973167E-3</v>
      </c>
      <c r="I43" s="302">
        <v>0</v>
      </c>
      <c r="J43" s="302">
        <f>SUM(G43:I43)</f>
        <v>8.5979220645334309E-2</v>
      </c>
      <c r="K43" s="303"/>
      <c r="L43" s="302">
        <v>4.8373122997362496E-2</v>
      </c>
      <c r="M43" s="302">
        <v>1.1042985505991276E-3</v>
      </c>
      <c r="N43" s="302">
        <v>0</v>
      </c>
      <c r="O43" s="302">
        <f>SUM(L43:N43)</f>
        <v>4.9477421547961621E-2</v>
      </c>
    </row>
    <row r="44" spans="1:15" s="236" customFormat="1" x14ac:dyDescent="0.2">
      <c r="A44" s="237" t="str">
        <f>name!E$5</f>
        <v>Professional occupations</v>
      </c>
      <c r="B44" s="302">
        <v>7.072876200249166E-2</v>
      </c>
      <c r="C44" s="302">
        <v>2.2215428921154123E-3</v>
      </c>
      <c r="D44" s="302">
        <v>2.6744763691191144E-5</v>
      </c>
      <c r="E44" s="302">
        <f t="shared" ref="E44:E51" si="28">SUM(B44:D44)</f>
        <v>7.2977049658298265E-2</v>
      </c>
      <c r="F44" s="303"/>
      <c r="G44" s="302">
        <v>0.13053175766510766</v>
      </c>
      <c r="H44" s="302">
        <v>6.8275958921659666E-3</v>
      </c>
      <c r="I44" s="302">
        <v>0</v>
      </c>
      <c r="J44" s="302">
        <f t="shared" ref="J44:J46" si="29">SUM(G44:I44)</f>
        <v>0.13735935355727363</v>
      </c>
      <c r="K44" s="303"/>
      <c r="L44" s="302">
        <v>7.92825443795937E-2</v>
      </c>
      <c r="M44" s="302">
        <v>4.6000500133635894E-3</v>
      </c>
      <c r="N44" s="302">
        <v>0</v>
      </c>
      <c r="O44" s="302">
        <f t="shared" ref="O44:O51" si="30">SUM(L44:N44)</f>
        <v>8.3882594392957283E-2</v>
      </c>
    </row>
    <row r="45" spans="1:15" s="236" customFormat="1" x14ac:dyDescent="0.2">
      <c r="A45" s="237" t="str">
        <f>name!E$6</f>
        <v>Associate professional occupations</v>
      </c>
      <c r="B45" s="302">
        <v>7.5116653917940368E-2</v>
      </c>
      <c r="C45" s="302">
        <v>8.0077691207789585E-4</v>
      </c>
      <c r="D45" s="302">
        <v>3.9497611201363343E-5</v>
      </c>
      <c r="E45" s="302">
        <f t="shared" si="28"/>
        <v>7.5956928441219637E-2</v>
      </c>
      <c r="F45" s="303"/>
      <c r="G45" s="302">
        <v>0.12416786268472899</v>
      </c>
      <c r="H45" s="302">
        <v>2.0872378652685704E-3</v>
      </c>
      <c r="I45" s="302">
        <v>0</v>
      </c>
      <c r="J45" s="302">
        <f t="shared" si="29"/>
        <v>0.12625510054999756</v>
      </c>
      <c r="K45" s="303"/>
      <c r="L45" s="302">
        <v>7.833408133973413E-2</v>
      </c>
      <c r="M45" s="302">
        <v>1.2830938451515732E-3</v>
      </c>
      <c r="N45" s="302">
        <v>0</v>
      </c>
      <c r="O45" s="302">
        <f t="shared" si="30"/>
        <v>7.9617175184885702E-2</v>
      </c>
    </row>
    <row r="46" spans="1:15" s="236" customFormat="1" x14ac:dyDescent="0.2">
      <c r="A46" s="237" t="str">
        <f>name!E$7</f>
        <v>Administrative and secretarial occupations</v>
      </c>
      <c r="B46" s="302">
        <v>2.0811316422519557E-2</v>
      </c>
      <c r="C46" s="302">
        <v>2.2846746779439861E-3</v>
      </c>
      <c r="D46" s="302">
        <v>9.9143112066022568E-5</v>
      </c>
      <c r="E46" s="302">
        <f t="shared" si="28"/>
        <v>2.3195134212529566E-2</v>
      </c>
      <c r="F46" s="303"/>
      <c r="G46" s="302">
        <v>3.1185049674580859E-2</v>
      </c>
      <c r="H46" s="302">
        <v>5.5405202080526543E-3</v>
      </c>
      <c r="I46" s="302">
        <v>0</v>
      </c>
      <c r="J46" s="302">
        <f t="shared" si="29"/>
        <v>3.6725569882633514E-2</v>
      </c>
      <c r="K46" s="303"/>
      <c r="L46" s="302">
        <v>1.8347111722414763E-2</v>
      </c>
      <c r="M46" s="302">
        <v>2.2273253604415777E-3</v>
      </c>
      <c r="N46" s="302">
        <v>0</v>
      </c>
      <c r="O46" s="302">
        <f t="shared" si="30"/>
        <v>2.0574437082856341E-2</v>
      </c>
    </row>
    <row r="47" spans="1:15" s="236" customFormat="1" x14ac:dyDescent="0.2">
      <c r="A47" s="237" t="str">
        <f>name!E$8</f>
        <v>Skilled trades occupations</v>
      </c>
      <c r="B47" s="302">
        <v>0.10428105814236847</v>
      </c>
      <c r="C47" s="302">
        <v>9.1059774549099464E-4</v>
      </c>
      <c r="D47" s="302">
        <v>5.6673772481835425E-6</v>
      </c>
      <c r="E47" s="302">
        <f t="shared" si="28"/>
        <v>0.10519732326510765</v>
      </c>
      <c r="F47" s="303"/>
      <c r="G47" s="302">
        <v>0.11789471665525962</v>
      </c>
      <c r="H47" s="302">
        <v>1.3011260450322872E-3</v>
      </c>
      <c r="I47" s="302">
        <v>0</v>
      </c>
      <c r="J47" s="302">
        <f>SUM(G47:I47)</f>
        <v>0.1191958427002919</v>
      </c>
      <c r="K47" s="303"/>
      <c r="L47" s="302">
        <v>5.0577553578799644E-2</v>
      </c>
      <c r="M47" s="302">
        <v>1.0644689552060296E-3</v>
      </c>
      <c r="N47" s="302">
        <v>0</v>
      </c>
      <c r="O47" s="302">
        <f t="shared" si="30"/>
        <v>5.1642022534005676E-2</v>
      </c>
    </row>
    <row r="48" spans="1:15" s="236" customFormat="1" x14ac:dyDescent="0.2">
      <c r="A48" s="237" t="str">
        <f>name!E$9</f>
        <v>Caring, leisure and other service occupations</v>
      </c>
      <c r="B48" s="302">
        <v>1.0237307844460546E-2</v>
      </c>
      <c r="C48" s="302">
        <v>1.2876849732598148E-3</v>
      </c>
      <c r="D48" s="302">
        <v>1.2999587494872648E-5</v>
      </c>
      <c r="E48" s="302">
        <f t="shared" si="28"/>
        <v>1.1537992405215233E-2</v>
      </c>
      <c r="F48" s="303"/>
      <c r="G48" s="302">
        <v>1.5092193759950941E-2</v>
      </c>
      <c r="H48" s="302">
        <v>2.7667187679556002E-3</v>
      </c>
      <c r="I48" s="302">
        <v>0</v>
      </c>
      <c r="J48" s="302">
        <f t="shared" ref="J48:J51" si="31">SUM(G48:I48)</f>
        <v>1.7858912527906542E-2</v>
      </c>
      <c r="K48" s="303"/>
      <c r="L48" s="302">
        <v>9.1154665169001382E-3</v>
      </c>
      <c r="M48" s="302">
        <v>1.6613283184020204E-3</v>
      </c>
      <c r="N48" s="302">
        <v>0</v>
      </c>
      <c r="O48" s="302">
        <f t="shared" si="30"/>
        <v>1.0776794835302158E-2</v>
      </c>
    </row>
    <row r="49" spans="1:15" s="236" customFormat="1" x14ac:dyDescent="0.2">
      <c r="A49" s="237" t="str">
        <f>name!E$10</f>
        <v>Sales and customer service occupations</v>
      </c>
      <c r="B49" s="302">
        <v>8.6167383792275943E-3</v>
      </c>
      <c r="C49" s="302">
        <v>1.7884077584313181E-3</v>
      </c>
      <c r="D49" s="302">
        <v>2.1556550649194416E-5</v>
      </c>
      <c r="E49" s="302">
        <f t="shared" si="28"/>
        <v>1.0426702688308106E-2</v>
      </c>
      <c r="F49" s="303"/>
      <c r="G49" s="302">
        <v>1.1641605450692719E-2</v>
      </c>
      <c r="H49" s="302">
        <v>3.6686826555726907E-3</v>
      </c>
      <c r="I49" s="302">
        <v>0</v>
      </c>
      <c r="J49" s="302">
        <f t="shared" si="31"/>
        <v>1.531028810626541E-2</v>
      </c>
      <c r="K49" s="303"/>
      <c r="L49" s="302">
        <v>5.2451576474086339E-3</v>
      </c>
      <c r="M49" s="302">
        <v>1.7917630454965798E-3</v>
      </c>
      <c r="N49" s="302">
        <v>0</v>
      </c>
      <c r="O49" s="302">
        <f t="shared" si="30"/>
        <v>7.0369206929052136E-3</v>
      </c>
    </row>
    <row r="50" spans="1:15" s="236" customFormat="1" x14ac:dyDescent="0.2">
      <c r="A50" s="237" t="str">
        <f>name!E$11</f>
        <v>Process, plant and machine operatives</v>
      </c>
      <c r="B50" s="302">
        <v>0.10961742662663787</v>
      </c>
      <c r="C50" s="302">
        <v>1.3274250066330276E-3</v>
      </c>
      <c r="D50" s="302">
        <v>8.4775785575864187E-6</v>
      </c>
      <c r="E50" s="302">
        <f t="shared" si="28"/>
        <v>0.11095332921182847</v>
      </c>
      <c r="F50" s="303"/>
      <c r="G50" s="302">
        <v>0.12318691570731675</v>
      </c>
      <c r="H50" s="302">
        <v>2.0448766034626238E-3</v>
      </c>
      <c r="I50" s="302">
        <v>0</v>
      </c>
      <c r="J50" s="302">
        <f t="shared" si="31"/>
        <v>0.12523179231077938</v>
      </c>
      <c r="K50" s="303"/>
      <c r="L50" s="302">
        <v>6.0033045195420263E-2</v>
      </c>
      <c r="M50" s="302">
        <v>1.2368914984244245E-3</v>
      </c>
      <c r="N50" s="302">
        <v>0</v>
      </c>
      <c r="O50" s="302">
        <f t="shared" si="30"/>
        <v>6.1269936693844687E-2</v>
      </c>
    </row>
    <row r="51" spans="1:15" s="236" customFormat="1" x14ac:dyDescent="0.2">
      <c r="A51" s="237" t="str">
        <f>name!E$12</f>
        <v>Elementary occupations</v>
      </c>
      <c r="B51" s="302">
        <v>8.6001226975259155E-3</v>
      </c>
      <c r="C51" s="302">
        <v>1.2251089268011455E-3</v>
      </c>
      <c r="D51" s="302">
        <v>1.6355049912327498E-5</v>
      </c>
      <c r="E51" s="302">
        <f t="shared" si="28"/>
        <v>9.8415866742393877E-3</v>
      </c>
      <c r="F51" s="303"/>
      <c r="G51" s="302">
        <v>9.452746478111609E-3</v>
      </c>
      <c r="H51" s="302">
        <v>1.6311732414058797E-3</v>
      </c>
      <c r="I51" s="302">
        <v>0</v>
      </c>
      <c r="J51" s="302">
        <f t="shared" si="31"/>
        <v>1.1083919719517488E-2</v>
      </c>
      <c r="K51" s="303"/>
      <c r="L51" s="302">
        <v>4.5945140251199704E-3</v>
      </c>
      <c r="M51" s="302">
        <v>1.1281830101619505E-3</v>
      </c>
      <c r="N51" s="302">
        <v>0</v>
      </c>
      <c r="O51" s="302">
        <f t="shared" si="30"/>
        <v>5.7226970352819212E-3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0.46131866825214163</v>
      </c>
      <c r="C53" s="311">
        <f t="shared" ref="C53:E53" si="32">SUM(C43:C51)</f>
        <v>1.2399524375681942E-2</v>
      </c>
      <c r="D53" s="311">
        <f t="shared" si="32"/>
        <v>2.8180737217621077E-4</v>
      </c>
      <c r="E53" s="311">
        <f t="shared" si="32"/>
        <v>0.47399999999999975</v>
      </c>
      <c r="F53" s="311"/>
      <c r="G53" s="311">
        <f t="shared" ref="G53:J53" si="33">SUM(G43:G51)</f>
        <v>0.64746941045628603</v>
      </c>
      <c r="H53" s="311">
        <f t="shared" si="33"/>
        <v>2.7530589543713589E-2</v>
      </c>
      <c r="I53" s="311">
        <f t="shared" si="33"/>
        <v>0</v>
      </c>
      <c r="J53" s="311">
        <f t="shared" si="33"/>
        <v>0.67499999999999982</v>
      </c>
      <c r="K53" s="311"/>
      <c r="L53" s="311">
        <f t="shared" ref="L53:O53" si="34">SUM(L43:L51)</f>
        <v>0.3539025974027537</v>
      </c>
      <c r="M53" s="311">
        <f t="shared" si="34"/>
        <v>1.609740259724687E-2</v>
      </c>
      <c r="N53" s="311">
        <f t="shared" si="34"/>
        <v>0</v>
      </c>
      <c r="O53" s="311">
        <f t="shared" si="34"/>
        <v>0.37000000000000061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0.43598256392733975</v>
      </c>
      <c r="C60" s="302">
        <v>2.8469385533510302E-2</v>
      </c>
      <c r="D60" s="302">
        <v>3.1854128272320294E-2</v>
      </c>
      <c r="E60" s="302">
        <f>SUM(B60:D60)</f>
        <v>0.49630607773317037</v>
      </c>
      <c r="F60" s="303"/>
      <c r="G60" s="302">
        <v>0.54132377331025139</v>
      </c>
      <c r="H60" s="302">
        <v>6.5193454118569472E-2</v>
      </c>
      <c r="I60" s="302">
        <v>1.5503823780512623E-2</v>
      </c>
      <c r="J60" s="302">
        <f>SUM(G60:I60)</f>
        <v>0.62202105120933349</v>
      </c>
      <c r="K60" s="303"/>
      <c r="L60" s="302">
        <v>0.44818469508491643</v>
      </c>
      <c r="M60" s="302">
        <v>5.9806340776667612E-2</v>
      </c>
      <c r="N60" s="302">
        <v>1.2655904010130099E-2</v>
      </c>
      <c r="O60" s="302">
        <f>SUM(L60:N60)</f>
        <v>0.52064693987171407</v>
      </c>
    </row>
    <row r="61" spans="1:15" s="236" customFormat="1" x14ac:dyDescent="0.2">
      <c r="A61" s="237" t="str">
        <f>name!E$5</f>
        <v>Professional occupations</v>
      </c>
      <c r="B61" s="302">
        <v>0.37079335458511414</v>
      </c>
      <c r="C61" s="302">
        <v>1.7066376767525045E-2</v>
      </c>
      <c r="D61" s="302">
        <v>4.6450701340851721E-3</v>
      </c>
      <c r="E61" s="302">
        <f t="shared" ref="E61:E68" si="35">SUM(B61:D61)</f>
        <v>0.39250480148672434</v>
      </c>
      <c r="F61" s="303"/>
      <c r="G61" s="302">
        <v>0.51304799966004366</v>
      </c>
      <c r="H61" s="302">
        <v>3.6238458687463733E-2</v>
      </c>
      <c r="I61" s="302">
        <v>3.9070057867364137E-3</v>
      </c>
      <c r="J61" s="302">
        <f t="shared" ref="J61:J63" si="36">SUM(G61:I61)</f>
        <v>0.55319346413424386</v>
      </c>
      <c r="K61" s="303"/>
      <c r="L61" s="302">
        <v>0.64772012010391633</v>
      </c>
      <c r="M61" s="302">
        <v>3.4003875854690446E-2</v>
      </c>
      <c r="N61" s="302">
        <v>2.2793254102157481E-3</v>
      </c>
      <c r="O61" s="302">
        <f t="shared" ref="O61:O68" si="37">SUM(L61:N61)</f>
        <v>0.68400332136882247</v>
      </c>
    </row>
    <row r="62" spans="1:15" s="236" customFormat="1" x14ac:dyDescent="0.2">
      <c r="A62" s="237" t="str">
        <f>name!E$6</f>
        <v>Associate professional occupations</v>
      </c>
      <c r="B62" s="302">
        <v>0.45491542956831083</v>
      </c>
      <c r="C62" s="302">
        <v>4.3601760574327582E-2</v>
      </c>
      <c r="D62" s="302">
        <v>3.4801635610823044E-3</v>
      </c>
      <c r="E62" s="302">
        <f t="shared" si="35"/>
        <v>0.50199735370372067</v>
      </c>
      <c r="F62" s="303"/>
      <c r="G62" s="302">
        <v>0.58823396729534627</v>
      </c>
      <c r="H62" s="302">
        <v>7.4502893264413478E-2</v>
      </c>
      <c r="I62" s="302">
        <v>2.8634372669590056E-3</v>
      </c>
      <c r="J62" s="302">
        <f t="shared" si="36"/>
        <v>0.66560029782671881</v>
      </c>
      <c r="K62" s="303"/>
      <c r="L62" s="302">
        <v>0.55179220484621128</v>
      </c>
      <c r="M62" s="302">
        <v>6.2223644871217954E-2</v>
      </c>
      <c r="N62" s="302">
        <v>1.4199343718254405E-3</v>
      </c>
      <c r="O62" s="302">
        <f t="shared" si="37"/>
        <v>0.6154357840892547</v>
      </c>
    </row>
    <row r="63" spans="1:15" s="236" customFormat="1" x14ac:dyDescent="0.2">
      <c r="A63" s="237" t="str">
        <f>name!E$7</f>
        <v>Administrative and secretarial occupations</v>
      </c>
      <c r="B63" s="302">
        <v>0.19097387634536483</v>
      </c>
      <c r="C63" s="302">
        <v>0.24728274065318712</v>
      </c>
      <c r="D63" s="302">
        <v>1.9812499262865726E-3</v>
      </c>
      <c r="E63" s="302">
        <f t="shared" si="35"/>
        <v>0.44023786692483852</v>
      </c>
      <c r="F63" s="303"/>
      <c r="G63" s="302">
        <v>0.22971773391454159</v>
      </c>
      <c r="H63" s="302">
        <v>0.25909786077408209</v>
      </c>
      <c r="I63" s="302">
        <v>1.6388273575174118E-3</v>
      </c>
      <c r="J63" s="302">
        <f t="shared" si="36"/>
        <v>0.49045442204614109</v>
      </c>
      <c r="K63" s="303"/>
      <c r="L63" s="302">
        <v>0.22883678721353265</v>
      </c>
      <c r="M63" s="302">
        <v>0.1956848347817978</v>
      </c>
      <c r="N63" s="302">
        <v>1.7689461533300125E-3</v>
      </c>
      <c r="O63" s="302">
        <f t="shared" si="37"/>
        <v>0.42629056814866045</v>
      </c>
    </row>
    <row r="64" spans="1:15" s="236" customFormat="1" x14ac:dyDescent="0.2">
      <c r="A64" s="237" t="str">
        <f>name!E$8</f>
        <v>Skilled trades occupations</v>
      </c>
      <c r="B64" s="302">
        <v>0.85299550106143329</v>
      </c>
      <c r="C64" s="302">
        <v>1.467181568133737E-2</v>
      </c>
      <c r="D64" s="302">
        <v>1.6128045933716143E-2</v>
      </c>
      <c r="E64" s="302">
        <f t="shared" si="35"/>
        <v>0.88379536267648684</v>
      </c>
      <c r="F64" s="303"/>
      <c r="G64" s="302">
        <v>0.72691101132522851</v>
      </c>
      <c r="H64" s="302">
        <v>1.5394688044434321E-2</v>
      </c>
      <c r="I64" s="302">
        <v>8.9192156065878835E-3</v>
      </c>
      <c r="J64" s="302">
        <f>SUM(G64:I64)</f>
        <v>0.75122491497625077</v>
      </c>
      <c r="K64" s="303"/>
      <c r="L64" s="302">
        <v>0.59099572629043151</v>
      </c>
      <c r="M64" s="302">
        <v>6.1361824253788168E-3</v>
      </c>
      <c r="N64" s="302">
        <v>3.6856701146948789E-3</v>
      </c>
      <c r="O64" s="302">
        <f t="shared" si="37"/>
        <v>0.60081757883050524</v>
      </c>
    </row>
    <row r="65" spans="1:15" s="236" customFormat="1" x14ac:dyDescent="0.2">
      <c r="A65" s="237" t="str">
        <f>name!E$9</f>
        <v>Caring, leisure and other service occupations</v>
      </c>
      <c r="B65" s="302">
        <v>3.439943643322637E-2</v>
      </c>
      <c r="C65" s="302">
        <v>9.9696219748818381E-3</v>
      </c>
      <c r="D65" s="302">
        <v>2.3862965696239847E-3</v>
      </c>
      <c r="E65" s="302">
        <f t="shared" si="35"/>
        <v>4.6755354977732193E-2</v>
      </c>
      <c r="F65" s="303"/>
      <c r="G65" s="302">
        <v>3.913991486393581E-2</v>
      </c>
      <c r="H65" s="302">
        <v>1.4962956756339093E-2</v>
      </c>
      <c r="I65" s="302">
        <v>3.5871403230750675E-3</v>
      </c>
      <c r="J65" s="302">
        <f t="shared" ref="J65:J68" si="38">SUM(G65:I65)</f>
        <v>5.7690011943349974E-2</v>
      </c>
      <c r="K65" s="303"/>
      <c r="L65" s="302">
        <v>3.1327828549293835E-2</v>
      </c>
      <c r="M65" s="302">
        <v>9.4048075639009028E-3</v>
      </c>
      <c r="N65" s="302">
        <v>2.7271903084725214E-3</v>
      </c>
      <c r="O65" s="302">
        <f t="shared" si="37"/>
        <v>4.3459826421667257E-2</v>
      </c>
    </row>
    <row r="66" spans="1:15" s="236" customFormat="1" x14ac:dyDescent="0.2">
      <c r="A66" s="237" t="str">
        <f>name!E$10</f>
        <v>Sales and customer service occupations</v>
      </c>
      <c r="B66" s="302">
        <v>0.12684395074691543</v>
      </c>
      <c r="C66" s="302">
        <v>0.12714405931025655</v>
      </c>
      <c r="D66" s="302">
        <v>1.2368425553589232E-2</v>
      </c>
      <c r="E66" s="302">
        <f t="shared" si="35"/>
        <v>0.26635643561076122</v>
      </c>
      <c r="F66" s="303"/>
      <c r="G66" s="302">
        <v>0.13427998750226661</v>
      </c>
      <c r="H66" s="302">
        <v>0.14704157437668999</v>
      </c>
      <c r="I66" s="302">
        <v>4.576530123399176E-3</v>
      </c>
      <c r="J66" s="302">
        <f t="shared" si="38"/>
        <v>0.28589809200235583</v>
      </c>
      <c r="K66" s="303"/>
      <c r="L66" s="302">
        <v>0.13838213765998986</v>
      </c>
      <c r="M66" s="302">
        <v>0.10637789654353751</v>
      </c>
      <c r="N66" s="302">
        <v>3.740644421036735E-3</v>
      </c>
      <c r="O66" s="302">
        <f t="shared" si="37"/>
        <v>0.24850067862456413</v>
      </c>
    </row>
    <row r="67" spans="1:15" s="236" customFormat="1" x14ac:dyDescent="0.2">
      <c r="A67" s="237" t="str">
        <f>name!E$11</f>
        <v>Process, plant and machine operatives</v>
      </c>
      <c r="B67" s="302">
        <v>1.7640031305878592</v>
      </c>
      <c r="C67" s="302">
        <v>7.1281203950124508E-2</v>
      </c>
      <c r="D67" s="302">
        <v>2.177971956139076E-2</v>
      </c>
      <c r="E67" s="302">
        <f t="shared" si="35"/>
        <v>1.8570640540993744</v>
      </c>
      <c r="F67" s="303"/>
      <c r="G67" s="302">
        <v>1.5497632008720263</v>
      </c>
      <c r="H67" s="302">
        <v>7.9520303587829716E-2</v>
      </c>
      <c r="I67" s="302">
        <v>3.1604970315873358E-2</v>
      </c>
      <c r="J67" s="302">
        <f t="shared" si="38"/>
        <v>1.6608884747757295</v>
      </c>
      <c r="K67" s="303"/>
      <c r="L67" s="302">
        <v>1.1960701186030716</v>
      </c>
      <c r="M67" s="302">
        <v>2.9182089547044567E-2</v>
      </c>
      <c r="N67" s="302">
        <v>3.0120732052735671E-2</v>
      </c>
      <c r="O67" s="302">
        <f t="shared" si="37"/>
        <v>1.2553729402028517</v>
      </c>
    </row>
    <row r="68" spans="1:15" s="236" customFormat="1" x14ac:dyDescent="0.2">
      <c r="A68" s="237" t="str">
        <f>name!E$12</f>
        <v>Elementary occupations</v>
      </c>
      <c r="B68" s="302">
        <v>0.97145619109238757</v>
      </c>
      <c r="C68" s="302">
        <v>0.16560027875217684</v>
      </c>
      <c r="D68" s="302">
        <v>1.8926222942626476E-2</v>
      </c>
      <c r="E68" s="302">
        <f t="shared" si="35"/>
        <v>1.155982692787191</v>
      </c>
      <c r="F68" s="303"/>
      <c r="G68" s="302">
        <v>0.84446960172566743</v>
      </c>
      <c r="H68" s="302">
        <v>0.1663653254627441</v>
      </c>
      <c r="I68" s="302">
        <v>1.6194343897455683E-2</v>
      </c>
      <c r="J68" s="302">
        <f t="shared" si="38"/>
        <v>1.0270292710858673</v>
      </c>
      <c r="K68" s="303"/>
      <c r="L68" s="302">
        <v>0.86913803551213276</v>
      </c>
      <c r="M68" s="302">
        <v>0.26372246969147417</v>
      </c>
      <c r="N68" s="302">
        <v>2.6611857238349457E-2</v>
      </c>
      <c r="O68" s="302">
        <f t="shared" si="37"/>
        <v>1.1594723624419563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5.2023634343479515</v>
      </c>
      <c r="C70" s="311">
        <f t="shared" ref="C70:E70" si="39">SUM(C60:C68)</f>
        <v>0.72508724319732709</v>
      </c>
      <c r="D70" s="311">
        <f t="shared" si="39"/>
        <v>0.11354932245472094</v>
      </c>
      <c r="E70" s="311">
        <f t="shared" si="39"/>
        <v>6.0409999999999995</v>
      </c>
      <c r="F70" s="311"/>
      <c r="G70" s="311">
        <f t="shared" ref="G70:J70" si="40">SUM(G60:G68)</f>
        <v>5.1668871904693079</v>
      </c>
      <c r="H70" s="311">
        <f t="shared" si="40"/>
        <v>0.85831751507256593</v>
      </c>
      <c r="I70" s="311">
        <f t="shared" si="40"/>
        <v>8.8795294458116611E-2</v>
      </c>
      <c r="J70" s="311">
        <f t="shared" si="40"/>
        <v>6.113999999999991</v>
      </c>
      <c r="K70" s="311"/>
      <c r="L70" s="311">
        <f t="shared" ref="L70:O70" si="41">SUM(L60:L68)</f>
        <v>4.7024476538634961</v>
      </c>
      <c r="M70" s="311">
        <f t="shared" si="41"/>
        <v>0.76654214205570981</v>
      </c>
      <c r="N70" s="311">
        <f t="shared" si="41"/>
        <v>8.5010204080790561E-2</v>
      </c>
      <c r="O70" s="311">
        <f t="shared" si="41"/>
        <v>5.5539999999999967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0.59263195421278236</v>
      </c>
      <c r="C77" s="302">
        <v>2.6968486981842097E-2</v>
      </c>
      <c r="D77" s="302">
        <v>2.942707625643301E-2</v>
      </c>
      <c r="E77" s="302">
        <f>SUM(B77:D77)</f>
        <v>0.64902751745105747</v>
      </c>
      <c r="F77" s="303"/>
      <c r="G77" s="302">
        <v>0.66862195109961087</v>
      </c>
      <c r="H77" s="302">
        <v>4.0691660738451443E-2</v>
      </c>
      <c r="I77" s="302">
        <v>3.6621583717118815E-2</v>
      </c>
      <c r="J77" s="302">
        <f>SUM(G77:I77)</f>
        <v>0.74593519555518106</v>
      </c>
      <c r="K77" s="303"/>
      <c r="L77" s="302">
        <v>0.63391254876910941</v>
      </c>
      <c r="M77" s="302">
        <v>4.8513179448370851E-2</v>
      </c>
      <c r="N77" s="302">
        <v>3.7303401917971754E-2</v>
      </c>
      <c r="O77" s="302">
        <f>SUM(L77:N77)</f>
        <v>0.71972913013545203</v>
      </c>
    </row>
    <row r="78" spans="1:15" s="236" customFormat="1" x14ac:dyDescent="0.2">
      <c r="A78" s="237" t="str">
        <f>name!E$5</f>
        <v>Professional occupations</v>
      </c>
      <c r="B78" s="302">
        <v>1.2557917080636771</v>
      </c>
      <c r="C78" s="302">
        <v>3.2256057473904053E-2</v>
      </c>
      <c r="D78" s="302">
        <v>2.6235313543457466E-2</v>
      </c>
      <c r="E78" s="302">
        <f t="shared" ref="E78:E85" si="42">SUM(B78:D78)</f>
        <v>1.3142830790810387</v>
      </c>
      <c r="F78" s="303"/>
      <c r="G78" s="302">
        <v>1.6210107399195264</v>
      </c>
      <c r="H78" s="302">
        <v>4.8386548692002096E-2</v>
      </c>
      <c r="I78" s="302">
        <v>2.6111357826866993E-2</v>
      </c>
      <c r="J78" s="302">
        <f t="shared" ref="J78:J80" si="43">SUM(G78:I78)</f>
        <v>1.6955086464383955</v>
      </c>
      <c r="K78" s="303"/>
      <c r="L78" s="302">
        <v>2.1136564592750466</v>
      </c>
      <c r="M78" s="302">
        <v>5.9627804137173369E-2</v>
      </c>
      <c r="N78" s="302">
        <v>2.0495823407761227E-2</v>
      </c>
      <c r="O78" s="302">
        <f t="shared" ref="O78:O85" si="44">SUM(L78:N78)</f>
        <v>2.1937800868199808</v>
      </c>
    </row>
    <row r="79" spans="1:15" s="236" customFormat="1" x14ac:dyDescent="0.2">
      <c r="A79" s="237" t="str">
        <f>name!E$6</f>
        <v>Associate professional occupations</v>
      </c>
      <c r="B79" s="302">
        <v>0.64241776109786697</v>
      </c>
      <c r="C79" s="302">
        <v>2.8322035690882999E-2</v>
      </c>
      <c r="D79" s="302">
        <v>1.2035187253252651E-2</v>
      </c>
      <c r="E79" s="302">
        <f t="shared" si="42"/>
        <v>0.68277498404200265</v>
      </c>
      <c r="F79" s="303"/>
      <c r="G79" s="302">
        <v>0.77844790843905798</v>
      </c>
      <c r="H79" s="302">
        <v>3.2926272622931976E-2</v>
      </c>
      <c r="I79" s="302">
        <v>1.1866854522968413E-2</v>
      </c>
      <c r="J79" s="302">
        <f t="shared" si="43"/>
        <v>0.82324103558495842</v>
      </c>
      <c r="K79" s="303"/>
      <c r="L79" s="302">
        <v>0.79813011538365908</v>
      </c>
      <c r="M79" s="302">
        <v>3.3213546218403396E-2</v>
      </c>
      <c r="N79" s="302">
        <v>1.0143323370197403E-2</v>
      </c>
      <c r="O79" s="302">
        <f t="shared" si="44"/>
        <v>0.84148698497225993</v>
      </c>
    </row>
    <row r="80" spans="1:15" s="236" customFormat="1" x14ac:dyDescent="0.2">
      <c r="A80" s="237" t="str">
        <f>name!E$7</f>
        <v>Administrative and secretarial occupations</v>
      </c>
      <c r="B80" s="302">
        <v>0.27469523646026034</v>
      </c>
      <c r="C80" s="302">
        <v>7.969889083599925E-2</v>
      </c>
      <c r="D80" s="302">
        <v>4.7658268636243811E-3</v>
      </c>
      <c r="E80" s="302">
        <f t="shared" si="42"/>
        <v>0.35915995415988394</v>
      </c>
      <c r="F80" s="303"/>
      <c r="G80" s="302">
        <v>0.29876010223937943</v>
      </c>
      <c r="H80" s="302">
        <v>7.9171604938785917E-2</v>
      </c>
      <c r="I80" s="302">
        <v>7.9902465843650419E-3</v>
      </c>
      <c r="J80" s="302">
        <f t="shared" si="43"/>
        <v>0.38592195376253041</v>
      </c>
      <c r="K80" s="303"/>
      <c r="L80" s="302">
        <v>0.30105034984235884</v>
      </c>
      <c r="M80" s="302">
        <v>5.5892729611840428E-2</v>
      </c>
      <c r="N80" s="302">
        <v>5.6105026202773961E-3</v>
      </c>
      <c r="O80" s="302">
        <f t="shared" si="44"/>
        <v>0.36255358207447669</v>
      </c>
    </row>
    <row r="81" spans="1:15" s="236" customFormat="1" x14ac:dyDescent="0.2">
      <c r="A81" s="237" t="str">
        <f>name!E$8</f>
        <v>Skilled trades occupations</v>
      </c>
      <c r="B81" s="302">
        <v>0.89282024754100686</v>
      </c>
      <c r="C81" s="302">
        <v>3.6664094635619142E-2</v>
      </c>
      <c r="D81" s="302">
        <v>4.9004001848783348E-2</v>
      </c>
      <c r="E81" s="302">
        <f t="shared" si="42"/>
        <v>0.97848834402540941</v>
      </c>
      <c r="F81" s="303"/>
      <c r="G81" s="302">
        <v>0.67995588478906177</v>
      </c>
      <c r="H81" s="302">
        <v>3.1086189086302955E-2</v>
      </c>
      <c r="I81" s="302">
        <v>3.1117395560341578E-2</v>
      </c>
      <c r="J81" s="302">
        <f>SUM(G81:I81)</f>
        <v>0.74215946943570632</v>
      </c>
      <c r="K81" s="303"/>
      <c r="L81" s="302">
        <v>0.49733324713160609</v>
      </c>
      <c r="M81" s="302">
        <v>3.6704289098454128E-2</v>
      </c>
      <c r="N81" s="302">
        <v>4.1468975368537594E-2</v>
      </c>
      <c r="O81" s="302">
        <f t="shared" si="44"/>
        <v>0.57550651159859778</v>
      </c>
    </row>
    <row r="82" spans="1:15" s="236" customFormat="1" x14ac:dyDescent="0.2">
      <c r="A82" s="237" t="str">
        <f>name!E$9</f>
        <v>Caring, leisure and other service occupations</v>
      </c>
      <c r="B82" s="302">
        <v>2.2918232618561005E-2</v>
      </c>
      <c r="C82" s="302">
        <v>8.9853918027685189E-3</v>
      </c>
      <c r="D82" s="302">
        <v>2.2247078439350527E-3</v>
      </c>
      <c r="E82" s="302">
        <f t="shared" si="42"/>
        <v>3.4128332265264578E-2</v>
      </c>
      <c r="F82" s="303"/>
      <c r="G82" s="302">
        <v>2.2520478268753644E-2</v>
      </c>
      <c r="H82" s="302">
        <v>7.126876639711786E-3</v>
      </c>
      <c r="I82" s="302">
        <v>6.9059034243453667E-3</v>
      </c>
      <c r="J82" s="302">
        <f t="shared" ref="J82:J85" si="45">SUM(G82:I82)</f>
        <v>3.6553258332810798E-2</v>
      </c>
      <c r="K82" s="303"/>
      <c r="L82" s="302">
        <v>2.1791557371606918E-2</v>
      </c>
      <c r="M82" s="302">
        <v>4.8893733635998141E-3</v>
      </c>
      <c r="N82" s="302">
        <v>7.5518265291213927E-3</v>
      </c>
      <c r="O82" s="302">
        <f t="shared" si="44"/>
        <v>3.4232757264328124E-2</v>
      </c>
    </row>
    <row r="83" spans="1:15" s="236" customFormat="1" x14ac:dyDescent="0.2">
      <c r="A83" s="237" t="str">
        <f>name!E$10</f>
        <v>Sales and customer service occupations</v>
      </c>
      <c r="B83" s="302">
        <v>0.12316675475385819</v>
      </c>
      <c r="C83" s="302">
        <v>2.4679531448304436E-2</v>
      </c>
      <c r="D83" s="302">
        <v>3.7044345357865188E-3</v>
      </c>
      <c r="E83" s="302">
        <f t="shared" si="42"/>
        <v>0.15155072073794912</v>
      </c>
      <c r="F83" s="303"/>
      <c r="G83" s="302">
        <v>0.12288871406929772</v>
      </c>
      <c r="H83" s="302">
        <v>2.3995161323364548E-2</v>
      </c>
      <c r="I83" s="302">
        <v>3.6594711377435016E-3</v>
      </c>
      <c r="J83" s="302">
        <f t="shared" si="45"/>
        <v>0.15054334653040577</v>
      </c>
      <c r="K83" s="303"/>
      <c r="L83" s="302">
        <v>0.13453548315838734</v>
      </c>
      <c r="M83" s="302">
        <v>3.428341205500144E-2</v>
      </c>
      <c r="N83" s="302">
        <v>2.8414313765074734E-3</v>
      </c>
      <c r="O83" s="302">
        <f t="shared" si="44"/>
        <v>0.17166032658989624</v>
      </c>
    </row>
    <row r="84" spans="1:15" s="236" customFormat="1" x14ac:dyDescent="0.2">
      <c r="A84" s="237" t="str">
        <f>name!E$11</f>
        <v>Process, plant and machine operatives</v>
      </c>
      <c r="B84" s="302">
        <v>0.50748088404975811</v>
      </c>
      <c r="C84" s="302">
        <v>5.4552548765990125E-2</v>
      </c>
      <c r="D84" s="302">
        <v>1.0654346527976893E-2</v>
      </c>
      <c r="E84" s="302">
        <f t="shared" si="42"/>
        <v>0.57268777934372517</v>
      </c>
      <c r="F84" s="303"/>
      <c r="G84" s="302">
        <v>0.36777837599068658</v>
      </c>
      <c r="H84" s="302">
        <v>4.3913438523460781E-2</v>
      </c>
      <c r="I84" s="302">
        <v>1.7075692320046371E-2</v>
      </c>
      <c r="J84" s="302">
        <f t="shared" si="45"/>
        <v>0.42876750683419373</v>
      </c>
      <c r="K84" s="303"/>
      <c r="L84" s="302">
        <v>0.30689270782939193</v>
      </c>
      <c r="M84" s="302">
        <v>3.8061008064484009E-2</v>
      </c>
      <c r="N84" s="302">
        <v>3.1008438126149243E-2</v>
      </c>
      <c r="O84" s="302">
        <f t="shared" si="44"/>
        <v>0.37596215402002514</v>
      </c>
    </row>
    <row r="85" spans="1:15" s="236" customFormat="1" x14ac:dyDescent="0.2">
      <c r="A85" s="237" t="str">
        <f>name!E$12</f>
        <v>Elementary occupations</v>
      </c>
      <c r="B85" s="302">
        <v>0.19726681169307747</v>
      </c>
      <c r="C85" s="302">
        <v>4.1612750845339858E-2</v>
      </c>
      <c r="D85" s="302">
        <v>6.0197263552586189E-3</v>
      </c>
      <c r="E85" s="302">
        <f t="shared" si="42"/>
        <v>0.24489928889367596</v>
      </c>
      <c r="F85" s="303"/>
      <c r="G85" s="302">
        <v>0.13658484703986784</v>
      </c>
      <c r="H85" s="302">
        <v>2.9869575399812959E-2</v>
      </c>
      <c r="I85" s="302">
        <v>6.9151650861420805E-3</v>
      </c>
      <c r="J85" s="302">
        <f t="shared" si="45"/>
        <v>0.17336958752582288</v>
      </c>
      <c r="K85" s="303"/>
      <c r="L85" s="302">
        <v>0.13830084189038222</v>
      </c>
      <c r="M85" s="302">
        <v>5.6154353449179753E-2</v>
      </c>
      <c r="N85" s="302">
        <v>1.2633271185422686E-2</v>
      </c>
      <c r="O85" s="302">
        <f t="shared" si="44"/>
        <v>0.20708846652498464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4.5091895904908474</v>
      </c>
      <c r="C87" s="311">
        <f t="shared" ref="C87:E87" si="46">SUM(C77:C85)</f>
        <v>0.33373978848065045</v>
      </c>
      <c r="D87" s="311">
        <f t="shared" si="46"/>
        <v>0.14407062102850798</v>
      </c>
      <c r="E87" s="311">
        <f t="shared" si="46"/>
        <v>4.9870000000000072</v>
      </c>
      <c r="F87" s="311"/>
      <c r="G87" s="311">
        <f t="shared" ref="G87:J87" si="47">SUM(G77:G85)</f>
        <v>4.6965690018552424</v>
      </c>
      <c r="H87" s="311">
        <f t="shared" si="47"/>
        <v>0.33716732796482446</v>
      </c>
      <c r="I87" s="311">
        <f t="shared" si="47"/>
        <v>0.14826367017993819</v>
      </c>
      <c r="J87" s="311">
        <f t="shared" si="47"/>
        <v>5.1820000000000057</v>
      </c>
      <c r="K87" s="311"/>
      <c r="L87" s="311">
        <f t="shared" ref="L87:O87" si="48">SUM(L77:L85)</f>
        <v>4.9456033106515482</v>
      </c>
      <c r="M87" s="311">
        <f t="shared" si="48"/>
        <v>0.36733969544650713</v>
      </c>
      <c r="N87" s="311">
        <f t="shared" si="48"/>
        <v>0.16905699390194617</v>
      </c>
      <c r="O87" s="311">
        <f t="shared" si="48"/>
        <v>5.482000000000002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2.7752448012353401</v>
      </c>
      <c r="C94" s="302">
        <v>0.1456107529664124</v>
      </c>
      <c r="D94" s="302">
        <v>0.40683239719662034</v>
      </c>
      <c r="E94" s="302">
        <f>SUM(B94:D94)</f>
        <v>3.3276879513983726</v>
      </c>
      <c r="F94" s="303"/>
      <c r="G94" s="302">
        <v>3.4324761345235602</v>
      </c>
      <c r="H94" s="302">
        <v>0.22264666521049253</v>
      </c>
      <c r="I94" s="302">
        <v>0.39229915835703238</v>
      </c>
      <c r="J94" s="302">
        <f>SUM(G94:I94)</f>
        <v>4.0474219580910855</v>
      </c>
      <c r="K94" s="303"/>
      <c r="L94" s="302">
        <v>2.924600050633587</v>
      </c>
      <c r="M94" s="302">
        <v>0.21417145711658059</v>
      </c>
      <c r="N94" s="302">
        <v>0.38985586508905612</v>
      </c>
      <c r="O94" s="302">
        <f>SUM(L94:N94)</f>
        <v>3.5286273728392237</v>
      </c>
    </row>
    <row r="95" spans="1:15" s="236" customFormat="1" x14ac:dyDescent="0.2">
      <c r="A95" s="237" t="str">
        <f>name!E$5</f>
        <v>Professional occupations</v>
      </c>
      <c r="B95" s="302">
        <v>5.3220501388173185</v>
      </c>
      <c r="C95" s="302">
        <v>0.15778998126716595</v>
      </c>
      <c r="D95" s="302">
        <v>0.22393331291696</v>
      </c>
      <c r="E95" s="302">
        <f t="shared" ref="E95:E102" si="49">SUM(B95:D95)</f>
        <v>5.7037734330014445</v>
      </c>
      <c r="F95" s="303"/>
      <c r="G95" s="302">
        <v>7.2143331924545135</v>
      </c>
      <c r="H95" s="302">
        <v>0.22480563834376835</v>
      </c>
      <c r="I95" s="302">
        <v>0.2400908394731083</v>
      </c>
      <c r="J95" s="302">
        <f t="shared" ref="J95:J97" si="50">SUM(G95:I95)</f>
        <v>7.6792296702713898</v>
      </c>
      <c r="K95" s="303"/>
      <c r="L95" s="302">
        <v>8.4651213819676627</v>
      </c>
      <c r="M95" s="302">
        <v>0.22718986125495005</v>
      </c>
      <c r="N95" s="302">
        <v>0.18530272196093914</v>
      </c>
      <c r="O95" s="302">
        <f t="shared" ref="O95:O102" si="51">SUM(L95:N95)</f>
        <v>8.8776139651835511</v>
      </c>
    </row>
    <row r="96" spans="1:15" s="236" customFormat="1" x14ac:dyDescent="0.2">
      <c r="A96" s="237" t="str">
        <f>name!E$6</f>
        <v>Associate professional occupations</v>
      </c>
      <c r="B96" s="302">
        <v>2.9200454015925605</v>
      </c>
      <c r="C96" s="302">
        <v>0.19553062805368199</v>
      </c>
      <c r="D96" s="302">
        <v>0.19134783567200025</v>
      </c>
      <c r="E96" s="302">
        <f t="shared" si="49"/>
        <v>3.3069238653182431</v>
      </c>
      <c r="F96" s="303"/>
      <c r="G96" s="302">
        <v>3.8234404484861186</v>
      </c>
      <c r="H96" s="302">
        <v>0.24806664014642138</v>
      </c>
      <c r="I96" s="302">
        <v>0.16116201696883048</v>
      </c>
      <c r="J96" s="302">
        <f t="shared" si="50"/>
        <v>4.2326691056013708</v>
      </c>
      <c r="K96" s="303"/>
      <c r="L96" s="302">
        <v>3.5224674004787841</v>
      </c>
      <c r="M96" s="302">
        <v>0.18511331908346973</v>
      </c>
      <c r="N96" s="302">
        <v>0.16645533610542548</v>
      </c>
      <c r="O96" s="302">
        <f t="shared" si="51"/>
        <v>3.8740360556676792</v>
      </c>
    </row>
    <row r="97" spans="1:15" s="236" customFormat="1" x14ac:dyDescent="0.2">
      <c r="A97" s="237" t="str">
        <f>name!E$7</f>
        <v>Administrative and secretarial occupations</v>
      </c>
      <c r="B97" s="302">
        <v>1.8446343089136941</v>
      </c>
      <c r="C97" s="302">
        <v>0.68941930297002263</v>
      </c>
      <c r="D97" s="302">
        <v>7.1714474694073535E-2</v>
      </c>
      <c r="E97" s="302">
        <f t="shared" si="49"/>
        <v>2.6057680865777901</v>
      </c>
      <c r="F97" s="303"/>
      <c r="G97" s="302">
        <v>2.0847420696176755</v>
      </c>
      <c r="H97" s="302">
        <v>0.57534143141080218</v>
      </c>
      <c r="I97" s="302">
        <v>6.9387725980522633E-2</v>
      </c>
      <c r="J97" s="302">
        <f t="shared" si="50"/>
        <v>2.7294712270090002</v>
      </c>
      <c r="K97" s="303"/>
      <c r="L97" s="302">
        <v>1.9590856699883388</v>
      </c>
      <c r="M97" s="302">
        <v>0.43127299135776537</v>
      </c>
      <c r="N97" s="302">
        <v>6.739392322912939E-2</v>
      </c>
      <c r="O97" s="302">
        <f t="shared" si="51"/>
        <v>2.4577525845752333</v>
      </c>
    </row>
    <row r="98" spans="1:15" s="236" customFormat="1" x14ac:dyDescent="0.2">
      <c r="A98" s="237" t="str">
        <f>name!E$8</f>
        <v>Skilled trades occupations</v>
      </c>
      <c r="B98" s="302">
        <v>7.0030675130924864</v>
      </c>
      <c r="C98" s="302">
        <v>0.2962104166168183</v>
      </c>
      <c r="D98" s="302">
        <v>0.92514400765441862</v>
      </c>
      <c r="E98" s="302">
        <f t="shared" si="49"/>
        <v>8.224421937363724</v>
      </c>
      <c r="F98" s="303"/>
      <c r="G98" s="302">
        <v>6.4010955355598069</v>
      </c>
      <c r="H98" s="302">
        <v>0.26930214810324266</v>
      </c>
      <c r="I98" s="302">
        <v>0.74887880886613201</v>
      </c>
      <c r="J98" s="302">
        <f>SUM(G98:I98)</f>
        <v>7.419276492529181</v>
      </c>
      <c r="K98" s="303"/>
      <c r="L98" s="302">
        <v>5.0562867643511478</v>
      </c>
      <c r="M98" s="302">
        <v>0.28950026743710316</v>
      </c>
      <c r="N98" s="302">
        <v>0.65529970578538188</v>
      </c>
      <c r="O98" s="302">
        <f t="shared" si="51"/>
        <v>6.0010867375736323</v>
      </c>
    </row>
    <row r="99" spans="1:15" s="236" customFormat="1" x14ac:dyDescent="0.2">
      <c r="A99" s="237" t="str">
        <f>name!E$9</f>
        <v>Caring, leisure and other service occupations</v>
      </c>
      <c r="B99" s="302">
        <v>0.27463722536135832</v>
      </c>
      <c r="C99" s="302">
        <v>7.0021319828482947E-2</v>
      </c>
      <c r="D99" s="302">
        <v>6.4488891180660715E-2</v>
      </c>
      <c r="E99" s="302">
        <f t="shared" si="49"/>
        <v>0.40914743637050199</v>
      </c>
      <c r="F99" s="303"/>
      <c r="G99" s="302">
        <v>0.3056878647935779</v>
      </c>
      <c r="H99" s="302">
        <v>6.0362229669195355E-2</v>
      </c>
      <c r="I99" s="302">
        <v>0.14938217252713976</v>
      </c>
      <c r="J99" s="302">
        <f t="shared" ref="J99:J102" si="52">SUM(G99:I99)</f>
        <v>0.51543226698991296</v>
      </c>
      <c r="K99" s="303"/>
      <c r="L99" s="302">
        <v>0.30602898739136802</v>
      </c>
      <c r="M99" s="302">
        <v>4.171099125292381E-2</v>
      </c>
      <c r="N99" s="302">
        <v>0.12668422035774812</v>
      </c>
      <c r="O99" s="302">
        <f t="shared" si="51"/>
        <v>0.47442419900203997</v>
      </c>
    </row>
    <row r="100" spans="1:15" s="236" customFormat="1" x14ac:dyDescent="0.2">
      <c r="A100" s="237" t="str">
        <f>name!E$10</f>
        <v>Sales and customer service occupations</v>
      </c>
      <c r="B100" s="302">
        <v>0.60738985871716933</v>
      </c>
      <c r="C100" s="302">
        <v>0.20292748147291162</v>
      </c>
      <c r="D100" s="302">
        <v>0.11238966286797852</v>
      </c>
      <c r="E100" s="302">
        <f t="shared" si="49"/>
        <v>0.92270700305805953</v>
      </c>
      <c r="F100" s="303"/>
      <c r="G100" s="302">
        <v>0.64805146231053645</v>
      </c>
      <c r="H100" s="302">
        <v>0.18526525930806775</v>
      </c>
      <c r="I100" s="302">
        <v>9.7929785180803128E-2</v>
      </c>
      <c r="J100" s="302">
        <f t="shared" si="52"/>
        <v>0.93124650679940724</v>
      </c>
      <c r="K100" s="303"/>
      <c r="L100" s="302">
        <v>0.64397846124868363</v>
      </c>
      <c r="M100" s="302">
        <v>0.17645331940268918</v>
      </c>
      <c r="N100" s="302">
        <v>8.0088412890068322E-2</v>
      </c>
      <c r="O100" s="302">
        <f t="shared" si="51"/>
        <v>0.90052019354144108</v>
      </c>
    </row>
    <row r="101" spans="1:15" s="236" customFormat="1" x14ac:dyDescent="0.2">
      <c r="A101" s="237" t="str">
        <f>name!E$11</f>
        <v>Process, plant and machine operatives</v>
      </c>
      <c r="B101" s="302">
        <v>5.0158536735465269</v>
      </c>
      <c r="C101" s="302">
        <v>0.43670924254383015</v>
      </c>
      <c r="D101" s="302">
        <v>0.29305802204361914</v>
      </c>
      <c r="E101" s="302">
        <f t="shared" si="49"/>
        <v>5.7456209381339756</v>
      </c>
      <c r="F101" s="303"/>
      <c r="G101" s="302">
        <v>4.4416613024395497</v>
      </c>
      <c r="H101" s="302">
        <v>0.39758523431728388</v>
      </c>
      <c r="I101" s="302">
        <v>0.2742125010961009</v>
      </c>
      <c r="J101" s="302">
        <f t="shared" si="52"/>
        <v>5.1134590378529348</v>
      </c>
      <c r="K101" s="303"/>
      <c r="L101" s="302">
        <v>3.4955303206699067</v>
      </c>
      <c r="M101" s="302">
        <v>0.39465087507364316</v>
      </c>
      <c r="N101" s="302">
        <v>0.28355824736172563</v>
      </c>
      <c r="O101" s="302">
        <f t="shared" si="51"/>
        <v>4.1737394431052754</v>
      </c>
    </row>
    <row r="102" spans="1:15" s="236" customFormat="1" x14ac:dyDescent="0.2">
      <c r="A102" s="237" t="str">
        <f>name!E$12</f>
        <v>Elementary occupations</v>
      </c>
      <c r="B102" s="302">
        <v>1.194748015954167</v>
      </c>
      <c r="C102" s="302">
        <v>0.33473595940958256</v>
      </c>
      <c r="D102" s="302">
        <v>0.28646537341413297</v>
      </c>
      <c r="E102" s="302">
        <f t="shared" si="49"/>
        <v>1.8159493487778826</v>
      </c>
      <c r="F102" s="303"/>
      <c r="G102" s="302">
        <v>1.0045240285388572</v>
      </c>
      <c r="H102" s="302">
        <v>0.30025011906246363</v>
      </c>
      <c r="I102" s="302">
        <v>0.30401958725436495</v>
      </c>
      <c r="J102" s="302">
        <f t="shared" si="52"/>
        <v>1.6087937348556858</v>
      </c>
      <c r="K102" s="303"/>
      <c r="L102" s="302">
        <v>0.85431064317700589</v>
      </c>
      <c r="M102" s="302">
        <v>0.42487084327968089</v>
      </c>
      <c r="N102" s="302">
        <v>0.35401796205523112</v>
      </c>
      <c r="O102" s="302">
        <f t="shared" si="51"/>
        <v>1.6331994485119179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26.957670937230624</v>
      </c>
      <c r="C104" s="311">
        <f t="shared" ref="C104:E104" si="53">SUM(C94:C102)</f>
        <v>2.5289550851289087</v>
      </c>
      <c r="D104" s="311">
        <f t="shared" si="53"/>
        <v>2.5753739776404645</v>
      </c>
      <c r="E104" s="311">
        <f t="shared" si="53"/>
        <v>32.061999999999998</v>
      </c>
      <c r="F104" s="311"/>
      <c r="G104" s="311">
        <f t="shared" ref="G104:J104" si="54">SUM(G94:G102)</f>
        <v>29.356012038724195</v>
      </c>
      <c r="H104" s="311">
        <f t="shared" si="54"/>
        <v>2.4836253655717377</v>
      </c>
      <c r="I104" s="311">
        <f t="shared" si="54"/>
        <v>2.4373625957040348</v>
      </c>
      <c r="J104" s="311">
        <f t="shared" si="54"/>
        <v>34.276999999999973</v>
      </c>
      <c r="K104" s="311"/>
      <c r="L104" s="311">
        <f t="shared" ref="L104:O104" si="55">SUM(L94:L102)</f>
        <v>27.227409679906483</v>
      </c>
      <c r="M104" s="311">
        <f t="shared" si="55"/>
        <v>2.3849339252588062</v>
      </c>
      <c r="N104" s="311">
        <f t="shared" si="55"/>
        <v>2.3086563948347054</v>
      </c>
      <c r="O104" s="311">
        <f t="shared" si="55"/>
        <v>31.920999999999996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0.18799727953489276</v>
      </c>
      <c r="C111" s="302">
        <v>7.2792351629102385E-3</v>
      </c>
      <c r="D111" s="302">
        <v>2.8646148045984809E-2</v>
      </c>
      <c r="E111" s="302">
        <f>SUM(B111:D111)</f>
        <v>0.2239226627437878</v>
      </c>
      <c r="F111" s="303"/>
      <c r="G111" s="302">
        <v>0.19078737259111581</v>
      </c>
      <c r="H111" s="302">
        <v>1.015647219313184E-2</v>
      </c>
      <c r="I111" s="302">
        <v>0</v>
      </c>
      <c r="J111" s="302">
        <f>SUM(G111:I111)</f>
        <v>0.20094384478424765</v>
      </c>
      <c r="K111" s="303"/>
      <c r="L111" s="302">
        <v>0.16776531830356228</v>
      </c>
      <c r="M111" s="302">
        <v>1.227084666306223E-2</v>
      </c>
      <c r="N111" s="302">
        <v>0</v>
      </c>
      <c r="O111" s="302">
        <f>SUM(L111:N111)</f>
        <v>0.1800361649666245</v>
      </c>
    </row>
    <row r="112" spans="1:15" s="236" customFormat="1" x14ac:dyDescent="0.2">
      <c r="A112" s="237" t="str">
        <f>name!E$5</f>
        <v>Professional occupations</v>
      </c>
      <c r="B112" s="302">
        <v>0.34129263320347986</v>
      </c>
      <c r="C112" s="302">
        <v>9.1421497225487088E-3</v>
      </c>
      <c r="D112" s="302">
        <v>3.6348627071059299E-2</v>
      </c>
      <c r="E112" s="302">
        <f t="shared" ref="E112:E119" si="56">SUM(B112:D112)</f>
        <v>0.38678340999708788</v>
      </c>
      <c r="F112" s="303"/>
      <c r="G112" s="302">
        <v>0.39416429271179976</v>
      </c>
      <c r="H112" s="302">
        <v>1.0049794689957103E-2</v>
      </c>
      <c r="I112" s="302">
        <v>0</v>
      </c>
      <c r="J112" s="302">
        <f t="shared" ref="J112:J114" si="57">SUM(G112:I112)</f>
        <v>0.40421408740175685</v>
      </c>
      <c r="K112" s="303"/>
      <c r="L112" s="302">
        <v>0.44974926938605947</v>
      </c>
      <c r="M112" s="302">
        <v>1.0168235178515578E-2</v>
      </c>
      <c r="N112" s="302">
        <v>0</v>
      </c>
      <c r="O112" s="302">
        <f t="shared" ref="O112:O119" si="58">SUM(L112:N112)</f>
        <v>0.45991750456457503</v>
      </c>
    </row>
    <row r="113" spans="1:15" s="236" customFormat="1" x14ac:dyDescent="0.2">
      <c r="A113" s="237" t="str">
        <f>name!E$6</f>
        <v>Associate professional occupations</v>
      </c>
      <c r="B113" s="302">
        <v>0.22538584693098551</v>
      </c>
      <c r="C113" s="302">
        <v>1.0836894684439043E-2</v>
      </c>
      <c r="D113" s="302">
        <v>1.4003761731261019E-2</v>
      </c>
      <c r="E113" s="302">
        <f t="shared" si="56"/>
        <v>0.25022650334668556</v>
      </c>
      <c r="F113" s="303"/>
      <c r="G113" s="302">
        <v>0.25024131281708611</v>
      </c>
      <c r="H113" s="302">
        <v>1.1678776974174685E-2</v>
      </c>
      <c r="I113" s="302">
        <v>0</v>
      </c>
      <c r="J113" s="302">
        <f t="shared" si="57"/>
        <v>0.2619200897912608</v>
      </c>
      <c r="K113" s="303"/>
      <c r="L113" s="302">
        <v>0.21582360965265918</v>
      </c>
      <c r="M113" s="302">
        <v>1.2544897590878028E-2</v>
      </c>
      <c r="N113" s="302">
        <v>0</v>
      </c>
      <c r="O113" s="302">
        <f t="shared" si="58"/>
        <v>0.22836850724353722</v>
      </c>
    </row>
    <row r="114" spans="1:15" s="236" customFormat="1" x14ac:dyDescent="0.2">
      <c r="A114" s="237" t="str">
        <f>name!E$7</f>
        <v>Administrative and secretarial occupations</v>
      </c>
      <c r="B114" s="302">
        <v>0.22987265271427673</v>
      </c>
      <c r="C114" s="302">
        <v>1.886932675857762E-2</v>
      </c>
      <c r="D114" s="302">
        <v>7.9111689526798167E-3</v>
      </c>
      <c r="E114" s="302">
        <f t="shared" si="56"/>
        <v>0.25665314842553416</v>
      </c>
      <c r="F114" s="303"/>
      <c r="G114" s="302">
        <v>0.19592688578312265</v>
      </c>
      <c r="H114" s="302">
        <v>1.7223037160895946E-2</v>
      </c>
      <c r="I114" s="302">
        <v>0</v>
      </c>
      <c r="J114" s="302">
        <f t="shared" si="57"/>
        <v>0.21314992294401858</v>
      </c>
      <c r="K114" s="303"/>
      <c r="L114" s="302">
        <v>0.16916263401678611</v>
      </c>
      <c r="M114" s="302">
        <v>1.3442441644624258E-2</v>
      </c>
      <c r="N114" s="302">
        <v>0</v>
      </c>
      <c r="O114" s="302">
        <f t="shared" si="58"/>
        <v>0.18260507566141038</v>
      </c>
    </row>
    <row r="115" spans="1:15" s="236" customFormat="1" x14ac:dyDescent="0.2">
      <c r="A115" s="237" t="str">
        <f>name!E$8</f>
        <v>Skilled trades occupations</v>
      </c>
      <c r="B115" s="302">
        <v>0.27790166843280095</v>
      </c>
      <c r="C115" s="302">
        <v>9.8681082214531878E-3</v>
      </c>
      <c r="D115" s="302">
        <v>3.2217834672522726E-2</v>
      </c>
      <c r="E115" s="302">
        <f t="shared" si="56"/>
        <v>0.31998761132677683</v>
      </c>
      <c r="F115" s="303"/>
      <c r="G115" s="302">
        <v>0.20682815151041095</v>
      </c>
      <c r="H115" s="302">
        <v>4.87692654585255E-3</v>
      </c>
      <c r="I115" s="302">
        <v>0</v>
      </c>
      <c r="J115" s="302">
        <f>SUM(G115:I115)</f>
        <v>0.21170507805626351</v>
      </c>
      <c r="K115" s="303"/>
      <c r="L115" s="302">
        <v>0.1353848421734733</v>
      </c>
      <c r="M115" s="302">
        <v>5.0670771455798317E-3</v>
      </c>
      <c r="N115" s="302">
        <v>0</v>
      </c>
      <c r="O115" s="302">
        <f t="shared" si="58"/>
        <v>0.14045191931905313</v>
      </c>
    </row>
    <row r="116" spans="1:15" s="236" customFormat="1" x14ac:dyDescent="0.2">
      <c r="A116" s="237" t="str">
        <f>name!E$9</f>
        <v>Caring, leisure and other service occupations</v>
      </c>
      <c r="B116" s="302">
        <v>3.0930068733517092E-2</v>
      </c>
      <c r="C116" s="302">
        <v>1.0177389378498118E-2</v>
      </c>
      <c r="D116" s="302">
        <v>9.3425479222286622E-4</v>
      </c>
      <c r="E116" s="302">
        <f t="shared" si="56"/>
        <v>4.2041712904238075E-2</v>
      </c>
      <c r="F116" s="303"/>
      <c r="G116" s="302">
        <v>2.4942355959707722E-2</v>
      </c>
      <c r="H116" s="302">
        <v>7.668026788712542E-3</v>
      </c>
      <c r="I116" s="302">
        <v>0</v>
      </c>
      <c r="J116" s="302">
        <f t="shared" ref="J116:J119" si="59">SUM(G116:I116)</f>
        <v>3.2610382748420264E-2</v>
      </c>
      <c r="K116" s="303"/>
      <c r="L116" s="302">
        <v>2.2082227016133691E-2</v>
      </c>
      <c r="M116" s="302">
        <v>5.6139417572740116E-3</v>
      </c>
      <c r="N116" s="302">
        <v>0</v>
      </c>
      <c r="O116" s="302">
        <f t="shared" si="58"/>
        <v>2.7696168773407703E-2</v>
      </c>
    </row>
    <row r="117" spans="1:15" s="236" customFormat="1" x14ac:dyDescent="0.2">
      <c r="A117" s="237" t="str">
        <f>name!E$10</f>
        <v>Sales and customer service occupations</v>
      </c>
      <c r="B117" s="302">
        <v>0.18553556110748248</v>
      </c>
      <c r="C117" s="302">
        <v>4.7224753889298296E-2</v>
      </c>
      <c r="D117" s="302">
        <v>7.9096112908554304E-3</v>
      </c>
      <c r="E117" s="302">
        <f t="shared" si="56"/>
        <v>0.24066992628763623</v>
      </c>
      <c r="F117" s="303"/>
      <c r="G117" s="302">
        <v>0.1574482510352132</v>
      </c>
      <c r="H117" s="302">
        <v>4.3952564774533194E-2</v>
      </c>
      <c r="I117" s="302">
        <v>0</v>
      </c>
      <c r="J117" s="302">
        <f t="shared" si="59"/>
        <v>0.20140081580974639</v>
      </c>
      <c r="K117" s="303"/>
      <c r="L117" s="302">
        <v>0.16920655327028922</v>
      </c>
      <c r="M117" s="302">
        <v>4.5182589841565798E-2</v>
      </c>
      <c r="N117" s="302">
        <v>0</v>
      </c>
      <c r="O117" s="302">
        <f t="shared" si="58"/>
        <v>0.21438914311185503</v>
      </c>
    </row>
    <row r="118" spans="1:15" s="236" customFormat="1" x14ac:dyDescent="0.2">
      <c r="A118" s="237" t="str">
        <f>name!E$11</f>
        <v>Process, plant and machine operatives</v>
      </c>
      <c r="B118" s="302">
        <v>5.339704626468067E-2</v>
      </c>
      <c r="C118" s="302">
        <v>3.802170137167959E-3</v>
      </c>
      <c r="D118" s="302">
        <v>1.1277408266304099E-2</v>
      </c>
      <c r="E118" s="302">
        <f t="shared" si="56"/>
        <v>6.8476624668152727E-2</v>
      </c>
      <c r="F118" s="303"/>
      <c r="G118" s="302">
        <v>4.0121953646323393E-2</v>
      </c>
      <c r="H118" s="302">
        <v>2.6746563372108878E-3</v>
      </c>
      <c r="I118" s="302">
        <v>0</v>
      </c>
      <c r="J118" s="302">
        <f t="shared" si="59"/>
        <v>4.2796609983534281E-2</v>
      </c>
      <c r="K118" s="303"/>
      <c r="L118" s="302">
        <v>3.1152779117644754E-2</v>
      </c>
      <c r="M118" s="302">
        <v>3.3734194665900586E-3</v>
      </c>
      <c r="N118" s="302">
        <v>0</v>
      </c>
      <c r="O118" s="302">
        <f t="shared" si="58"/>
        <v>3.4526198584234814E-2</v>
      </c>
    </row>
    <row r="119" spans="1:15" s="236" customFormat="1" x14ac:dyDescent="0.2">
      <c r="A119" s="237" t="str">
        <f>name!E$12</f>
        <v>Elementary occupations</v>
      </c>
      <c r="B119" s="302">
        <v>3.236123683694532E-2</v>
      </c>
      <c r="C119" s="302">
        <v>1.9948717035691104E-2</v>
      </c>
      <c r="D119" s="302">
        <v>3.9284464274623367E-3</v>
      </c>
      <c r="E119" s="302">
        <f t="shared" si="56"/>
        <v>5.6238400300098766E-2</v>
      </c>
      <c r="F119" s="303"/>
      <c r="G119" s="302">
        <v>2.4290943654985853E-2</v>
      </c>
      <c r="H119" s="302">
        <v>1.3968224825765464E-2</v>
      </c>
      <c r="I119" s="302">
        <v>0</v>
      </c>
      <c r="J119" s="302">
        <f t="shared" si="59"/>
        <v>3.8259168480751317E-2</v>
      </c>
      <c r="K119" s="303"/>
      <c r="L119" s="302">
        <v>1.8242303484974805E-2</v>
      </c>
      <c r="M119" s="302">
        <v>7.7670142903276847E-3</v>
      </c>
      <c r="N119" s="302">
        <v>0</v>
      </c>
      <c r="O119" s="302">
        <f t="shared" si="58"/>
        <v>2.6009317775302489E-2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1.564673993759061</v>
      </c>
      <c r="C121" s="311">
        <f t="shared" ref="C121:E121" si="60">SUM(C111:C119)</f>
        <v>0.13714874499058427</v>
      </c>
      <c r="D121" s="311">
        <f t="shared" si="60"/>
        <v>0.14317726125035241</v>
      </c>
      <c r="E121" s="311">
        <f t="shared" si="60"/>
        <v>1.844999999999998</v>
      </c>
      <c r="F121" s="311"/>
      <c r="G121" s="311">
        <f t="shared" ref="G121:J121" si="61">SUM(G111:G119)</f>
        <v>1.4847515197097652</v>
      </c>
      <c r="H121" s="311">
        <f t="shared" si="61"/>
        <v>0.12224848029023422</v>
      </c>
      <c r="I121" s="311">
        <f t="shared" si="61"/>
        <v>0</v>
      </c>
      <c r="J121" s="311">
        <f t="shared" si="61"/>
        <v>1.6069999999999998</v>
      </c>
      <c r="K121" s="311"/>
      <c r="L121" s="311">
        <f t="shared" ref="L121:O121" si="62">SUM(L111:L119)</f>
        <v>1.3785695364215824</v>
      </c>
      <c r="M121" s="311">
        <f t="shared" si="62"/>
        <v>0.11543046357841748</v>
      </c>
      <c r="N121" s="311">
        <f t="shared" si="62"/>
        <v>0</v>
      </c>
      <c r="O121" s="311">
        <f t="shared" si="62"/>
        <v>1.4940000000000004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0.25761997134148185</v>
      </c>
      <c r="C128" s="302">
        <v>2.4183599229214408E-2</v>
      </c>
      <c r="D128" s="302">
        <v>2.4343824530658333E-2</v>
      </c>
      <c r="E128" s="302">
        <f>SUM(B128:D128)</f>
        <v>0.30614739510135458</v>
      </c>
      <c r="F128" s="303"/>
      <c r="G128" s="302">
        <v>0.34274775147361347</v>
      </c>
      <c r="H128" s="302">
        <v>1.3808186933241987E-2</v>
      </c>
      <c r="I128" s="302">
        <v>3.1668675990941121E-2</v>
      </c>
      <c r="J128" s="302">
        <f>SUM(G128:I128)</f>
        <v>0.3882246143977966</v>
      </c>
      <c r="K128" s="303"/>
      <c r="L128" s="302">
        <v>0.3435013552918541</v>
      </c>
      <c r="M128" s="302">
        <v>8.4910751506182842E-3</v>
      </c>
      <c r="N128" s="302">
        <v>3.2075167993342785E-2</v>
      </c>
      <c r="O128" s="302">
        <f>SUM(L128:N128)</f>
        <v>0.38406759843581517</v>
      </c>
    </row>
    <row r="129" spans="1:15" s="236" customFormat="1" x14ac:dyDescent="0.2">
      <c r="A129" s="237" t="str">
        <f>name!E$5</f>
        <v>Professional occupations</v>
      </c>
      <c r="B129" s="302">
        <v>0.25522862691163428</v>
      </c>
      <c r="C129" s="302">
        <v>2.7986942165429546E-2</v>
      </c>
      <c r="D129" s="302">
        <v>8.6108372878445933E-3</v>
      </c>
      <c r="E129" s="302">
        <f t="shared" ref="E129:E136" si="63">SUM(B129:D129)</f>
        <v>0.29182640636490842</v>
      </c>
      <c r="F129" s="303"/>
      <c r="G129" s="302">
        <v>0.37707037324132187</v>
      </c>
      <c r="H129" s="302">
        <v>2.1723292434981958E-2</v>
      </c>
      <c r="I129" s="302">
        <v>1.1480346835485673E-2</v>
      </c>
      <c r="J129" s="302">
        <f t="shared" ref="J129:J131" si="64">SUM(G129:I129)</f>
        <v>0.41027401251178947</v>
      </c>
      <c r="K129" s="303"/>
      <c r="L129" s="302">
        <v>0.46073895494015005</v>
      </c>
      <c r="M129" s="302">
        <v>2.373850839148936E-2</v>
      </c>
      <c r="N129" s="302">
        <v>1.0746638727603987E-2</v>
      </c>
      <c r="O129" s="302">
        <f t="shared" ref="O129:O136" si="65">SUM(L129:N129)</f>
        <v>0.49522410205924344</v>
      </c>
    </row>
    <row r="130" spans="1:15" s="236" customFormat="1" x14ac:dyDescent="0.2">
      <c r="A130" s="237" t="str">
        <f>name!E$6</f>
        <v>Associate professional occupations</v>
      </c>
      <c r="B130" s="302">
        <v>0.2758820990026114</v>
      </c>
      <c r="C130" s="302">
        <v>7.2513269300279487E-2</v>
      </c>
      <c r="D130" s="302">
        <v>5.6661818324997689E-3</v>
      </c>
      <c r="E130" s="302">
        <f t="shared" si="63"/>
        <v>0.35406155013539065</v>
      </c>
      <c r="F130" s="303"/>
      <c r="G130" s="302">
        <v>0.38093221583152637</v>
      </c>
      <c r="H130" s="302">
        <v>5.1782208743273599E-2</v>
      </c>
      <c r="I130" s="302">
        <v>8.0240765704922314E-3</v>
      </c>
      <c r="J130" s="302">
        <f t="shared" si="64"/>
        <v>0.44073850114529223</v>
      </c>
      <c r="K130" s="303"/>
      <c r="L130" s="302">
        <v>0.42253614543114748</v>
      </c>
      <c r="M130" s="302">
        <v>4.9234366836522443E-2</v>
      </c>
      <c r="N130" s="302">
        <v>9.1407965246194118E-3</v>
      </c>
      <c r="O130" s="302">
        <f t="shared" si="65"/>
        <v>0.48091130879228933</v>
      </c>
    </row>
    <row r="131" spans="1:15" s="236" customFormat="1" x14ac:dyDescent="0.2">
      <c r="A131" s="237" t="str">
        <f>name!E$7</f>
        <v>Administrative and secretarial occupations</v>
      </c>
      <c r="B131" s="302">
        <v>0.34316567695373384</v>
      </c>
      <c r="C131" s="302">
        <v>0.14764125550396895</v>
      </c>
      <c r="D131" s="302">
        <v>1.0783909176902036E-3</v>
      </c>
      <c r="E131" s="302">
        <f t="shared" si="63"/>
        <v>0.49188532337539298</v>
      </c>
      <c r="F131" s="303"/>
      <c r="G131" s="302">
        <v>0.36091344367617861</v>
      </c>
      <c r="H131" s="302">
        <v>9.0903727474555621E-2</v>
      </c>
      <c r="I131" s="302">
        <v>1.8422445113811608E-3</v>
      </c>
      <c r="J131" s="302">
        <f t="shared" si="64"/>
        <v>0.45365941566211537</v>
      </c>
      <c r="K131" s="303"/>
      <c r="L131" s="302">
        <v>0.37825304414519628</v>
      </c>
      <c r="M131" s="302">
        <v>8.6999801349384065E-2</v>
      </c>
      <c r="N131" s="302">
        <v>2.0972284322453164E-3</v>
      </c>
      <c r="O131" s="302">
        <f t="shared" si="65"/>
        <v>0.46735007392682565</v>
      </c>
    </row>
    <row r="132" spans="1:15" s="236" customFormat="1" x14ac:dyDescent="0.2">
      <c r="A132" s="237" t="str">
        <f>name!E$8</f>
        <v>Skilled trades occupations</v>
      </c>
      <c r="B132" s="302">
        <v>0.21286171652749902</v>
      </c>
      <c r="C132" s="302">
        <v>7.8565011105394503E-2</v>
      </c>
      <c r="D132" s="302">
        <v>6.8987710211000294E-2</v>
      </c>
      <c r="E132" s="302">
        <f t="shared" si="63"/>
        <v>0.36041443784389382</v>
      </c>
      <c r="F132" s="303"/>
      <c r="G132" s="302">
        <v>0.21861128273224803</v>
      </c>
      <c r="H132" s="302">
        <v>1.2720142429726864E-2</v>
      </c>
      <c r="I132" s="302">
        <v>6.4940283747622604E-2</v>
      </c>
      <c r="J132" s="302">
        <f>SUM(G132:I132)</f>
        <v>0.29627170890959748</v>
      </c>
      <c r="K132" s="303"/>
      <c r="L132" s="302">
        <v>0.19943769930571481</v>
      </c>
      <c r="M132" s="302">
        <v>5.0640395813253336E-3</v>
      </c>
      <c r="N132" s="302">
        <v>5.6209675494329536E-2</v>
      </c>
      <c r="O132" s="302">
        <f t="shared" si="65"/>
        <v>0.26071141438136969</v>
      </c>
    </row>
    <row r="133" spans="1:15" s="236" customFormat="1" x14ac:dyDescent="0.2">
      <c r="A133" s="237" t="str">
        <f>name!E$9</f>
        <v>Caring, leisure and other service occupations</v>
      </c>
      <c r="B133" s="302">
        <v>7.61043430221367E-2</v>
      </c>
      <c r="C133" s="302">
        <v>2.102736188068002E-2</v>
      </c>
      <c r="D133" s="302">
        <v>8.4188827520708114E-4</v>
      </c>
      <c r="E133" s="302">
        <f t="shared" si="63"/>
        <v>9.7973593178023802E-2</v>
      </c>
      <c r="F133" s="303"/>
      <c r="G133" s="302">
        <v>9.3837797737390316E-2</v>
      </c>
      <c r="H133" s="302">
        <v>9.4326214105525628E-3</v>
      </c>
      <c r="I133" s="302">
        <v>1.4327811337561237E-3</v>
      </c>
      <c r="J133" s="302">
        <f t="shared" ref="J133:J136" si="66">SUM(G133:I133)</f>
        <v>0.10470320028169901</v>
      </c>
      <c r="K133" s="303"/>
      <c r="L133" s="302">
        <v>0.11359742801733233</v>
      </c>
      <c r="M133" s="302">
        <v>1.8842556642990203E-2</v>
      </c>
      <c r="N133" s="302">
        <v>1.7076828771329323E-3</v>
      </c>
      <c r="O133" s="302">
        <f t="shared" si="65"/>
        <v>0.13414766753745547</v>
      </c>
    </row>
    <row r="134" spans="1:15" s="236" customFormat="1" x14ac:dyDescent="0.2">
      <c r="A134" s="237" t="str">
        <f>name!E$10</f>
        <v>Sales and customer service occupations</v>
      </c>
      <c r="B134" s="302">
        <v>9.9959376715468062E-2</v>
      </c>
      <c r="C134" s="302">
        <v>6.0056121604530416E-2</v>
      </c>
      <c r="D134" s="302">
        <v>5.068143773013861E-3</v>
      </c>
      <c r="E134" s="302">
        <f t="shared" si="63"/>
        <v>0.16508364209301235</v>
      </c>
      <c r="F134" s="303"/>
      <c r="G134" s="302">
        <v>0.10216997498737677</v>
      </c>
      <c r="H134" s="302">
        <v>2.2935834234021051E-2</v>
      </c>
      <c r="I134" s="302">
        <v>5.1553365883409219E-3</v>
      </c>
      <c r="J134" s="302">
        <f t="shared" si="66"/>
        <v>0.13026114580973874</v>
      </c>
      <c r="K134" s="303"/>
      <c r="L134" s="302">
        <v>0.12401685788346214</v>
      </c>
      <c r="M134" s="302">
        <v>3.9311712074086215E-2</v>
      </c>
      <c r="N134" s="302">
        <v>4.1645005949004603E-3</v>
      </c>
      <c r="O134" s="302">
        <f t="shared" si="65"/>
        <v>0.1674930705524488</v>
      </c>
    </row>
    <row r="135" spans="1:15" s="236" customFormat="1" x14ac:dyDescent="0.2">
      <c r="A135" s="237" t="str">
        <f>name!E$11</f>
        <v>Process, plant and machine operatives</v>
      </c>
      <c r="B135" s="302">
        <v>0.88699047262125008</v>
      </c>
      <c r="C135" s="302">
        <v>5.1706974022883552E-2</v>
      </c>
      <c r="D135" s="302">
        <v>1.0685908096873441E-2</v>
      </c>
      <c r="E135" s="302">
        <f t="shared" si="63"/>
        <v>0.9493833547410071</v>
      </c>
      <c r="F135" s="303"/>
      <c r="G135" s="302">
        <v>0.94520941063450903</v>
      </c>
      <c r="H135" s="302">
        <v>1.5843480961595078E-2</v>
      </c>
      <c r="I135" s="302">
        <v>1.6036111079379151E-2</v>
      </c>
      <c r="J135" s="302">
        <f t="shared" si="66"/>
        <v>0.97708900267548326</v>
      </c>
      <c r="K135" s="303"/>
      <c r="L135" s="302">
        <v>1.0189945532551552</v>
      </c>
      <c r="M135" s="302">
        <v>3.3700372256793743E-3</v>
      </c>
      <c r="N135" s="302">
        <v>1.2804906202408248E-2</v>
      </c>
      <c r="O135" s="302">
        <f t="shared" si="65"/>
        <v>1.0351694966832428</v>
      </c>
    </row>
    <row r="136" spans="1:15" s="236" customFormat="1" x14ac:dyDescent="0.2">
      <c r="A136" s="237" t="str">
        <f>name!E$12</f>
        <v>Elementary occupations</v>
      </c>
      <c r="B136" s="302">
        <v>0.77739410045630375</v>
      </c>
      <c r="C136" s="302">
        <v>0.14010681529554073</v>
      </c>
      <c r="D136" s="302">
        <v>6.7233814151694705E-3</v>
      </c>
      <c r="E136" s="302">
        <f t="shared" si="63"/>
        <v>0.92422429716701393</v>
      </c>
      <c r="F136" s="303"/>
      <c r="G136" s="302">
        <v>0.85905104071196658</v>
      </c>
      <c r="H136" s="302">
        <v>6.4174485433303091E-2</v>
      </c>
      <c r="I136" s="302">
        <v>8.5528724612173434E-3</v>
      </c>
      <c r="J136" s="302">
        <f t="shared" si="66"/>
        <v>0.93177839860648703</v>
      </c>
      <c r="K136" s="303"/>
      <c r="L136" s="302">
        <v>0.86527161729903179</v>
      </c>
      <c r="M136" s="302">
        <v>9.5928641815542171E-2</v>
      </c>
      <c r="N136" s="302">
        <v>1.1725008516733314E-2</v>
      </c>
      <c r="O136" s="302">
        <f t="shared" si="65"/>
        <v>0.97292526763130727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3.1852063835521189</v>
      </c>
      <c r="C138" s="311">
        <f t="shared" ref="C138:E138" si="67">SUM(C128:C136)</f>
        <v>0.62378735010792163</v>
      </c>
      <c r="D138" s="311">
        <f t="shared" si="67"/>
        <v>0.13200626633995705</v>
      </c>
      <c r="E138" s="311">
        <f t="shared" si="67"/>
        <v>3.9409999999999976</v>
      </c>
      <c r="F138" s="311"/>
      <c r="G138" s="311">
        <f t="shared" ref="G138:J138" si="68">SUM(G128:G136)</f>
        <v>3.6805432910261309</v>
      </c>
      <c r="H138" s="311">
        <f t="shared" si="68"/>
        <v>0.30332398005525174</v>
      </c>
      <c r="I138" s="311">
        <f t="shared" si="68"/>
        <v>0.14913272891861634</v>
      </c>
      <c r="J138" s="311">
        <f t="shared" si="68"/>
        <v>4.133</v>
      </c>
      <c r="K138" s="311"/>
      <c r="L138" s="311">
        <f t="shared" ref="L138:O138" si="69">SUM(L128:L136)</f>
        <v>3.9263476555690442</v>
      </c>
      <c r="M138" s="311">
        <f t="shared" si="69"/>
        <v>0.33098073906763747</v>
      </c>
      <c r="N138" s="311">
        <f t="shared" si="69"/>
        <v>0.14067160536331599</v>
      </c>
      <c r="O138" s="311">
        <f t="shared" si="69"/>
        <v>4.3979999999999979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2.0826151085778486</v>
      </c>
      <c r="C145" s="302">
        <v>0.17824670675158541</v>
      </c>
      <c r="D145" s="302">
        <v>0.40836375693968818</v>
      </c>
      <c r="E145" s="302">
        <f>SUM(B145:D145)</f>
        <v>2.6692255722691223</v>
      </c>
      <c r="F145" s="303"/>
      <c r="G145" s="302">
        <v>2.6915967426833123</v>
      </c>
      <c r="H145" s="302">
        <v>0.39116157162094828</v>
      </c>
      <c r="I145" s="302">
        <v>0.81961896782292842</v>
      </c>
      <c r="J145" s="302">
        <f>SUM(G145:I145)</f>
        <v>3.9023772821271887</v>
      </c>
      <c r="K145" s="303"/>
      <c r="L145" s="302">
        <v>2.5487229844869606</v>
      </c>
      <c r="M145" s="302">
        <v>0.39163292740529909</v>
      </c>
      <c r="N145" s="302">
        <v>0.84197222960361928</v>
      </c>
      <c r="O145" s="302">
        <f>SUM(L145:N145)</f>
        <v>3.7823281414958791</v>
      </c>
    </row>
    <row r="146" spans="1:15" s="236" customFormat="1" x14ac:dyDescent="0.2">
      <c r="A146" s="237" t="str">
        <f>name!E$5</f>
        <v>Professional occupations</v>
      </c>
      <c r="B146" s="302">
        <v>2.296896531836496</v>
      </c>
      <c r="C146" s="302">
        <v>0.10676363729891358</v>
      </c>
      <c r="D146" s="302">
        <v>0.1773786815706993</v>
      </c>
      <c r="E146" s="302">
        <f t="shared" ref="E146:E153" si="70">SUM(B146:D146)</f>
        <v>2.5810388507061091</v>
      </c>
      <c r="F146" s="303"/>
      <c r="G146" s="302">
        <v>3.3267940176694824</v>
      </c>
      <c r="H146" s="302">
        <v>0.2100798412318316</v>
      </c>
      <c r="I146" s="302">
        <v>0.30529193456614995</v>
      </c>
      <c r="J146" s="302">
        <f t="shared" ref="J146:J148" si="71">SUM(G146:I146)</f>
        <v>3.8421657934674638</v>
      </c>
      <c r="K146" s="303"/>
      <c r="L146" s="302">
        <v>4.4649243222042481</v>
      </c>
      <c r="M146" s="302">
        <v>0.22730506887984728</v>
      </c>
      <c r="N146" s="302">
        <v>0.22741561209952171</v>
      </c>
      <c r="O146" s="302">
        <f t="shared" ref="O146:O153" si="72">SUM(L146:N146)</f>
        <v>4.919645003183617</v>
      </c>
    </row>
    <row r="147" spans="1:15" s="236" customFormat="1" x14ac:dyDescent="0.2">
      <c r="A147" s="237" t="str">
        <f>name!E$6</f>
        <v>Associate professional occupations</v>
      </c>
      <c r="B147" s="302">
        <v>1.6335409604859064</v>
      </c>
      <c r="C147" s="302">
        <v>0.14971520786041614</v>
      </c>
      <c r="D147" s="302">
        <v>9.7405169711793776E-2</v>
      </c>
      <c r="E147" s="302">
        <f t="shared" si="70"/>
        <v>1.8806613380581161</v>
      </c>
      <c r="F147" s="303"/>
      <c r="G147" s="302">
        <v>2.2297489195126738</v>
      </c>
      <c r="H147" s="302">
        <v>0.25368487238916482</v>
      </c>
      <c r="I147" s="302">
        <v>0.15216472465852626</v>
      </c>
      <c r="J147" s="302">
        <f t="shared" si="71"/>
        <v>2.635598516560365</v>
      </c>
      <c r="K147" s="303"/>
      <c r="L147" s="302">
        <v>2.4445294656840906</v>
      </c>
      <c r="M147" s="302">
        <v>0.21941630868579767</v>
      </c>
      <c r="N147" s="302">
        <v>0.16158810184277037</v>
      </c>
      <c r="O147" s="302">
        <f t="shared" si="72"/>
        <v>2.8255338762126585</v>
      </c>
    </row>
    <row r="148" spans="1:15" s="236" customFormat="1" x14ac:dyDescent="0.2">
      <c r="A148" s="237" t="str">
        <f>name!E$7</f>
        <v>Administrative and secretarial occupations</v>
      </c>
      <c r="B148" s="302">
        <v>1.086594221465826</v>
      </c>
      <c r="C148" s="302">
        <v>0.87871389461399074</v>
      </c>
      <c r="D148" s="302">
        <v>0.10452767567257115</v>
      </c>
      <c r="E148" s="302">
        <f t="shared" si="70"/>
        <v>2.069835791752388</v>
      </c>
      <c r="F148" s="303"/>
      <c r="G148" s="302">
        <v>1.2052765136423527</v>
      </c>
      <c r="H148" s="302">
        <v>0.97379634533924087</v>
      </c>
      <c r="I148" s="302">
        <v>0.12293662641332177</v>
      </c>
      <c r="J148" s="302">
        <f t="shared" si="71"/>
        <v>2.3020094853949153</v>
      </c>
      <c r="K148" s="303"/>
      <c r="L148" s="302">
        <v>0.91524087775965302</v>
      </c>
      <c r="M148" s="302">
        <v>0.96223170192684504</v>
      </c>
      <c r="N148" s="302">
        <v>7.8371707889375003E-2</v>
      </c>
      <c r="O148" s="302">
        <f t="shared" si="72"/>
        <v>1.955844287575873</v>
      </c>
    </row>
    <row r="149" spans="1:15" s="236" customFormat="1" x14ac:dyDescent="0.2">
      <c r="A149" s="237" t="str">
        <f>name!E$8</f>
        <v>Skilled trades occupations</v>
      </c>
      <c r="B149" s="302">
        <v>8.0292256950136434</v>
      </c>
      <c r="C149" s="302">
        <v>0.33486087320380703</v>
      </c>
      <c r="D149" s="302">
        <v>7.5054653855576046</v>
      </c>
      <c r="E149" s="302">
        <f t="shared" si="70"/>
        <v>15.869551953775055</v>
      </c>
      <c r="F149" s="303"/>
      <c r="G149" s="302">
        <v>7.1868550712396102</v>
      </c>
      <c r="H149" s="302">
        <v>0.36316292530122979</v>
      </c>
      <c r="I149" s="302">
        <v>8.3501636025947246</v>
      </c>
      <c r="J149" s="302">
        <f>SUM(G149:I149)</f>
        <v>15.900181599135564</v>
      </c>
      <c r="K149" s="303"/>
      <c r="L149" s="302">
        <v>5.8972760742866308</v>
      </c>
      <c r="M149" s="302">
        <v>0.52936540180642844</v>
      </c>
      <c r="N149" s="302">
        <v>8.45545054742154</v>
      </c>
      <c r="O149" s="302">
        <f t="shared" si="72"/>
        <v>14.882092023514598</v>
      </c>
    </row>
    <row r="150" spans="1:15" s="236" customFormat="1" x14ac:dyDescent="0.2">
      <c r="A150" s="237" t="str">
        <f>name!E$9</f>
        <v>Caring, leisure and other service occupations</v>
      </c>
      <c r="B150" s="302">
        <v>5.0024372102310609E-2</v>
      </c>
      <c r="C150" s="302">
        <v>1.3924037278995081E-2</v>
      </c>
      <c r="D150" s="302">
        <v>5.1036101908068987E-3</v>
      </c>
      <c r="E150" s="302">
        <f t="shared" si="70"/>
        <v>6.9052019572112586E-2</v>
      </c>
      <c r="F150" s="303"/>
      <c r="G150" s="302">
        <v>6.0238984624022426E-2</v>
      </c>
      <c r="H150" s="302">
        <v>2.1267027756915479E-2</v>
      </c>
      <c r="I150" s="302">
        <v>7.6625029630487613E-3</v>
      </c>
      <c r="J150" s="302">
        <f t="shared" ref="J150:J153" si="73">SUM(G150:I150)</f>
        <v>8.9168515343986676E-2</v>
      </c>
      <c r="K150" s="303"/>
      <c r="L150" s="302">
        <v>5.1918057195980041E-2</v>
      </c>
      <c r="M150" s="302">
        <v>1.6029809725005124E-2</v>
      </c>
      <c r="N150" s="302">
        <v>1.0326933098839638E-2</v>
      </c>
      <c r="O150" s="302">
        <f t="shared" si="72"/>
        <v>7.8274800019824814E-2</v>
      </c>
    </row>
    <row r="151" spans="1:15" s="236" customFormat="1" x14ac:dyDescent="0.2">
      <c r="A151" s="237" t="str">
        <f>name!E$10</f>
        <v>Sales and customer service occupations</v>
      </c>
      <c r="B151" s="302">
        <v>0.32358485860188219</v>
      </c>
      <c r="C151" s="302">
        <v>0.15769755040795411</v>
      </c>
      <c r="D151" s="302">
        <v>4.4439878430937933E-2</v>
      </c>
      <c r="E151" s="302">
        <f t="shared" si="70"/>
        <v>0.52572228744077421</v>
      </c>
      <c r="F151" s="303"/>
      <c r="G151" s="302">
        <v>0.36046368993528166</v>
      </c>
      <c r="H151" s="302">
        <v>0.2252486399238631</v>
      </c>
      <c r="I151" s="302">
        <v>5.8462712856986003E-2</v>
      </c>
      <c r="J151" s="302">
        <f t="shared" si="73"/>
        <v>0.6441750427161308</v>
      </c>
      <c r="K151" s="303"/>
      <c r="L151" s="302">
        <v>0.36882690043541655</v>
      </c>
      <c r="M151" s="302">
        <v>0.2157221128213368</v>
      </c>
      <c r="N151" s="302">
        <v>5.8959762336334799E-2</v>
      </c>
      <c r="O151" s="302">
        <f t="shared" si="72"/>
        <v>0.64350877559308817</v>
      </c>
    </row>
    <row r="152" spans="1:15" s="236" customFormat="1" x14ac:dyDescent="0.2">
      <c r="A152" s="237" t="str">
        <f>name!E$11</f>
        <v>Process, plant and machine operatives</v>
      </c>
      <c r="B152" s="302">
        <v>1.7372128219440168</v>
      </c>
      <c r="C152" s="302">
        <v>6.3131914885356244E-2</v>
      </c>
      <c r="D152" s="302">
        <v>0.39270806381545714</v>
      </c>
      <c r="E152" s="302">
        <f t="shared" si="70"/>
        <v>2.1930528006448302</v>
      </c>
      <c r="F152" s="303"/>
      <c r="G152" s="302">
        <v>1.583390194604769</v>
      </c>
      <c r="H152" s="302">
        <v>0.12291188922780091</v>
      </c>
      <c r="I152" s="302">
        <v>0.61055281239307713</v>
      </c>
      <c r="J152" s="302">
        <f t="shared" si="73"/>
        <v>2.3168548962256472</v>
      </c>
      <c r="K152" s="303"/>
      <c r="L152" s="302">
        <v>1.3293597711895859</v>
      </c>
      <c r="M152" s="302">
        <v>0.10764491799008209</v>
      </c>
      <c r="N152" s="302">
        <v>0.82009732885674469</v>
      </c>
      <c r="O152" s="302">
        <f t="shared" si="72"/>
        <v>2.2571020180364125</v>
      </c>
    </row>
    <row r="153" spans="1:15" s="236" customFormat="1" x14ac:dyDescent="0.2">
      <c r="A153" s="237" t="str">
        <f>name!E$12</f>
        <v>Elementary occupations</v>
      </c>
      <c r="B153" s="302">
        <v>0.51469051614399186</v>
      </c>
      <c r="C153" s="302">
        <v>0.24618219586226264</v>
      </c>
      <c r="D153" s="302">
        <v>0.4119866737752087</v>
      </c>
      <c r="E153" s="302">
        <f t="shared" si="70"/>
        <v>1.1728593857814631</v>
      </c>
      <c r="F153" s="303"/>
      <c r="G153" s="302">
        <v>0.44750967563739436</v>
      </c>
      <c r="H153" s="302">
        <v>0.28646064973985008</v>
      </c>
      <c r="I153" s="302">
        <v>0.51049854365148795</v>
      </c>
      <c r="J153" s="302">
        <f t="shared" si="73"/>
        <v>1.2444688690287324</v>
      </c>
      <c r="K153" s="303"/>
      <c r="L153" s="302">
        <v>0.42272335952843598</v>
      </c>
      <c r="M153" s="302">
        <v>0.30654530463947127</v>
      </c>
      <c r="N153" s="302">
        <v>0.653402410200146</v>
      </c>
      <c r="O153" s="302">
        <f t="shared" si="72"/>
        <v>1.3826710743680533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17.754385086171922</v>
      </c>
      <c r="C155" s="311">
        <f t="shared" ref="C155:E155" si="74">SUM(C145:C153)</f>
        <v>2.1292360181632808</v>
      </c>
      <c r="D155" s="311">
        <f t="shared" si="74"/>
        <v>9.147378895664767</v>
      </c>
      <c r="E155" s="311">
        <f t="shared" si="74"/>
        <v>29.03099999999997</v>
      </c>
      <c r="F155" s="311"/>
      <c r="G155" s="311">
        <f t="shared" ref="G155:J155" si="75">SUM(G145:G153)</f>
        <v>19.091873809548897</v>
      </c>
      <c r="H155" s="311">
        <f t="shared" si="75"/>
        <v>2.8477737625308448</v>
      </c>
      <c r="I155" s="311">
        <f t="shared" si="75"/>
        <v>10.937352427920253</v>
      </c>
      <c r="J155" s="311">
        <f t="shared" si="75"/>
        <v>32.876999999999988</v>
      </c>
      <c r="K155" s="311"/>
      <c r="L155" s="311">
        <f t="shared" ref="L155:O155" si="76">SUM(L145:L153)</f>
        <v>18.443521812771003</v>
      </c>
      <c r="M155" s="311">
        <f t="shared" si="76"/>
        <v>2.975893553880113</v>
      </c>
      <c r="N155" s="311">
        <f t="shared" si="76"/>
        <v>11.307584633348892</v>
      </c>
      <c r="O155" s="311">
        <f t="shared" si="76"/>
        <v>32.727000000000004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6.6309155470220524</v>
      </c>
      <c r="C162" s="302">
        <v>0.45775090068764845</v>
      </c>
      <c r="D162" s="302">
        <v>2.5281352378276924</v>
      </c>
      <c r="E162" s="302">
        <f>SUM(B162:D162)</f>
        <v>9.6168016855373928</v>
      </c>
      <c r="F162" s="303"/>
      <c r="G162" s="302">
        <v>7.8837191924263594</v>
      </c>
      <c r="H162" s="302">
        <v>0.79451494679892209</v>
      </c>
      <c r="I162" s="302">
        <v>2.7907981748702588</v>
      </c>
      <c r="J162" s="302">
        <f>SUM(G162:I162)</f>
        <v>11.469032314095541</v>
      </c>
      <c r="K162" s="303"/>
      <c r="L162" s="302">
        <v>8.4693331089984412</v>
      </c>
      <c r="M162" s="302">
        <v>0.83675700097599404</v>
      </c>
      <c r="N162" s="302">
        <v>3.2440073779668901</v>
      </c>
      <c r="O162" s="302">
        <f>SUM(L162:N162)</f>
        <v>12.550097487941326</v>
      </c>
    </row>
    <row r="163" spans="1:15" s="236" customFormat="1" x14ac:dyDescent="0.2">
      <c r="A163" s="237" t="str">
        <f>name!E$5</f>
        <v>Professional occupations</v>
      </c>
      <c r="B163" s="302">
        <v>4.2506055418413258</v>
      </c>
      <c r="C163" s="302">
        <v>0.5337921392456666</v>
      </c>
      <c r="D163" s="302">
        <v>0.45260683905419807</v>
      </c>
      <c r="E163" s="302">
        <f t="shared" ref="E163:E170" si="77">SUM(B163:D163)</f>
        <v>5.2370045201411903</v>
      </c>
      <c r="F163" s="303"/>
      <c r="G163" s="302">
        <v>5.7855385612679093</v>
      </c>
      <c r="H163" s="302">
        <v>0.86616765655030936</v>
      </c>
      <c r="I163" s="302">
        <v>0.48935130390148518</v>
      </c>
      <c r="J163" s="302">
        <f t="shared" ref="J163:J165" si="78">SUM(G163:I163)</f>
        <v>7.1410575217197039</v>
      </c>
      <c r="K163" s="303"/>
      <c r="L163" s="302">
        <v>7.9863939803840092</v>
      </c>
      <c r="M163" s="302">
        <v>0.84270673045071653</v>
      </c>
      <c r="N163" s="302">
        <v>0.41885313049285317</v>
      </c>
      <c r="O163" s="302">
        <f t="shared" ref="O163:O170" si="79">SUM(L163:N163)</f>
        <v>9.247953841327579</v>
      </c>
    </row>
    <row r="164" spans="1:15" s="236" customFormat="1" x14ac:dyDescent="0.2">
      <c r="A164" s="237" t="str">
        <f>name!E$6</f>
        <v>Associate professional occupations</v>
      </c>
      <c r="B164" s="302">
        <v>4.4981651479199156</v>
      </c>
      <c r="C164" s="302">
        <v>1.0839180281563285</v>
      </c>
      <c r="D164" s="302">
        <v>0.42214047877211697</v>
      </c>
      <c r="E164" s="302">
        <f t="shared" si="77"/>
        <v>6.004223654848361</v>
      </c>
      <c r="F164" s="303"/>
      <c r="G164" s="302">
        <v>5.6697684052731985</v>
      </c>
      <c r="H164" s="302">
        <v>1.4282945817749697</v>
      </c>
      <c r="I164" s="302">
        <v>0.43118483143480157</v>
      </c>
      <c r="J164" s="302">
        <f t="shared" si="78"/>
        <v>7.5292478184829701</v>
      </c>
      <c r="K164" s="303"/>
      <c r="L164" s="302">
        <v>6.8540045850934508</v>
      </c>
      <c r="M164" s="302">
        <v>1.2861111549901649</v>
      </c>
      <c r="N164" s="302">
        <v>0.46678136982731921</v>
      </c>
      <c r="O164" s="302">
        <f t="shared" si="79"/>
        <v>8.6068971099109355</v>
      </c>
    </row>
    <row r="165" spans="1:15" s="236" customFormat="1" x14ac:dyDescent="0.2">
      <c r="A165" s="237" t="str">
        <f>name!E$7</f>
        <v>Administrative and secretarial occupations</v>
      </c>
      <c r="B165" s="302">
        <v>5.2921261963779962</v>
      </c>
      <c r="C165" s="302">
        <v>1.9838897547563485</v>
      </c>
      <c r="D165" s="302">
        <v>0.15200758141966458</v>
      </c>
      <c r="E165" s="302">
        <f t="shared" si="77"/>
        <v>7.4280235325540094</v>
      </c>
      <c r="F165" s="303"/>
      <c r="G165" s="302">
        <v>6.2296365328293861</v>
      </c>
      <c r="H165" s="302">
        <v>2.3048230687623659</v>
      </c>
      <c r="I165" s="302">
        <v>0.19016239436345883</v>
      </c>
      <c r="J165" s="302">
        <f t="shared" si="78"/>
        <v>8.7246219959552107</v>
      </c>
      <c r="K165" s="303"/>
      <c r="L165" s="302">
        <v>7.450004587189472</v>
      </c>
      <c r="M165" s="302">
        <v>2.0695112906821378</v>
      </c>
      <c r="N165" s="302">
        <v>0.18694435533257925</v>
      </c>
      <c r="O165" s="302">
        <f t="shared" si="79"/>
        <v>9.70646023320419</v>
      </c>
    </row>
    <row r="166" spans="1:15" s="236" customFormat="1" x14ac:dyDescent="0.2">
      <c r="A166" s="237" t="str">
        <f>name!E$8</f>
        <v>Skilled trades occupations</v>
      </c>
      <c r="B166" s="302">
        <v>4.7131870642532627</v>
      </c>
      <c r="C166" s="302">
        <v>0.76192766163254833</v>
      </c>
      <c r="D166" s="302">
        <v>1.4252057837602874</v>
      </c>
      <c r="E166" s="302">
        <f t="shared" si="77"/>
        <v>6.9003205096460984</v>
      </c>
      <c r="F166" s="303"/>
      <c r="G166" s="302">
        <v>4.5739480130860839</v>
      </c>
      <c r="H166" s="302">
        <v>0.65187914966349458</v>
      </c>
      <c r="I166" s="302">
        <v>1.3769591192344364</v>
      </c>
      <c r="J166" s="302">
        <f>SUM(G166:I166)</f>
        <v>6.6027862819840148</v>
      </c>
      <c r="K166" s="303"/>
      <c r="L166" s="302">
        <v>4.1526160319328289</v>
      </c>
      <c r="M166" s="302">
        <v>0.7032571974207219</v>
      </c>
      <c r="N166" s="302">
        <v>1.6000989090008528</v>
      </c>
      <c r="O166" s="302">
        <f t="shared" si="79"/>
        <v>6.4559721383544044</v>
      </c>
    </row>
    <row r="167" spans="1:15" s="236" customFormat="1" x14ac:dyDescent="0.2">
      <c r="A167" s="237" t="str">
        <f>name!E$9</f>
        <v>Caring, leisure and other service occupations</v>
      </c>
      <c r="B167" s="302">
        <v>0.40317425554009112</v>
      </c>
      <c r="C167" s="302">
        <v>0.15863057844108819</v>
      </c>
      <c r="D167" s="302">
        <v>7.5461815537717025E-2</v>
      </c>
      <c r="E167" s="302">
        <f t="shared" si="77"/>
        <v>0.63726664951889633</v>
      </c>
      <c r="F167" s="303"/>
      <c r="G167" s="302">
        <v>0.50787849277624819</v>
      </c>
      <c r="H167" s="302">
        <v>0.16128274808747325</v>
      </c>
      <c r="I167" s="302">
        <v>0.12102388329573202</v>
      </c>
      <c r="J167" s="302">
        <f t="shared" ref="J167:J170" si="80">SUM(G167:I167)</f>
        <v>0.79018512415945341</v>
      </c>
      <c r="K167" s="303"/>
      <c r="L167" s="302">
        <v>0.65785969235677477</v>
      </c>
      <c r="M167" s="302">
        <v>0.12275833483206551</v>
      </c>
      <c r="N167" s="302">
        <v>0.2225197189753014</v>
      </c>
      <c r="O167" s="302">
        <f t="shared" si="79"/>
        <v>1.0031377461641418</v>
      </c>
    </row>
    <row r="168" spans="1:15" s="236" customFormat="1" x14ac:dyDescent="0.2">
      <c r="A168" s="237" t="str">
        <f>name!E$10</f>
        <v>Sales and customer service occupations</v>
      </c>
      <c r="B168" s="302">
        <v>9.6843877985967506</v>
      </c>
      <c r="C168" s="302">
        <v>20.705245690874083</v>
      </c>
      <c r="D168" s="302">
        <v>1.4747115746707702</v>
      </c>
      <c r="E168" s="302">
        <f t="shared" si="77"/>
        <v>31.864345064141602</v>
      </c>
      <c r="F168" s="303"/>
      <c r="G168" s="302">
        <v>9.1348143901175671</v>
      </c>
      <c r="H168" s="302">
        <v>22.625842757306867</v>
      </c>
      <c r="I168" s="302">
        <v>1.1698266589461004</v>
      </c>
      <c r="J168" s="302">
        <f t="shared" si="80"/>
        <v>32.930483806370532</v>
      </c>
      <c r="K168" s="303"/>
      <c r="L168" s="302">
        <v>8.0042453875689237</v>
      </c>
      <c r="M168" s="302">
        <v>21.613324943531424</v>
      </c>
      <c r="N168" s="302">
        <v>0.8567736141425587</v>
      </c>
      <c r="O168" s="302">
        <f t="shared" si="79"/>
        <v>30.474343945242904</v>
      </c>
    </row>
    <row r="169" spans="1:15" s="236" customFormat="1" x14ac:dyDescent="0.2">
      <c r="A169" s="237" t="str">
        <f>name!E$11</f>
        <v>Process, plant and machine operatives</v>
      </c>
      <c r="B169" s="302">
        <v>5.3191873982541313</v>
      </c>
      <c r="C169" s="302">
        <v>0.95409681220058107</v>
      </c>
      <c r="D169" s="302">
        <v>0.1447372838855554</v>
      </c>
      <c r="E169" s="302">
        <f t="shared" si="77"/>
        <v>6.4180214943402678</v>
      </c>
      <c r="F169" s="303"/>
      <c r="G169" s="302">
        <v>4.5379599740049192</v>
      </c>
      <c r="H169" s="302">
        <v>1.1021789695027702</v>
      </c>
      <c r="I169" s="302">
        <v>0.17541841007199646</v>
      </c>
      <c r="J169" s="302">
        <f t="shared" si="80"/>
        <v>5.8155573535796856</v>
      </c>
      <c r="K169" s="303"/>
      <c r="L169" s="302">
        <v>3.9259857185947657</v>
      </c>
      <c r="M169" s="302">
        <v>1.1970041221896295</v>
      </c>
      <c r="N169" s="302">
        <v>0.19495529794101576</v>
      </c>
      <c r="O169" s="302">
        <f t="shared" si="79"/>
        <v>5.3179451387254115</v>
      </c>
    </row>
    <row r="170" spans="1:15" s="236" customFormat="1" x14ac:dyDescent="0.2">
      <c r="A170" s="237" t="str">
        <f>name!E$12</f>
        <v>Elementary occupations</v>
      </c>
      <c r="B170" s="302">
        <v>5.0328530032337078</v>
      </c>
      <c r="C170" s="302">
        <v>3.8009755275998036</v>
      </c>
      <c r="D170" s="302">
        <v>0.12216435843876028</v>
      </c>
      <c r="E170" s="302">
        <f t="shared" si="77"/>
        <v>8.955992889272272</v>
      </c>
      <c r="F170" s="303"/>
      <c r="G170" s="302">
        <v>4.0723946047498343</v>
      </c>
      <c r="H170" s="302">
        <v>3.421610387420881</v>
      </c>
      <c r="I170" s="302">
        <v>0.10902279148225734</v>
      </c>
      <c r="J170" s="302">
        <f t="shared" si="80"/>
        <v>7.6030277836529727</v>
      </c>
      <c r="K170" s="303"/>
      <c r="L170" s="302">
        <v>4.5705546667760046</v>
      </c>
      <c r="M170" s="302">
        <v>2.8883440811461458</v>
      </c>
      <c r="N170" s="302">
        <v>0.13529361120699471</v>
      </c>
      <c r="O170" s="302">
        <f t="shared" si="79"/>
        <v>7.5941923591291456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45.824601953039235</v>
      </c>
      <c r="C172" s="311">
        <f t="shared" ref="C172:E172" si="81">SUM(C162:C170)</f>
        <v>30.440227093594096</v>
      </c>
      <c r="D172" s="311">
        <f t="shared" si="81"/>
        <v>6.797170953366761</v>
      </c>
      <c r="E172" s="311">
        <f t="shared" si="81"/>
        <v>83.062000000000083</v>
      </c>
      <c r="F172" s="311"/>
      <c r="G172" s="311">
        <f t="shared" ref="G172:J172" si="82">SUM(G162:G170)</f>
        <v>48.395658166531504</v>
      </c>
      <c r="H172" s="311">
        <f t="shared" si="82"/>
        <v>33.356594265868054</v>
      </c>
      <c r="I172" s="311">
        <f t="shared" si="82"/>
        <v>6.8537475676005268</v>
      </c>
      <c r="J172" s="311">
        <f t="shared" si="82"/>
        <v>88.606000000000094</v>
      </c>
      <c r="K172" s="311"/>
      <c r="L172" s="311">
        <f t="shared" ref="L172:O172" si="83">SUM(L162:L170)</f>
        <v>52.070997758894663</v>
      </c>
      <c r="M172" s="311">
        <f t="shared" si="83"/>
        <v>31.559774856219001</v>
      </c>
      <c r="N172" s="311">
        <f t="shared" si="83"/>
        <v>7.3262273848863657</v>
      </c>
      <c r="O172" s="311">
        <f t="shared" si="83"/>
        <v>90.957000000000022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1.311163964415242</v>
      </c>
      <c r="C179" s="302">
        <v>8.9811877272645363E-2</v>
      </c>
      <c r="D179" s="302">
        <v>0.2982034781665544</v>
      </c>
      <c r="E179" s="302">
        <f>SUM(B179:D179)</f>
        <v>1.6991793198544416</v>
      </c>
      <c r="F179" s="303"/>
      <c r="G179" s="302">
        <v>1.8020568467348508</v>
      </c>
      <c r="H179" s="302">
        <v>0.18411188162704897</v>
      </c>
      <c r="I179" s="302">
        <v>0.37300428989893691</v>
      </c>
      <c r="J179" s="302">
        <f>SUM(G179:I179)</f>
        <v>2.3591730182608366</v>
      </c>
      <c r="K179" s="303"/>
      <c r="L179" s="302">
        <v>1.8977957816215476</v>
      </c>
      <c r="M179" s="302">
        <v>0.22484952384957807</v>
      </c>
      <c r="N179" s="302">
        <v>0.39781246719514157</v>
      </c>
      <c r="O179" s="302">
        <f>SUM(L179:N179)</f>
        <v>2.5204577726662674</v>
      </c>
    </row>
    <row r="180" spans="1:15" s="236" customFormat="1" x14ac:dyDescent="0.2">
      <c r="A180" s="237" t="str">
        <f>name!E$5</f>
        <v>Professional occupations</v>
      </c>
      <c r="B180" s="302">
        <v>0.95464804753943266</v>
      </c>
      <c r="C180" s="302">
        <v>7.1876018045292034E-2</v>
      </c>
      <c r="D180" s="302">
        <v>7.4611761534155219E-2</v>
      </c>
      <c r="E180" s="302">
        <f t="shared" ref="E180:E187" si="84">SUM(B180:D180)</f>
        <v>1.10113582711888</v>
      </c>
      <c r="F180" s="303"/>
      <c r="G180" s="302">
        <v>1.5164047843329396</v>
      </c>
      <c r="H180" s="302">
        <v>0.15944014119285896</v>
      </c>
      <c r="I180" s="302">
        <v>9.66437017588897E-2</v>
      </c>
      <c r="J180" s="302">
        <f t="shared" ref="J180:J182" si="85">SUM(G180:I180)</f>
        <v>1.7724886272846883</v>
      </c>
      <c r="K180" s="303"/>
      <c r="L180" s="302">
        <v>2.1076110275907758</v>
      </c>
      <c r="M180" s="302">
        <v>0.2654419266968181</v>
      </c>
      <c r="N180" s="302">
        <v>8.7046603492680077E-2</v>
      </c>
      <c r="O180" s="302">
        <f t="shared" ref="O180:O187" si="86">SUM(L180:N180)</f>
        <v>2.460099557780274</v>
      </c>
    </row>
    <row r="181" spans="1:15" s="236" customFormat="1" x14ac:dyDescent="0.2">
      <c r="A181" s="237" t="str">
        <f>name!E$6</f>
        <v>Associate professional occupations</v>
      </c>
      <c r="B181" s="302">
        <v>1.0292130142907823</v>
      </c>
      <c r="C181" s="302">
        <v>0.12143243144935881</v>
      </c>
      <c r="D181" s="302">
        <v>5.5442281633379255E-2</v>
      </c>
      <c r="E181" s="302">
        <f t="shared" si="84"/>
        <v>1.2060877273735204</v>
      </c>
      <c r="F181" s="303"/>
      <c r="G181" s="302">
        <v>1.4295665198327916</v>
      </c>
      <c r="H181" s="302">
        <v>0.20459148060879745</v>
      </c>
      <c r="I181" s="302">
        <v>7.6066972944781985E-2</v>
      </c>
      <c r="J181" s="302">
        <f t="shared" si="85"/>
        <v>1.710224973386371</v>
      </c>
      <c r="K181" s="303"/>
      <c r="L181" s="302">
        <v>1.5738833948618922</v>
      </c>
      <c r="M181" s="302">
        <v>0.27155231696331</v>
      </c>
      <c r="N181" s="302">
        <v>8.0607882393152072E-2</v>
      </c>
      <c r="O181" s="302">
        <f t="shared" si="86"/>
        <v>1.9260435942183542</v>
      </c>
    </row>
    <row r="182" spans="1:15" s="236" customFormat="1" x14ac:dyDescent="0.2">
      <c r="A182" s="237" t="str">
        <f>name!E$7</f>
        <v>Administrative and secretarial occupations</v>
      </c>
      <c r="B182" s="302">
        <v>2.1828570879300302</v>
      </c>
      <c r="C182" s="302">
        <v>0.6779391851380413</v>
      </c>
      <c r="D182" s="302">
        <v>6.7353535849190002E-2</v>
      </c>
      <c r="E182" s="302">
        <f t="shared" si="84"/>
        <v>2.9281498089172615</v>
      </c>
      <c r="F182" s="303"/>
      <c r="G182" s="302">
        <v>2.8386896098351735</v>
      </c>
      <c r="H182" s="302">
        <v>1.0864511747182719</v>
      </c>
      <c r="I182" s="302">
        <v>0.10221046207835795</v>
      </c>
      <c r="J182" s="302">
        <f t="shared" si="85"/>
        <v>4.0273512466318033</v>
      </c>
      <c r="K182" s="303"/>
      <c r="L182" s="302">
        <v>3.442669041772374</v>
      </c>
      <c r="M182" s="302">
        <v>1.1473630817005378</v>
      </c>
      <c r="N182" s="302">
        <v>8.8626772023326458E-2</v>
      </c>
      <c r="O182" s="302">
        <f t="shared" si="86"/>
        <v>4.6786588954962385</v>
      </c>
    </row>
    <row r="183" spans="1:15" s="236" customFormat="1" x14ac:dyDescent="0.2">
      <c r="A183" s="237" t="str">
        <f>name!E$8</f>
        <v>Skilled trades occupations</v>
      </c>
      <c r="B183" s="302">
        <v>0.92394042003415489</v>
      </c>
      <c r="C183" s="302">
        <v>0.14976985598168904</v>
      </c>
      <c r="D183" s="302">
        <v>0.22179307449428509</v>
      </c>
      <c r="E183" s="302">
        <f t="shared" si="84"/>
        <v>1.295503350510129</v>
      </c>
      <c r="F183" s="303"/>
      <c r="G183" s="302">
        <v>0.86806142708462597</v>
      </c>
      <c r="H183" s="302">
        <v>0.28586359222167057</v>
      </c>
      <c r="I183" s="302">
        <v>0.17746721997639373</v>
      </c>
      <c r="J183" s="302">
        <f>SUM(G183:I183)</f>
        <v>1.3313922392826905</v>
      </c>
      <c r="K183" s="303"/>
      <c r="L183" s="302">
        <v>0.82859015224126209</v>
      </c>
      <c r="M183" s="302">
        <v>0.44431001617968213</v>
      </c>
      <c r="N183" s="302">
        <v>0.17835552953391415</v>
      </c>
      <c r="O183" s="302">
        <f t="shared" si="86"/>
        <v>1.4512556979548583</v>
      </c>
    </row>
    <row r="184" spans="1:15" s="236" customFormat="1" x14ac:dyDescent="0.2">
      <c r="A184" s="237" t="str">
        <f>name!E$9</f>
        <v>Caring, leisure and other service occupations</v>
      </c>
      <c r="B184" s="302">
        <v>0.93370130994648359</v>
      </c>
      <c r="C184" s="302">
        <v>0.65386132592186808</v>
      </c>
      <c r="D184" s="302">
        <v>0.12346269397084079</v>
      </c>
      <c r="E184" s="302">
        <f t="shared" si="84"/>
        <v>1.7110253298391924</v>
      </c>
      <c r="F184" s="303"/>
      <c r="G184" s="302">
        <v>0.98347689615529565</v>
      </c>
      <c r="H184" s="302">
        <v>0.62835490852531151</v>
      </c>
      <c r="I184" s="302">
        <v>0.11508403669858167</v>
      </c>
      <c r="J184" s="302">
        <f t="shared" ref="J184:J187" si="87">SUM(G184:I184)</f>
        <v>1.7269158413791887</v>
      </c>
      <c r="K184" s="303"/>
      <c r="L184" s="302">
        <v>0.8368798504552315</v>
      </c>
      <c r="M184" s="302">
        <v>0.66811970551002287</v>
      </c>
      <c r="N184" s="302">
        <v>0.1365902664389112</v>
      </c>
      <c r="O184" s="302">
        <f t="shared" si="86"/>
        <v>1.6415898224041656</v>
      </c>
    </row>
    <row r="185" spans="1:15" s="236" customFormat="1" x14ac:dyDescent="0.2">
      <c r="A185" s="237" t="str">
        <f>name!E$10</f>
        <v>Sales and customer service occupations</v>
      </c>
      <c r="B185" s="302">
        <v>0.6859910633266415</v>
      </c>
      <c r="C185" s="302">
        <v>0.19499993937316759</v>
      </c>
      <c r="D185" s="302">
        <v>5.8032768162991515E-2</v>
      </c>
      <c r="E185" s="302">
        <f t="shared" si="84"/>
        <v>0.93902377086280064</v>
      </c>
      <c r="F185" s="303"/>
      <c r="G185" s="302">
        <v>0.82014702889039426</v>
      </c>
      <c r="H185" s="302">
        <v>0.31565862040635057</v>
      </c>
      <c r="I185" s="302">
        <v>5.2449321807726046E-2</v>
      </c>
      <c r="J185" s="302">
        <f t="shared" si="87"/>
        <v>1.1882549711044708</v>
      </c>
      <c r="K185" s="303"/>
      <c r="L185" s="302">
        <v>0.91413511353964938</v>
      </c>
      <c r="M185" s="302">
        <v>0.45745356601245901</v>
      </c>
      <c r="N185" s="302">
        <v>4.8652683847883842E-2</v>
      </c>
      <c r="O185" s="302">
        <f t="shared" si="86"/>
        <v>1.4202413633999922</v>
      </c>
    </row>
    <row r="186" spans="1:15" s="236" customFormat="1" x14ac:dyDescent="0.2">
      <c r="A186" s="237" t="str">
        <f>name!E$11</f>
        <v>Process, plant and machine operatives</v>
      </c>
      <c r="B186" s="302">
        <v>7.7514141057597383</v>
      </c>
      <c r="C186" s="302">
        <v>0.65018336176668601</v>
      </c>
      <c r="D186" s="302">
        <v>3.3028860593353127</v>
      </c>
      <c r="E186" s="302">
        <f t="shared" si="84"/>
        <v>11.704483526861736</v>
      </c>
      <c r="F186" s="303"/>
      <c r="G186" s="302">
        <v>8.0105069677590208</v>
      </c>
      <c r="H186" s="302">
        <v>0.95121534023826071</v>
      </c>
      <c r="I186" s="302">
        <v>3.5445215397051832</v>
      </c>
      <c r="J186" s="302">
        <f t="shared" si="87"/>
        <v>12.506243847702464</v>
      </c>
      <c r="K186" s="303"/>
      <c r="L186" s="302">
        <v>7.8046612550720376</v>
      </c>
      <c r="M186" s="302">
        <v>1.116855955505573</v>
      </c>
      <c r="N186" s="302">
        <v>4.1643471343942284</v>
      </c>
      <c r="O186" s="302">
        <f t="shared" si="86"/>
        <v>13.085864344971839</v>
      </c>
    </row>
    <row r="187" spans="1:15" s="236" customFormat="1" x14ac:dyDescent="0.2">
      <c r="A187" s="237" t="str">
        <f>name!E$12</f>
        <v>Elementary occupations</v>
      </c>
      <c r="B187" s="302">
        <v>3.3067413198225473</v>
      </c>
      <c r="C187" s="302">
        <v>0.6927084518509744</v>
      </c>
      <c r="D187" s="302">
        <v>9.6961566988549283E-2</v>
      </c>
      <c r="E187" s="302">
        <f t="shared" si="84"/>
        <v>4.0964113386620706</v>
      </c>
      <c r="F187" s="303"/>
      <c r="G187" s="302">
        <v>3.0650352352604795</v>
      </c>
      <c r="H187" s="302">
        <v>1.1870336874419722</v>
      </c>
      <c r="I187" s="302">
        <v>0.1128863122650295</v>
      </c>
      <c r="J187" s="302">
        <f t="shared" si="87"/>
        <v>4.3649552349674812</v>
      </c>
      <c r="K187" s="303"/>
      <c r="L187" s="302">
        <v>3.199694688600057</v>
      </c>
      <c r="M187" s="302">
        <v>1.1646748223193026</v>
      </c>
      <c r="N187" s="302">
        <v>0.12441944018865547</v>
      </c>
      <c r="O187" s="302">
        <f t="shared" si="86"/>
        <v>4.4887889511080159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19.079670333065053</v>
      </c>
      <c r="C189" s="311">
        <f t="shared" ref="C189:E189" si="88">SUM(C179:C187)</f>
        <v>3.3025824467997227</v>
      </c>
      <c r="D189" s="311">
        <f t="shared" si="88"/>
        <v>4.2987472201352581</v>
      </c>
      <c r="E189" s="311">
        <f t="shared" si="88"/>
        <v>26.681000000000033</v>
      </c>
      <c r="F189" s="311"/>
      <c r="G189" s="311">
        <f t="shared" ref="G189:J189" si="89">SUM(G179:G187)</f>
        <v>21.333945315885572</v>
      </c>
      <c r="H189" s="311">
        <f t="shared" si="89"/>
        <v>5.0027208269805428</v>
      </c>
      <c r="I189" s="311">
        <f t="shared" si="89"/>
        <v>4.6503338571338801</v>
      </c>
      <c r="J189" s="311">
        <f t="shared" si="89"/>
        <v>30.986999999999995</v>
      </c>
      <c r="K189" s="311"/>
      <c r="L189" s="311">
        <f t="shared" ref="L189:O189" si="90">SUM(L179:L187)</f>
        <v>22.605920305754825</v>
      </c>
      <c r="M189" s="311">
        <f t="shared" si="90"/>
        <v>5.7606209147372827</v>
      </c>
      <c r="N189" s="311">
        <f t="shared" si="90"/>
        <v>5.306458779507893</v>
      </c>
      <c r="O189" s="311">
        <f t="shared" si="90"/>
        <v>33.673000000000002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3.0204199082160779</v>
      </c>
      <c r="C196" s="302">
        <v>0.35001590683361117</v>
      </c>
      <c r="D196" s="302">
        <v>1.0277267273259112</v>
      </c>
      <c r="E196" s="302">
        <f>SUM(B196:D196)</f>
        <v>4.3981625423756006</v>
      </c>
      <c r="F196" s="303"/>
      <c r="G196" s="302">
        <v>3.0254104175266687</v>
      </c>
      <c r="H196" s="302">
        <v>0.59431236561697875</v>
      </c>
      <c r="I196" s="302">
        <v>1.0314951815177928</v>
      </c>
      <c r="J196" s="302">
        <f>SUM(G196:I196)</f>
        <v>4.6512179646614404</v>
      </c>
      <c r="K196" s="303"/>
      <c r="L196" s="302">
        <v>3.8472286218644975</v>
      </c>
      <c r="M196" s="302">
        <v>0.99509039007215194</v>
      </c>
      <c r="N196" s="302">
        <v>1.2350939555206575</v>
      </c>
      <c r="O196" s="302">
        <f>SUM(L196:N196)</f>
        <v>6.077412967457307</v>
      </c>
    </row>
    <row r="197" spans="1:15" s="236" customFormat="1" x14ac:dyDescent="0.2">
      <c r="A197" s="237" t="str">
        <f>name!E$5</f>
        <v>Professional occupations</v>
      </c>
      <c r="B197" s="302">
        <v>0.86874756200488745</v>
      </c>
      <c r="C197" s="302">
        <v>0.11400386932081225</v>
      </c>
      <c r="D197" s="302">
        <v>7.0661628578231189E-2</v>
      </c>
      <c r="E197" s="302">
        <f t="shared" ref="E197:E204" si="91">SUM(B197:D197)</f>
        <v>1.0534130599039309</v>
      </c>
      <c r="F197" s="303"/>
      <c r="G197" s="302">
        <v>1.0314504702140752</v>
      </c>
      <c r="H197" s="302">
        <v>0.20785219171210809</v>
      </c>
      <c r="I197" s="302">
        <v>7.4307956796128283E-2</v>
      </c>
      <c r="J197" s="302">
        <f t="shared" ref="J197:J199" si="92">SUM(G197:I197)</f>
        <v>1.3136106187223116</v>
      </c>
      <c r="K197" s="303"/>
      <c r="L197" s="302">
        <v>1.4592616645573739</v>
      </c>
      <c r="M197" s="302">
        <v>0.38158208156611556</v>
      </c>
      <c r="N197" s="302">
        <v>5.5909685086179196E-2</v>
      </c>
      <c r="O197" s="302">
        <f t="shared" ref="O197:O204" si="93">SUM(L197:N197)</f>
        <v>1.8967534312096686</v>
      </c>
    </row>
    <row r="198" spans="1:15" s="236" customFormat="1" x14ac:dyDescent="0.2">
      <c r="A198" s="237" t="str">
        <f>name!E$6</f>
        <v>Associate professional occupations</v>
      </c>
      <c r="B198" s="302">
        <v>0.73394369343703014</v>
      </c>
      <c r="C198" s="302">
        <v>0.31357005445559194</v>
      </c>
      <c r="D198" s="302">
        <v>4.9249566596476668E-2</v>
      </c>
      <c r="E198" s="302">
        <f t="shared" si="91"/>
        <v>1.0967633144890987</v>
      </c>
      <c r="F198" s="303"/>
      <c r="G198" s="302">
        <v>0.79352046340396865</v>
      </c>
      <c r="H198" s="302">
        <v>0.40890274563990431</v>
      </c>
      <c r="I198" s="302">
        <v>4.1840245297379244E-2</v>
      </c>
      <c r="J198" s="302">
        <f t="shared" si="92"/>
        <v>1.2442634543412521</v>
      </c>
      <c r="K198" s="303"/>
      <c r="L198" s="302">
        <v>1.1434985906523198</v>
      </c>
      <c r="M198" s="302">
        <v>0.72898077626370261</v>
      </c>
      <c r="N198" s="302">
        <v>5.0423614868917797E-2</v>
      </c>
      <c r="O198" s="302">
        <f t="shared" si="93"/>
        <v>1.9229029817849403</v>
      </c>
    </row>
    <row r="199" spans="1:15" s="236" customFormat="1" x14ac:dyDescent="0.2">
      <c r="A199" s="237" t="str">
        <f>name!E$7</f>
        <v>Administrative and secretarial occupations</v>
      </c>
      <c r="B199" s="302">
        <v>1.009849391084271</v>
      </c>
      <c r="C199" s="302">
        <v>0.77827996483350037</v>
      </c>
      <c r="D199" s="302">
        <v>1.9727562883288117E-2</v>
      </c>
      <c r="E199" s="302">
        <f t="shared" si="91"/>
        <v>1.8078569188010594</v>
      </c>
      <c r="F199" s="303"/>
      <c r="G199" s="302">
        <v>0.8836795248214071</v>
      </c>
      <c r="H199" s="302">
        <v>0.94715973604091919</v>
      </c>
      <c r="I199" s="302">
        <v>1.787452003834792E-2</v>
      </c>
      <c r="J199" s="302">
        <f t="shared" si="92"/>
        <v>1.8487137809006742</v>
      </c>
      <c r="K199" s="303"/>
      <c r="L199" s="302">
        <v>1.3947978873373359</v>
      </c>
      <c r="M199" s="302">
        <v>1.76041031895</v>
      </c>
      <c r="N199" s="302">
        <v>2.07560211394947E-2</v>
      </c>
      <c r="O199" s="302">
        <f t="shared" si="93"/>
        <v>3.1759642274268303</v>
      </c>
    </row>
    <row r="200" spans="1:15" s="236" customFormat="1" x14ac:dyDescent="0.2">
      <c r="A200" s="237" t="str">
        <f>name!E$8</f>
        <v>Skilled trades occupations</v>
      </c>
      <c r="B200" s="302">
        <v>2.1477403337812069</v>
      </c>
      <c r="C200" s="302">
        <v>1.9735051511338186</v>
      </c>
      <c r="D200" s="302">
        <v>0.31857969756339971</v>
      </c>
      <c r="E200" s="302">
        <f t="shared" si="91"/>
        <v>4.4398251824784252</v>
      </c>
      <c r="F200" s="303"/>
      <c r="G200" s="302">
        <v>1.5347963061298244</v>
      </c>
      <c r="H200" s="302">
        <v>1.7301468311272947</v>
      </c>
      <c r="I200" s="302">
        <v>0.33047443146280714</v>
      </c>
      <c r="J200" s="302">
        <f>SUM(G200:I200)</f>
        <v>3.5954175687199261</v>
      </c>
      <c r="K200" s="303"/>
      <c r="L200" s="302">
        <v>1.1747026311761308</v>
      </c>
      <c r="M200" s="302">
        <v>2.3001285253055022</v>
      </c>
      <c r="N200" s="302">
        <v>0.49318018417408649</v>
      </c>
      <c r="O200" s="302">
        <f t="shared" si="93"/>
        <v>3.9680113406557194</v>
      </c>
    </row>
    <row r="201" spans="1:15" s="236" customFormat="1" x14ac:dyDescent="0.2">
      <c r="A201" s="237" t="str">
        <f>name!E$9</f>
        <v>Caring, leisure and other service occupations</v>
      </c>
      <c r="B201" s="302">
        <v>1.0266729100898515</v>
      </c>
      <c r="C201" s="302">
        <v>0.81263489072198791</v>
      </c>
      <c r="D201" s="302">
        <v>8.1976436241283077E-2</v>
      </c>
      <c r="E201" s="302">
        <f t="shared" si="91"/>
        <v>1.9212842370531225</v>
      </c>
      <c r="F201" s="303"/>
      <c r="G201" s="302">
        <v>0.83929788967121999</v>
      </c>
      <c r="H201" s="302">
        <v>0.79652873216237363</v>
      </c>
      <c r="I201" s="302">
        <v>9.3821804947471582E-2</v>
      </c>
      <c r="J201" s="302">
        <f t="shared" ref="J201:J204" si="94">SUM(G201:I201)</f>
        <v>1.7296484267810652</v>
      </c>
      <c r="K201" s="303"/>
      <c r="L201" s="302">
        <v>1.0267812218678916</v>
      </c>
      <c r="M201" s="302">
        <v>1.0555399818663731</v>
      </c>
      <c r="N201" s="302">
        <v>0.18808337602691119</v>
      </c>
      <c r="O201" s="302">
        <f t="shared" si="93"/>
        <v>2.2704045797611756</v>
      </c>
    </row>
    <row r="202" spans="1:15" s="236" customFormat="1" x14ac:dyDescent="0.2">
      <c r="A202" s="237" t="str">
        <f>name!E$10</f>
        <v>Sales and customer service occupations</v>
      </c>
      <c r="B202" s="302">
        <v>0.79601732365973321</v>
      </c>
      <c r="C202" s="302">
        <v>1.8963561549035122</v>
      </c>
      <c r="D202" s="302">
        <v>0.40137374144002091</v>
      </c>
      <c r="E202" s="302">
        <f t="shared" si="91"/>
        <v>3.0937472200032663</v>
      </c>
      <c r="F202" s="303"/>
      <c r="G202" s="302">
        <v>0.68113970720969463</v>
      </c>
      <c r="H202" s="302">
        <v>2.1138376471185616</v>
      </c>
      <c r="I202" s="302">
        <v>0.29262616858220136</v>
      </c>
      <c r="J202" s="302">
        <f t="shared" si="94"/>
        <v>3.0876035229104577</v>
      </c>
      <c r="K202" s="303"/>
      <c r="L202" s="302">
        <v>1.0333345918271433</v>
      </c>
      <c r="M202" s="302">
        <v>4.2458281691017001</v>
      </c>
      <c r="N202" s="302">
        <v>0.24292501881677375</v>
      </c>
      <c r="O202" s="302">
        <f t="shared" si="93"/>
        <v>5.5220877797456165</v>
      </c>
    </row>
    <row r="203" spans="1:15" s="236" customFormat="1" x14ac:dyDescent="0.2">
      <c r="A203" s="237" t="str">
        <f>name!E$11</f>
        <v>Process, plant and machine operatives</v>
      </c>
      <c r="B203" s="302">
        <v>0.48472293246296888</v>
      </c>
      <c r="C203" s="302">
        <v>0.89348364723284102</v>
      </c>
      <c r="D203" s="302">
        <v>4.0623250438296246E-2</v>
      </c>
      <c r="E203" s="302">
        <f t="shared" si="91"/>
        <v>1.418829830134106</v>
      </c>
      <c r="F203" s="303"/>
      <c r="G203" s="302">
        <v>0.33783219320290436</v>
      </c>
      <c r="H203" s="302">
        <v>1.0995294772532571</v>
      </c>
      <c r="I203" s="302">
        <v>4.450278690479071E-2</v>
      </c>
      <c r="J203" s="302">
        <f t="shared" si="94"/>
        <v>1.4818644573609521</v>
      </c>
      <c r="K203" s="303"/>
      <c r="L203" s="302">
        <v>0.22928799389428911</v>
      </c>
      <c r="M203" s="302">
        <v>2.1670401026917552</v>
      </c>
      <c r="N203" s="302">
        <v>8.5617931470722122E-2</v>
      </c>
      <c r="O203" s="302">
        <f t="shared" si="93"/>
        <v>2.4819460280567665</v>
      </c>
    </row>
    <row r="204" spans="1:15" s="236" customFormat="1" x14ac:dyDescent="0.2">
      <c r="A204" s="237" t="str">
        <f>name!E$12</f>
        <v>Elementary occupations</v>
      </c>
      <c r="B204" s="302">
        <v>6.6086345966207647</v>
      </c>
      <c r="C204" s="302">
        <v>13.172538597536635</v>
      </c>
      <c r="D204" s="302">
        <v>0.24094450060397099</v>
      </c>
      <c r="E204" s="302">
        <f t="shared" si="91"/>
        <v>20.02211769476137</v>
      </c>
      <c r="F204" s="303"/>
      <c r="G204" s="302">
        <v>5.2089822059254143</v>
      </c>
      <c r="H204" s="302">
        <v>12.244007151531763</v>
      </c>
      <c r="I204" s="302">
        <v>0.21667084814476623</v>
      </c>
      <c r="J204" s="302">
        <f t="shared" si="94"/>
        <v>17.669660205601943</v>
      </c>
      <c r="K204" s="303"/>
      <c r="L204" s="302">
        <v>7.5540585093538937</v>
      </c>
      <c r="M204" s="302">
        <v>12.420751538652295</v>
      </c>
      <c r="N204" s="302">
        <v>0.47670661589582469</v>
      </c>
      <c r="O204" s="302">
        <f t="shared" si="93"/>
        <v>20.451516663902016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16.696748651356792</v>
      </c>
      <c r="C206" s="311">
        <f t="shared" ref="C206:E206" si="95">SUM(C196:C204)</f>
        <v>20.304388236972311</v>
      </c>
      <c r="D206" s="311">
        <f t="shared" si="95"/>
        <v>2.2508631116708782</v>
      </c>
      <c r="E206" s="311">
        <f t="shared" si="95"/>
        <v>39.251999999999981</v>
      </c>
      <c r="F206" s="311"/>
      <c r="G206" s="311">
        <f t="shared" ref="G206:J206" si="96">SUM(G196:G204)</f>
        <v>14.336109178105177</v>
      </c>
      <c r="H206" s="311">
        <f t="shared" si="96"/>
        <v>20.142276878203159</v>
      </c>
      <c r="I206" s="311">
        <f t="shared" si="96"/>
        <v>2.143613943691685</v>
      </c>
      <c r="J206" s="311">
        <f t="shared" si="96"/>
        <v>36.622000000000021</v>
      </c>
      <c r="K206" s="311"/>
      <c r="L206" s="311">
        <f t="shared" ref="L206:O206" si="97">SUM(L196:L204)</f>
        <v>18.862951712530876</v>
      </c>
      <c r="M206" s="311">
        <f t="shared" si="97"/>
        <v>26.055351884469598</v>
      </c>
      <c r="N206" s="311">
        <f t="shared" si="97"/>
        <v>2.8486964029995669</v>
      </c>
      <c r="O206" s="311">
        <f t="shared" si="97"/>
        <v>47.767000000000039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0.18520272842463592</v>
      </c>
      <c r="C213" s="302">
        <v>5.9850794083256963E-2</v>
      </c>
      <c r="D213" s="302">
        <v>0.10136255420423293</v>
      </c>
      <c r="E213" s="302">
        <f>SUM(B213:D213)</f>
        <v>0.34641607671212582</v>
      </c>
      <c r="F213" s="303"/>
      <c r="G213" s="302">
        <v>0.27564555988305667</v>
      </c>
      <c r="H213" s="302">
        <v>5.8506782342312616E-2</v>
      </c>
      <c r="I213" s="302">
        <v>4.3063650787376784E-2</v>
      </c>
      <c r="J213" s="302">
        <f>SUM(G213:I213)</f>
        <v>0.37721599301274605</v>
      </c>
      <c r="K213" s="303"/>
      <c r="L213" s="302">
        <v>0.2562185362610242</v>
      </c>
      <c r="M213" s="302">
        <v>6.4820603389294948E-2</v>
      </c>
      <c r="N213" s="302">
        <v>4.6430952612385612E-2</v>
      </c>
      <c r="O213" s="302">
        <f>SUM(L213:N213)</f>
        <v>0.36747009226270477</v>
      </c>
    </row>
    <row r="214" spans="1:15" s="236" customFormat="1" x14ac:dyDescent="0.2">
      <c r="A214" s="237" t="str">
        <f>name!E$5</f>
        <v>Professional occupations</v>
      </c>
      <c r="B214" s="302">
        <v>0.23354036482459906</v>
      </c>
      <c r="C214" s="302">
        <v>5.7626637563111142E-2</v>
      </c>
      <c r="D214" s="302">
        <v>0.16994661641276632</v>
      </c>
      <c r="E214" s="302">
        <f t="shared" ref="E214:E221" si="98">SUM(B214:D214)</f>
        <v>0.46111361880047652</v>
      </c>
      <c r="F214" s="303"/>
      <c r="G214" s="302">
        <v>0.38791164277495915</v>
      </c>
      <c r="H214" s="302">
        <v>5.5640590110976128E-2</v>
      </c>
      <c r="I214" s="302">
        <v>8.8830521926633071E-2</v>
      </c>
      <c r="J214" s="302">
        <f t="shared" ref="J214:J216" si="99">SUM(G214:I214)</f>
        <v>0.53238275481256836</v>
      </c>
      <c r="K214" s="303"/>
      <c r="L214" s="302">
        <v>0.47587534601782372</v>
      </c>
      <c r="M214" s="302">
        <v>7.6311153069161877E-2</v>
      </c>
      <c r="N214" s="302">
        <v>7.5234621924581968E-2</v>
      </c>
      <c r="O214" s="302">
        <f t="shared" ref="O214:O221" si="100">SUM(L214:N214)</f>
        <v>0.62742112101156755</v>
      </c>
    </row>
    <row r="215" spans="1:15" s="236" customFormat="1" x14ac:dyDescent="0.2">
      <c r="A215" s="237" t="str">
        <f>name!E$6</f>
        <v>Associate professional occupations</v>
      </c>
      <c r="B215" s="302">
        <v>0.16906689716865997</v>
      </c>
      <c r="C215" s="302">
        <v>9.9210948856836068E-2</v>
      </c>
      <c r="D215" s="302">
        <v>0.27696291131477857</v>
      </c>
      <c r="E215" s="302">
        <f t="shared" si="98"/>
        <v>0.54524075734027466</v>
      </c>
      <c r="F215" s="303"/>
      <c r="G215" s="302">
        <v>0.26707917562962386</v>
      </c>
      <c r="H215" s="302">
        <v>7.0292283752778073E-2</v>
      </c>
      <c r="I215" s="302">
        <v>0.19593504079785659</v>
      </c>
      <c r="J215" s="302">
        <f t="shared" si="99"/>
        <v>0.53330650018025849</v>
      </c>
      <c r="K215" s="303"/>
      <c r="L215" s="302">
        <v>0.24829153320946334</v>
      </c>
      <c r="M215" s="302">
        <v>7.2186529130467164E-2</v>
      </c>
      <c r="N215" s="302">
        <v>0.18203943629877423</v>
      </c>
      <c r="O215" s="302">
        <f t="shared" si="100"/>
        <v>0.50251749863870465</v>
      </c>
    </row>
    <row r="216" spans="1:15" s="236" customFormat="1" x14ac:dyDescent="0.2">
      <c r="A216" s="237" t="str">
        <f>name!E$7</f>
        <v>Administrative and secretarial occupations</v>
      </c>
      <c r="B216" s="302">
        <v>0.18287423522963919</v>
      </c>
      <c r="C216" s="302">
        <v>0.21739852820093211</v>
      </c>
      <c r="D216" s="302">
        <v>1.6670000866506374E-2</v>
      </c>
      <c r="E216" s="302">
        <f t="shared" si="98"/>
        <v>0.41694276429707766</v>
      </c>
      <c r="F216" s="303"/>
      <c r="G216" s="302">
        <v>0.23903232860521798</v>
      </c>
      <c r="H216" s="302">
        <v>0.20807410014813332</v>
      </c>
      <c r="I216" s="302">
        <v>1.0804004108202635E-2</v>
      </c>
      <c r="J216" s="302">
        <f t="shared" si="99"/>
        <v>0.45791043286155392</v>
      </c>
      <c r="K216" s="303"/>
      <c r="L216" s="302">
        <v>0.23464173213847633</v>
      </c>
      <c r="M216" s="302">
        <v>0.19706698667718431</v>
      </c>
      <c r="N216" s="302">
        <v>9.9798291682464697E-3</v>
      </c>
      <c r="O216" s="302">
        <f t="shared" si="100"/>
        <v>0.44168854798390711</v>
      </c>
    </row>
    <row r="217" spans="1:15" s="236" customFormat="1" x14ac:dyDescent="0.2">
      <c r="A217" s="237" t="str">
        <f>name!E$8</f>
        <v>Skilled trades occupations</v>
      </c>
      <c r="B217" s="302">
        <v>0.16835026971107431</v>
      </c>
      <c r="C217" s="302">
        <v>6.514319963368892E-2</v>
      </c>
      <c r="D217" s="302">
        <v>0.13331928982970634</v>
      </c>
      <c r="E217" s="302">
        <f t="shared" si="98"/>
        <v>0.36681275917446954</v>
      </c>
      <c r="F217" s="303"/>
      <c r="G217" s="302">
        <v>0.18583506922997756</v>
      </c>
      <c r="H217" s="302">
        <v>2.8267958263333972E-2</v>
      </c>
      <c r="I217" s="302">
        <v>6.1120911172611557E-2</v>
      </c>
      <c r="J217" s="302">
        <f>SUM(G217:I217)</f>
        <v>0.2752239386659231</v>
      </c>
      <c r="K217" s="303"/>
      <c r="L217" s="302">
        <v>0.15153941126418305</v>
      </c>
      <c r="M217" s="302">
        <v>4.2393645270365689E-2</v>
      </c>
      <c r="N217" s="302">
        <v>7.8908948151763164E-2</v>
      </c>
      <c r="O217" s="302">
        <f t="shared" si="100"/>
        <v>0.27284200468631192</v>
      </c>
    </row>
    <row r="218" spans="1:15" s="236" customFormat="1" x14ac:dyDescent="0.2">
      <c r="A218" s="237" t="str">
        <f>name!E$9</f>
        <v>Caring, leisure and other service occupations</v>
      </c>
      <c r="B218" s="302">
        <v>5.7135318746454389E-2</v>
      </c>
      <c r="C218" s="302">
        <v>6.5311134998608592E-2</v>
      </c>
      <c r="D218" s="302">
        <v>1.5415123870047974E-2</v>
      </c>
      <c r="E218" s="302">
        <f t="shared" si="98"/>
        <v>0.13786157761511095</v>
      </c>
      <c r="F218" s="303"/>
      <c r="G218" s="302">
        <v>7.7765021022272091E-2</v>
      </c>
      <c r="H218" s="302">
        <v>7.8998193537710856E-2</v>
      </c>
      <c r="I218" s="302">
        <v>1.6669217974741597E-2</v>
      </c>
      <c r="J218" s="302">
        <f t="shared" ref="J218:J221" si="101">SUM(G218:I218)</f>
        <v>0.17343243253472454</v>
      </c>
      <c r="K218" s="303"/>
      <c r="L218" s="302">
        <v>7.2042252832138248E-2</v>
      </c>
      <c r="M218" s="302">
        <v>6.3946294691842195E-2</v>
      </c>
      <c r="N218" s="302">
        <v>1.4028225418015112E-2</v>
      </c>
      <c r="O218" s="302">
        <f t="shared" si="100"/>
        <v>0.15001677294199553</v>
      </c>
    </row>
    <row r="219" spans="1:15" s="236" customFormat="1" x14ac:dyDescent="0.2">
      <c r="A219" s="237" t="str">
        <f>name!E$10</f>
        <v>Sales and customer service occupations</v>
      </c>
      <c r="B219" s="302">
        <v>9.722154688650736E-2</v>
      </c>
      <c r="C219" s="302">
        <v>0.10137188827471201</v>
      </c>
      <c r="D219" s="302">
        <v>1.8996096212293465E-2</v>
      </c>
      <c r="E219" s="302">
        <f t="shared" si="98"/>
        <v>0.21758953137351283</v>
      </c>
      <c r="F219" s="303"/>
      <c r="G219" s="302">
        <v>0.12741107915330299</v>
      </c>
      <c r="H219" s="302">
        <v>9.8249309559594877E-2</v>
      </c>
      <c r="I219" s="302">
        <v>7.2171765497622683E-3</v>
      </c>
      <c r="J219" s="302">
        <f t="shared" si="101"/>
        <v>0.23287756526266012</v>
      </c>
      <c r="K219" s="303"/>
      <c r="L219" s="302">
        <v>0.13965428762936399</v>
      </c>
      <c r="M219" s="302">
        <v>0.11134252925080915</v>
      </c>
      <c r="N219" s="302">
        <v>6.3037447659040919E-3</v>
      </c>
      <c r="O219" s="302">
        <f t="shared" si="100"/>
        <v>0.25730056164607729</v>
      </c>
    </row>
    <row r="220" spans="1:15" s="236" customFormat="1" x14ac:dyDescent="0.2">
      <c r="A220" s="237" t="str">
        <f>name!E$11</f>
        <v>Process, plant and machine operatives</v>
      </c>
      <c r="B220" s="302">
        <v>3.3206753922538829E-2</v>
      </c>
      <c r="C220" s="302">
        <v>6.3418939221278711E-2</v>
      </c>
      <c r="D220" s="302">
        <v>1.9354606267754718E-2</v>
      </c>
      <c r="E220" s="302">
        <f t="shared" si="98"/>
        <v>0.11598029941157226</v>
      </c>
      <c r="F220" s="303"/>
      <c r="G220" s="302">
        <v>3.8441217061632636E-2</v>
      </c>
      <c r="H220" s="302">
        <v>2.1548623309700188E-2</v>
      </c>
      <c r="I220" s="302">
        <v>1.4668208753235419E-2</v>
      </c>
      <c r="J220" s="302">
        <f t="shared" si="101"/>
        <v>7.4658049124568249E-2</v>
      </c>
      <c r="K220" s="303"/>
      <c r="L220" s="302">
        <v>2.9327896512456868E-2</v>
      </c>
      <c r="M220" s="302">
        <v>2.9336042774904144E-2</v>
      </c>
      <c r="N220" s="302">
        <v>1.4170611989342169E-2</v>
      </c>
      <c r="O220" s="302">
        <f t="shared" si="100"/>
        <v>7.2834551276703172E-2</v>
      </c>
    </row>
    <row r="221" spans="1:15" s="236" customFormat="1" x14ac:dyDescent="0.2">
      <c r="A221" s="237" t="str">
        <f>name!E$12</f>
        <v>Elementary occupations</v>
      </c>
      <c r="B221" s="302">
        <v>8.687147808389073E-2</v>
      </c>
      <c r="C221" s="302">
        <v>0.21368979152220627</v>
      </c>
      <c r="D221" s="302">
        <v>6.2481345669288035E-2</v>
      </c>
      <c r="E221" s="302">
        <f t="shared" si="98"/>
        <v>0.36304261527538501</v>
      </c>
      <c r="F221" s="303"/>
      <c r="G221" s="302">
        <v>0.11964771589018851</v>
      </c>
      <c r="H221" s="302">
        <v>0.16858986510320453</v>
      </c>
      <c r="I221" s="302">
        <v>7.0754752551604044E-2</v>
      </c>
      <c r="J221" s="302">
        <f t="shared" si="101"/>
        <v>0.35899233354499704</v>
      </c>
      <c r="K221" s="303"/>
      <c r="L221" s="302">
        <v>0.1035772068876547</v>
      </c>
      <c r="M221" s="302">
        <v>0.18415612358545047</v>
      </c>
      <c r="N221" s="302">
        <v>7.5175519078923253E-2</v>
      </c>
      <c r="O221" s="302">
        <f t="shared" si="100"/>
        <v>0.3629088495520284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1.2134695929979999</v>
      </c>
      <c r="C223" s="311">
        <f t="shared" ref="C223:E223" si="102">SUM(C213:C221)</f>
        <v>0.9430218623546307</v>
      </c>
      <c r="D223" s="311">
        <f t="shared" si="102"/>
        <v>0.81450854464737477</v>
      </c>
      <c r="E223" s="311">
        <f t="shared" si="102"/>
        <v>2.9710000000000054</v>
      </c>
      <c r="F223" s="311"/>
      <c r="G223" s="311">
        <f t="shared" ref="G223:J223" si="103">SUM(G213:G221)</f>
        <v>1.7187688092502313</v>
      </c>
      <c r="H223" s="311">
        <f t="shared" si="103"/>
        <v>0.78816770612774456</v>
      </c>
      <c r="I223" s="311">
        <f t="shared" si="103"/>
        <v>0.509063484622024</v>
      </c>
      <c r="J223" s="311">
        <f t="shared" si="103"/>
        <v>3.016</v>
      </c>
      <c r="K223" s="311"/>
      <c r="L223" s="311">
        <f t="shared" ref="L223:O223" si="104">SUM(L213:L221)</f>
        <v>1.7111682027525843</v>
      </c>
      <c r="M223" s="311">
        <f t="shared" si="104"/>
        <v>0.84155990783947998</v>
      </c>
      <c r="N223" s="311">
        <f t="shared" si="104"/>
        <v>0.5022718894079361</v>
      </c>
      <c r="O223" s="311">
        <f t="shared" si="104"/>
        <v>3.0550000000000006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1.8794152599464555</v>
      </c>
      <c r="C230" s="302">
        <v>0.20777671018887564</v>
      </c>
      <c r="D230" s="302">
        <v>0.15627795929890823</v>
      </c>
      <c r="E230" s="302">
        <f>SUM(B230:D230)</f>
        <v>2.2434699294342391</v>
      </c>
      <c r="F230" s="303"/>
      <c r="G230" s="302">
        <v>1.4821776284202022</v>
      </c>
      <c r="H230" s="302">
        <v>0.15595649222223867</v>
      </c>
      <c r="I230" s="302">
        <v>5.7693061367649887E-2</v>
      </c>
      <c r="J230" s="302">
        <f>SUM(G230:I230)</f>
        <v>1.6958271820100908</v>
      </c>
      <c r="K230" s="303"/>
      <c r="L230" s="302">
        <v>1.4500132166939781</v>
      </c>
      <c r="M230" s="302">
        <v>0.17791050736106229</v>
      </c>
      <c r="N230" s="302">
        <v>6.7662859361840633E-2</v>
      </c>
      <c r="O230" s="302">
        <f>SUM(L230:N230)</f>
        <v>1.6955865834168811</v>
      </c>
    </row>
    <row r="231" spans="1:15" s="236" customFormat="1" x14ac:dyDescent="0.2">
      <c r="A231" s="237" t="str">
        <f>name!E$5</f>
        <v>Professional occupations</v>
      </c>
      <c r="B231" s="302">
        <v>5.6133577962529655</v>
      </c>
      <c r="C231" s="302">
        <v>0.30679235244315367</v>
      </c>
      <c r="D231" s="302">
        <v>0.37605156511832954</v>
      </c>
      <c r="E231" s="302">
        <f t="shared" ref="E231:E238" si="105">SUM(B231:D231)</f>
        <v>6.2962017138144484</v>
      </c>
      <c r="F231" s="303"/>
      <c r="G231" s="302">
        <v>4.9160006115425725</v>
      </c>
      <c r="H231" s="302">
        <v>0.19122270350643503</v>
      </c>
      <c r="I231" s="302">
        <v>0.12074626554816716</v>
      </c>
      <c r="J231" s="302">
        <f t="shared" ref="J231:J233" si="106">SUM(G231:I231)</f>
        <v>5.2279695805971746</v>
      </c>
      <c r="K231" s="303"/>
      <c r="L231" s="302">
        <v>6.649139971080678</v>
      </c>
      <c r="M231" s="302">
        <v>0.27008373504692207</v>
      </c>
      <c r="N231" s="302">
        <v>0.11301728785335502</v>
      </c>
      <c r="O231" s="302">
        <f t="shared" ref="O231:O238" si="107">SUM(L231:N231)</f>
        <v>7.0322409939809543</v>
      </c>
    </row>
    <row r="232" spans="1:15" s="236" customFormat="1" x14ac:dyDescent="0.2">
      <c r="A232" s="237" t="str">
        <f>name!E$6</f>
        <v>Associate professional occupations</v>
      </c>
      <c r="B232" s="302">
        <v>2.4495900024305719</v>
      </c>
      <c r="C232" s="302">
        <v>0.28292524264863322</v>
      </c>
      <c r="D232" s="302">
        <v>0.1325566298378528</v>
      </c>
      <c r="E232" s="302">
        <f t="shared" si="105"/>
        <v>2.8650718749170578</v>
      </c>
      <c r="F232" s="303"/>
      <c r="G232" s="302">
        <v>2.0116202411099566</v>
      </c>
      <c r="H232" s="302">
        <v>0.17372297808441911</v>
      </c>
      <c r="I232" s="302">
        <v>4.6937383566176147E-2</v>
      </c>
      <c r="J232" s="302">
        <f t="shared" si="106"/>
        <v>2.2322806027605515</v>
      </c>
      <c r="K232" s="303"/>
      <c r="L232" s="302">
        <v>2.1543000435520865</v>
      </c>
      <c r="M232" s="302">
        <v>0.16978753746254921</v>
      </c>
      <c r="N232" s="302">
        <v>5.3465668794131851E-2</v>
      </c>
      <c r="O232" s="302">
        <f t="shared" si="107"/>
        <v>2.3775532498087673</v>
      </c>
    </row>
    <row r="233" spans="1:15" s="236" customFormat="1" x14ac:dyDescent="0.2">
      <c r="A233" s="237" t="str">
        <f>name!E$7</f>
        <v>Administrative and secretarial occupations</v>
      </c>
      <c r="B233" s="302">
        <v>1.2425561912776599</v>
      </c>
      <c r="C233" s="302">
        <v>0.57189813304290449</v>
      </c>
      <c r="D233" s="302">
        <v>2.336348274136649E-2</v>
      </c>
      <c r="E233" s="302">
        <f t="shared" si="105"/>
        <v>1.8378178070619309</v>
      </c>
      <c r="F233" s="303"/>
      <c r="G233" s="302">
        <v>0.85102843777389281</v>
      </c>
      <c r="H233" s="302">
        <v>0.26919224320369728</v>
      </c>
      <c r="I233" s="302">
        <v>5.5476743363509825E-3</v>
      </c>
      <c r="J233" s="302">
        <f t="shared" si="106"/>
        <v>1.125768355313941</v>
      </c>
      <c r="K233" s="303"/>
      <c r="L233" s="302">
        <v>0.94829852034894024</v>
      </c>
      <c r="M233" s="302">
        <v>0.25859298020801103</v>
      </c>
      <c r="N233" s="302">
        <v>5.2287276068652784E-3</v>
      </c>
      <c r="O233" s="302">
        <f t="shared" si="107"/>
        <v>1.2121202281638164</v>
      </c>
    </row>
    <row r="234" spans="1:15" s="236" customFormat="1" x14ac:dyDescent="0.2">
      <c r="A234" s="237" t="str">
        <f>name!E$8</f>
        <v>Skilled trades occupations</v>
      </c>
      <c r="B234" s="302">
        <v>1.0822766043586216</v>
      </c>
      <c r="C234" s="302">
        <v>8.8774682922013529E-2</v>
      </c>
      <c r="D234" s="302">
        <v>0.17403090160768961</v>
      </c>
      <c r="E234" s="302">
        <f t="shared" si="105"/>
        <v>1.3450821888883246</v>
      </c>
      <c r="F234" s="303"/>
      <c r="G234" s="302">
        <v>0.63852268950307134</v>
      </c>
      <c r="H234" s="302">
        <v>3.4658263176470028E-2</v>
      </c>
      <c r="I234" s="302">
        <v>4.9217956179576541E-2</v>
      </c>
      <c r="J234" s="302">
        <f>SUM(G234:I234)</f>
        <v>0.72239890885911795</v>
      </c>
      <c r="K234" s="303"/>
      <c r="L234" s="302">
        <v>0.42574281279907494</v>
      </c>
      <c r="M234" s="302">
        <v>4.5972434316661558E-2</v>
      </c>
      <c r="N234" s="302">
        <v>8.8400766202800546E-2</v>
      </c>
      <c r="O234" s="302">
        <f t="shared" si="107"/>
        <v>0.560116013318537</v>
      </c>
    </row>
    <row r="235" spans="1:15" s="236" customFormat="1" x14ac:dyDescent="0.2">
      <c r="A235" s="237" t="str">
        <f>name!E$9</f>
        <v>Caring, leisure and other service occupations</v>
      </c>
      <c r="B235" s="302">
        <v>0.32706764449924136</v>
      </c>
      <c r="C235" s="302">
        <v>6.3318152487130686E-2</v>
      </c>
      <c r="D235" s="302">
        <v>1.7782843467511029E-2</v>
      </c>
      <c r="E235" s="302">
        <f t="shared" si="105"/>
        <v>0.40816864045388307</v>
      </c>
      <c r="F235" s="303"/>
      <c r="G235" s="302">
        <v>0.2215162029138964</v>
      </c>
      <c r="H235" s="302">
        <v>3.6136410828773689E-2</v>
      </c>
      <c r="I235" s="302">
        <v>8.2384062206934307E-3</v>
      </c>
      <c r="J235" s="302">
        <f t="shared" ref="J235:J238" si="108">SUM(G235:I235)</f>
        <v>0.26589101996336351</v>
      </c>
      <c r="K235" s="303"/>
      <c r="L235" s="302">
        <v>0.28604233586846539</v>
      </c>
      <c r="M235" s="302">
        <v>3.6287623527960305E-2</v>
      </c>
      <c r="N235" s="302">
        <v>9.0937539608747196E-3</v>
      </c>
      <c r="O235" s="302">
        <f t="shared" si="107"/>
        <v>0.33142371335730042</v>
      </c>
    </row>
    <row r="236" spans="1:15" s="236" customFormat="1" x14ac:dyDescent="0.2">
      <c r="A236" s="237" t="str">
        <f>name!E$10</f>
        <v>Sales and customer service occupations</v>
      </c>
      <c r="B236" s="302">
        <v>0.84656046292819565</v>
      </c>
      <c r="C236" s="302">
        <v>0.31704187490969121</v>
      </c>
      <c r="D236" s="302">
        <v>2.6184399417818739E-2</v>
      </c>
      <c r="E236" s="302">
        <f t="shared" si="105"/>
        <v>1.1897867372557056</v>
      </c>
      <c r="F236" s="303"/>
      <c r="G236" s="302">
        <v>0.54272842926386033</v>
      </c>
      <c r="H236" s="302">
        <v>0.2197668336647427</v>
      </c>
      <c r="I236" s="302">
        <v>6.0620025853392054E-3</v>
      </c>
      <c r="J236" s="302">
        <f t="shared" si="108"/>
        <v>0.76855726551394221</v>
      </c>
      <c r="K236" s="303"/>
      <c r="L236" s="302">
        <v>0.659117236706383</v>
      </c>
      <c r="M236" s="302">
        <v>0.28486725745888841</v>
      </c>
      <c r="N236" s="302">
        <v>6.1796529063626211E-3</v>
      </c>
      <c r="O236" s="302">
        <f t="shared" si="107"/>
        <v>0.95016414707163399</v>
      </c>
    </row>
    <row r="237" spans="1:15" s="236" customFormat="1" x14ac:dyDescent="0.2">
      <c r="A237" s="237" t="str">
        <f>name!E$11</f>
        <v>Process, plant and machine operatives</v>
      </c>
      <c r="B237" s="302">
        <v>0.10872261060800463</v>
      </c>
      <c r="C237" s="302">
        <v>6.0287312504858581E-2</v>
      </c>
      <c r="D237" s="302">
        <v>4.723619271992776E-2</v>
      </c>
      <c r="E237" s="302">
        <f t="shared" si="105"/>
        <v>0.21624611583279099</v>
      </c>
      <c r="F237" s="303"/>
      <c r="G237" s="302">
        <v>5.6227087101431664E-2</v>
      </c>
      <c r="H237" s="302">
        <v>3.6196676323129277E-2</v>
      </c>
      <c r="I237" s="302">
        <v>2.2924934520915961E-2</v>
      </c>
      <c r="J237" s="302">
        <f t="shared" si="108"/>
        <v>0.11534869794547689</v>
      </c>
      <c r="K237" s="303"/>
      <c r="L237" s="302">
        <v>5.0515823932632493E-2</v>
      </c>
      <c r="M237" s="302">
        <v>4.0266113947194898E-2</v>
      </c>
      <c r="N237" s="302">
        <v>3.4730590960650398E-2</v>
      </c>
      <c r="O237" s="302">
        <f t="shared" si="107"/>
        <v>0.12551252884047778</v>
      </c>
    </row>
    <row r="238" spans="1:15" s="236" customFormat="1" x14ac:dyDescent="0.2">
      <c r="A238" s="237" t="str">
        <f>name!E$12</f>
        <v>Elementary occupations</v>
      </c>
      <c r="B238" s="302">
        <v>0.24917756047524325</v>
      </c>
      <c r="C238" s="302">
        <v>0.10653845117541584</v>
      </c>
      <c r="D238" s="302">
        <v>0.1244389806909711</v>
      </c>
      <c r="E238" s="302">
        <f t="shared" si="105"/>
        <v>0.48015499234163017</v>
      </c>
      <c r="F238" s="303"/>
      <c r="G238" s="302">
        <v>0.12326829824933297</v>
      </c>
      <c r="H238" s="302">
        <v>6.7138260844785844E-2</v>
      </c>
      <c r="I238" s="302">
        <v>7.6551827942232711E-2</v>
      </c>
      <c r="J238" s="302">
        <f t="shared" si="108"/>
        <v>0.2669583870363515</v>
      </c>
      <c r="K238" s="303"/>
      <c r="L238" s="302">
        <v>0.13350371525184829</v>
      </c>
      <c r="M238" s="302">
        <v>7.9192848417778877E-2</v>
      </c>
      <c r="N238" s="302">
        <v>0.10258597837197705</v>
      </c>
      <c r="O238" s="302">
        <f t="shared" si="107"/>
        <v>0.31528254204160422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13.798724132776961</v>
      </c>
      <c r="C240" s="311">
        <f t="shared" ref="C240:E240" si="109">SUM(C230:C238)</f>
        <v>2.0053529123226768</v>
      </c>
      <c r="D240" s="311">
        <f t="shared" si="109"/>
        <v>1.0779229549003753</v>
      </c>
      <c r="E240" s="311">
        <f t="shared" si="109"/>
        <v>16.882000000000016</v>
      </c>
      <c r="F240" s="311"/>
      <c r="G240" s="311">
        <f t="shared" ref="G240:J240" si="110">SUM(G230:G238)</f>
        <v>10.843089625878216</v>
      </c>
      <c r="H240" s="311">
        <f t="shared" si="110"/>
        <v>1.1839908618546917</v>
      </c>
      <c r="I240" s="311">
        <f t="shared" si="110"/>
        <v>0.39391951226710209</v>
      </c>
      <c r="J240" s="311">
        <f t="shared" si="110"/>
        <v>12.421000000000012</v>
      </c>
      <c r="K240" s="311"/>
      <c r="L240" s="311">
        <f t="shared" ref="L240:O240" si="111">SUM(L230:L238)</f>
        <v>12.756673676234087</v>
      </c>
      <c r="M240" s="311">
        <f t="shared" si="111"/>
        <v>1.3629610377470287</v>
      </c>
      <c r="N240" s="311">
        <f t="shared" si="111"/>
        <v>0.48036528601885808</v>
      </c>
      <c r="O240" s="311">
        <f t="shared" si="111"/>
        <v>14.599999999999971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1.8140724841291065</v>
      </c>
      <c r="C247" s="302">
        <v>0.2639975694309678</v>
      </c>
      <c r="D247" s="302">
        <v>7.3574237817594007E-2</v>
      </c>
      <c r="E247" s="302">
        <f>SUM(B247:D247)</f>
        <v>2.1516442913776683</v>
      </c>
      <c r="F247" s="303"/>
      <c r="G247" s="302">
        <v>2.2759385286217819</v>
      </c>
      <c r="H247" s="302">
        <v>0.37269586252685277</v>
      </c>
      <c r="I247" s="302">
        <v>0.11028546836526792</v>
      </c>
      <c r="J247" s="302">
        <f>SUM(G247:I247)</f>
        <v>2.7589198595139028</v>
      </c>
      <c r="K247" s="303"/>
      <c r="L247" s="302">
        <v>1.8636361121187137</v>
      </c>
      <c r="M247" s="302">
        <v>0.49705825086899835</v>
      </c>
      <c r="N247" s="302">
        <v>0.12331716770612264</v>
      </c>
      <c r="O247" s="302">
        <f>SUM(L247:N247)</f>
        <v>2.4840115306938344</v>
      </c>
    </row>
    <row r="248" spans="1:15" s="236" customFormat="1" x14ac:dyDescent="0.2">
      <c r="A248" s="237" t="str">
        <f>name!E$5</f>
        <v>Professional occupations</v>
      </c>
      <c r="B248" s="302">
        <v>2.8013655134938706</v>
      </c>
      <c r="C248" s="302">
        <v>0.20420937360150446</v>
      </c>
      <c r="D248" s="302">
        <v>0.16126839358348333</v>
      </c>
      <c r="E248" s="302">
        <f t="shared" ref="E248:E255" si="112">SUM(B248:D248)</f>
        <v>3.1668432806788585</v>
      </c>
      <c r="F248" s="303"/>
      <c r="G248" s="302">
        <v>4.0584384371653748</v>
      </c>
      <c r="H248" s="302">
        <v>0.26086241525256593</v>
      </c>
      <c r="I248" s="302">
        <v>0.18921352612932435</v>
      </c>
      <c r="J248" s="302">
        <f t="shared" ref="J248:J250" si="113">SUM(G248:I248)</f>
        <v>4.5085143785472654</v>
      </c>
      <c r="K248" s="303"/>
      <c r="L248" s="302">
        <v>4.7936349212973148</v>
      </c>
      <c r="M248" s="302">
        <v>0.30362366097658888</v>
      </c>
      <c r="N248" s="302">
        <v>0.18800624366241409</v>
      </c>
      <c r="O248" s="302">
        <f t="shared" ref="O248:O255" si="114">SUM(L248:N248)</f>
        <v>5.2852648259363182</v>
      </c>
    </row>
    <row r="249" spans="1:15" s="236" customFormat="1" x14ac:dyDescent="0.2">
      <c r="A249" s="237" t="str">
        <f>name!E$6</f>
        <v>Associate professional occupations</v>
      </c>
      <c r="B249" s="302">
        <v>3.0860242235384741</v>
      </c>
      <c r="C249" s="302">
        <v>0.42484527278683909</v>
      </c>
      <c r="D249" s="302">
        <v>0.14057889755069428</v>
      </c>
      <c r="E249" s="302">
        <f t="shared" si="112"/>
        <v>3.6514483938760076</v>
      </c>
      <c r="F249" s="303"/>
      <c r="G249" s="302">
        <v>3.9109672061958789</v>
      </c>
      <c r="H249" s="302">
        <v>0.43984540693889773</v>
      </c>
      <c r="I249" s="302">
        <v>0.2579616644150457</v>
      </c>
      <c r="J249" s="302">
        <f t="shared" si="113"/>
        <v>4.6087742775498217</v>
      </c>
      <c r="K249" s="303"/>
      <c r="L249" s="302">
        <v>3.5167201875320142</v>
      </c>
      <c r="M249" s="302">
        <v>0.46050853758802152</v>
      </c>
      <c r="N249" s="302">
        <v>0.30030837072008898</v>
      </c>
      <c r="O249" s="302">
        <f t="shared" si="114"/>
        <v>4.2775370958401249</v>
      </c>
    </row>
    <row r="250" spans="1:15" s="236" customFormat="1" x14ac:dyDescent="0.2">
      <c r="A250" s="237" t="str">
        <f>name!E$7</f>
        <v>Administrative and secretarial occupations</v>
      </c>
      <c r="B250" s="302">
        <v>5.1811650813704002</v>
      </c>
      <c r="C250" s="302">
        <v>1.5782366182971042</v>
      </c>
      <c r="D250" s="302">
        <v>3.9362855335136337E-2</v>
      </c>
      <c r="E250" s="302">
        <f t="shared" si="112"/>
        <v>6.7987645550026414</v>
      </c>
      <c r="F250" s="303"/>
      <c r="G250" s="302">
        <v>5.6397957473218927</v>
      </c>
      <c r="H250" s="302">
        <v>1.475997061209138</v>
      </c>
      <c r="I250" s="302">
        <v>0.11600475169046022</v>
      </c>
      <c r="J250" s="302">
        <f t="shared" si="113"/>
        <v>7.2317975602214908</v>
      </c>
      <c r="K250" s="303"/>
      <c r="L250" s="302">
        <v>5.2764444669889174</v>
      </c>
      <c r="M250" s="302">
        <v>1.1659032267629461</v>
      </c>
      <c r="N250" s="302">
        <v>8.3047515340687245E-2</v>
      </c>
      <c r="O250" s="302">
        <f t="shared" si="114"/>
        <v>6.5253952090925509</v>
      </c>
    </row>
    <row r="251" spans="1:15" s="236" customFormat="1" x14ac:dyDescent="0.2">
      <c r="A251" s="237" t="str">
        <f>name!E$8</f>
        <v>Skilled trades occupations</v>
      </c>
      <c r="B251" s="302">
        <v>0.15922584716776877</v>
      </c>
      <c r="C251" s="302">
        <v>3.5747263955695822E-2</v>
      </c>
      <c r="D251" s="302">
        <v>4.4686113641069031E-2</v>
      </c>
      <c r="E251" s="302">
        <f t="shared" si="112"/>
        <v>0.23965922476453363</v>
      </c>
      <c r="F251" s="303"/>
      <c r="G251" s="302">
        <v>0.14268036097266809</v>
      </c>
      <c r="H251" s="302">
        <v>2.2428201980607847E-2</v>
      </c>
      <c r="I251" s="302">
        <v>4.0097224324737751E-2</v>
      </c>
      <c r="J251" s="302">
        <f>SUM(G251:I251)</f>
        <v>0.2052057872780137</v>
      </c>
      <c r="K251" s="303"/>
      <c r="L251" s="302">
        <v>0.11561588477897816</v>
      </c>
      <c r="M251" s="302">
        <v>2.1883318100987145E-2</v>
      </c>
      <c r="N251" s="302">
        <v>3.9448493562220376E-2</v>
      </c>
      <c r="O251" s="302">
        <f t="shared" si="114"/>
        <v>0.17694769644218569</v>
      </c>
    </row>
    <row r="252" spans="1:15" s="236" customFormat="1" x14ac:dyDescent="0.2">
      <c r="A252" s="237" t="str">
        <f>name!E$9</f>
        <v>Caring, leisure and other service occupations</v>
      </c>
      <c r="B252" s="302">
        <v>8.7038042199873863E-2</v>
      </c>
      <c r="C252" s="302">
        <v>1.1527470153295702E-2</v>
      </c>
      <c r="D252" s="302">
        <v>4.6326209886351161E-3</v>
      </c>
      <c r="E252" s="302">
        <f t="shared" si="112"/>
        <v>0.10319813334180469</v>
      </c>
      <c r="F252" s="303"/>
      <c r="G252" s="302">
        <v>8.3745300644278486E-2</v>
      </c>
      <c r="H252" s="302">
        <v>8.9747692060272947E-3</v>
      </c>
      <c r="I252" s="302">
        <v>3.5508798796089591E-2</v>
      </c>
      <c r="J252" s="302">
        <f t="shared" ref="J252:J255" si="115">SUM(G252:I252)</f>
        <v>0.12822886864639538</v>
      </c>
      <c r="K252" s="303"/>
      <c r="L252" s="302">
        <v>8.3519286807657314E-2</v>
      </c>
      <c r="M252" s="302">
        <v>6.8512652976065926E-3</v>
      </c>
      <c r="N252" s="302">
        <v>5.2829901173359534E-2</v>
      </c>
      <c r="O252" s="302">
        <f t="shared" si="114"/>
        <v>0.14320045327862344</v>
      </c>
    </row>
    <row r="253" spans="1:15" s="236" customFormat="1" x14ac:dyDescent="0.2">
      <c r="A253" s="237" t="str">
        <f>name!E$10</f>
        <v>Sales and customer service occupations</v>
      </c>
      <c r="B253" s="302">
        <v>1.218636599605325</v>
      </c>
      <c r="C253" s="302">
        <v>0.4577452460834171</v>
      </c>
      <c r="D253" s="302">
        <v>3.6750265453545393E-2</v>
      </c>
      <c r="E253" s="302">
        <f t="shared" si="112"/>
        <v>1.7131321111422875</v>
      </c>
      <c r="F253" s="303"/>
      <c r="G253" s="302">
        <v>1.2570341640420333</v>
      </c>
      <c r="H253" s="302">
        <v>0.45602155488173413</v>
      </c>
      <c r="I253" s="302">
        <v>9.1068776492689268E-2</v>
      </c>
      <c r="J253" s="302">
        <f t="shared" si="115"/>
        <v>1.8041244954164566</v>
      </c>
      <c r="K253" s="303"/>
      <c r="L253" s="302">
        <v>1.2343879913666915</v>
      </c>
      <c r="M253" s="302">
        <v>0.45275564355427028</v>
      </c>
      <c r="N253" s="302">
        <v>6.5652358233945565E-2</v>
      </c>
      <c r="O253" s="302">
        <f t="shared" si="114"/>
        <v>1.7527959931549075</v>
      </c>
    </row>
    <row r="254" spans="1:15" s="236" customFormat="1" x14ac:dyDescent="0.2">
      <c r="A254" s="237" t="str">
        <f>name!E$11</f>
        <v>Process, plant and machine operatives</v>
      </c>
      <c r="B254" s="302">
        <v>6.9333664286814353E-2</v>
      </c>
      <c r="C254" s="302">
        <v>1.11860628472397E-2</v>
      </c>
      <c r="D254" s="302">
        <v>2.0138495071518717E-2</v>
      </c>
      <c r="E254" s="302">
        <f t="shared" si="112"/>
        <v>0.10065822220557277</v>
      </c>
      <c r="F254" s="303"/>
      <c r="G254" s="302">
        <v>5.9293793036670893E-2</v>
      </c>
      <c r="H254" s="302">
        <v>7.3932099319474059E-3</v>
      </c>
      <c r="I254" s="302">
        <v>3.6294745821113361E-2</v>
      </c>
      <c r="J254" s="302">
        <f t="shared" si="115"/>
        <v>0.10298174878973165</v>
      </c>
      <c r="K254" s="303"/>
      <c r="L254" s="302">
        <v>5.5070747522587761E-2</v>
      </c>
      <c r="M254" s="302">
        <v>1.2729028819721185E-2</v>
      </c>
      <c r="N254" s="302">
        <v>5.0532778944874235E-2</v>
      </c>
      <c r="O254" s="302">
        <f t="shared" si="114"/>
        <v>0.11833255528718319</v>
      </c>
    </row>
    <row r="255" spans="1:15" s="236" customFormat="1" x14ac:dyDescent="0.2">
      <c r="A255" s="237" t="str">
        <f>name!E$12</f>
        <v>Elementary occupations</v>
      </c>
      <c r="B255" s="302">
        <v>0.21305110131812091</v>
      </c>
      <c r="C255" s="302">
        <v>5.0356956472528615E-2</v>
      </c>
      <c r="D255" s="302">
        <v>1.2243729819996869E-2</v>
      </c>
      <c r="E255" s="302">
        <f t="shared" si="112"/>
        <v>0.2756517876106464</v>
      </c>
      <c r="F255" s="303"/>
      <c r="G255" s="302">
        <v>0.18725034997122103</v>
      </c>
      <c r="H255" s="302">
        <v>3.3680363316054535E-2</v>
      </c>
      <c r="I255" s="302">
        <v>4.8522310749645588E-2</v>
      </c>
      <c r="J255" s="302">
        <f t="shared" si="115"/>
        <v>0.26945302403692117</v>
      </c>
      <c r="K255" s="303"/>
      <c r="L255" s="302">
        <v>0.17053963099667788</v>
      </c>
      <c r="M255" s="302">
        <v>4.6383243522404471E-2</v>
      </c>
      <c r="N255" s="302">
        <v>6.559176575517256E-2</v>
      </c>
      <c r="O255" s="302">
        <f t="shared" si="114"/>
        <v>0.28251464027425488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14.629912557109753</v>
      </c>
      <c r="C257" s="311">
        <f t="shared" ref="C257:E257" si="116">SUM(C247:C255)</f>
        <v>3.0378518336285927</v>
      </c>
      <c r="D257" s="311">
        <f t="shared" si="116"/>
        <v>0.53323560926167313</v>
      </c>
      <c r="E257" s="311">
        <f t="shared" si="116"/>
        <v>18.201000000000022</v>
      </c>
      <c r="F257" s="311"/>
      <c r="G257" s="311">
        <f t="shared" ref="G257:J257" si="117">SUM(G247:G255)</f>
        <v>17.615143887971797</v>
      </c>
      <c r="H257" s="311">
        <f t="shared" si="117"/>
        <v>3.0778988452438254</v>
      </c>
      <c r="I257" s="311">
        <f t="shared" si="117"/>
        <v>0.92495726678437384</v>
      </c>
      <c r="J257" s="311">
        <f t="shared" si="117"/>
        <v>21.617999999999999</v>
      </c>
      <c r="K257" s="311"/>
      <c r="L257" s="311">
        <f t="shared" ref="L257:O257" si="118">SUM(L247:L255)</f>
        <v>17.109569229409555</v>
      </c>
      <c r="M257" s="311">
        <f t="shared" si="118"/>
        <v>2.9676961754915445</v>
      </c>
      <c r="N257" s="311">
        <f t="shared" si="118"/>
        <v>0.96873459509888504</v>
      </c>
      <c r="O257" s="311">
        <f t="shared" si="118"/>
        <v>21.045999999999982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0.74136101621329098</v>
      </c>
      <c r="C264" s="302">
        <v>0.3121603883615392</v>
      </c>
      <c r="D264" s="302">
        <v>0.41825198523927404</v>
      </c>
      <c r="E264" s="302">
        <f>SUM(B264:D264)</f>
        <v>1.4717733898141043</v>
      </c>
      <c r="F264" s="303"/>
      <c r="G264" s="302">
        <v>0.8089192735699301</v>
      </c>
      <c r="H264" s="302">
        <v>0.326374407405009</v>
      </c>
      <c r="I264" s="302">
        <v>0.35123223731396286</v>
      </c>
      <c r="J264" s="302">
        <f>SUM(G264:I264)</f>
        <v>1.4865259182889019</v>
      </c>
      <c r="K264" s="303"/>
      <c r="L264" s="302">
        <v>0.90914279910370233</v>
      </c>
      <c r="M264" s="302">
        <v>0.33730508759998279</v>
      </c>
      <c r="N264" s="302">
        <v>0.45008919229496291</v>
      </c>
      <c r="O264" s="302">
        <f>SUM(L264:N264)</f>
        <v>1.6965370789986478</v>
      </c>
    </row>
    <row r="265" spans="1:15" s="236" customFormat="1" x14ac:dyDescent="0.2">
      <c r="A265" s="237" t="str">
        <f>name!E$5</f>
        <v>Professional occupations</v>
      </c>
      <c r="B265" s="302">
        <v>0.80851771296565589</v>
      </c>
      <c r="C265" s="302">
        <v>0.10971982222765946</v>
      </c>
      <c r="D265" s="302">
        <v>0.11208242557409653</v>
      </c>
      <c r="E265" s="302">
        <f t="shared" ref="E265:E272" si="119">SUM(B265:D265)</f>
        <v>1.0303199607674118</v>
      </c>
      <c r="F265" s="303"/>
      <c r="G265" s="302">
        <v>1.021433248857788</v>
      </c>
      <c r="H265" s="302">
        <v>0.11934535785128207</v>
      </c>
      <c r="I265" s="302">
        <v>9.7678475514352672E-2</v>
      </c>
      <c r="J265" s="302">
        <f t="shared" ref="J265:J267" si="120">SUM(G265:I265)</f>
        <v>1.2384570822234227</v>
      </c>
      <c r="K265" s="303"/>
      <c r="L265" s="302">
        <v>1.3257622624863172</v>
      </c>
      <c r="M265" s="302">
        <v>0.13784701973906582</v>
      </c>
      <c r="N265" s="302">
        <v>9.0974336129591188E-2</v>
      </c>
      <c r="O265" s="302">
        <f t="shared" ref="O265:O272" si="121">SUM(L265:N265)</f>
        <v>1.5545836183549742</v>
      </c>
    </row>
    <row r="266" spans="1:15" s="236" customFormat="1" x14ac:dyDescent="0.2">
      <c r="A266" s="237" t="str">
        <f>name!E$6</f>
        <v>Associate professional occupations</v>
      </c>
      <c r="B266" s="302">
        <v>0.79399508144154041</v>
      </c>
      <c r="C266" s="302">
        <v>0.14263248433494755</v>
      </c>
      <c r="D266" s="302">
        <v>0.11208004254639706</v>
      </c>
      <c r="E266" s="302">
        <f t="shared" si="119"/>
        <v>1.048707608322885</v>
      </c>
      <c r="F266" s="303"/>
      <c r="G266" s="302">
        <v>0.89668121335292217</v>
      </c>
      <c r="H266" s="302">
        <v>0.13874124174351782</v>
      </c>
      <c r="I266" s="302">
        <v>8.4506903725094867E-2</v>
      </c>
      <c r="J266" s="302">
        <f t="shared" si="120"/>
        <v>1.1199293588215349</v>
      </c>
      <c r="K266" s="303"/>
      <c r="L266" s="302">
        <v>1.1441234796119082</v>
      </c>
      <c r="M266" s="302">
        <v>0.15145760480861334</v>
      </c>
      <c r="N266" s="302">
        <v>0.11168074696467849</v>
      </c>
      <c r="O266" s="302">
        <f t="shared" si="121"/>
        <v>1.4072618313852001</v>
      </c>
    </row>
    <row r="267" spans="1:15" s="236" customFormat="1" x14ac:dyDescent="0.2">
      <c r="A267" s="237" t="str">
        <f>name!E$7</f>
        <v>Administrative and secretarial occupations</v>
      </c>
      <c r="B267" s="302">
        <v>1.3047606012555262</v>
      </c>
      <c r="C267" s="302">
        <v>0.54279502701927806</v>
      </c>
      <c r="D267" s="302">
        <v>8.2764343033577964E-2</v>
      </c>
      <c r="E267" s="302">
        <f t="shared" si="119"/>
        <v>1.9303199713083823</v>
      </c>
      <c r="F267" s="303"/>
      <c r="G267" s="302">
        <v>1.294851605075287</v>
      </c>
      <c r="H267" s="302">
        <v>0.37874060256093478</v>
      </c>
      <c r="I267" s="302">
        <v>6.6487006251424438E-2</v>
      </c>
      <c r="J267" s="302">
        <f t="shared" si="120"/>
        <v>1.7400792138876462</v>
      </c>
      <c r="K267" s="303"/>
      <c r="L267" s="302">
        <v>1.476016022397648</v>
      </c>
      <c r="M267" s="302">
        <v>0.28322892531728688</v>
      </c>
      <c r="N267" s="302">
        <v>7.4435149575768772E-2</v>
      </c>
      <c r="O267" s="302">
        <f t="shared" si="121"/>
        <v>1.8336800972907035</v>
      </c>
    </row>
    <row r="268" spans="1:15" s="236" customFormat="1" x14ac:dyDescent="0.2">
      <c r="A268" s="237" t="str">
        <f>name!E$8</f>
        <v>Skilled trades occupations</v>
      </c>
      <c r="B268" s="302">
        <v>0.32206826988395171</v>
      </c>
      <c r="C268" s="302">
        <v>7.9241587383103593E-2</v>
      </c>
      <c r="D268" s="302">
        <v>0.30742876319008594</v>
      </c>
      <c r="E268" s="302">
        <f t="shared" si="119"/>
        <v>0.70873862045714131</v>
      </c>
      <c r="F268" s="303"/>
      <c r="G268" s="302">
        <v>0.25389689089114964</v>
      </c>
      <c r="H268" s="302">
        <v>6.2985549914430658E-2</v>
      </c>
      <c r="I268" s="302">
        <v>0.18896602843437341</v>
      </c>
      <c r="J268" s="302">
        <f>SUM(G268:I268)</f>
        <v>0.50584846923995375</v>
      </c>
      <c r="K268" s="303"/>
      <c r="L268" s="302">
        <v>0.27992140202958848</v>
      </c>
      <c r="M268" s="302">
        <v>0.15971509322029775</v>
      </c>
      <c r="N268" s="302">
        <v>0.24627686857547268</v>
      </c>
      <c r="O268" s="302">
        <f t="shared" si="121"/>
        <v>0.68591336382535895</v>
      </c>
    </row>
    <row r="269" spans="1:15" s="236" customFormat="1" x14ac:dyDescent="0.2">
      <c r="A269" s="237" t="str">
        <f>name!E$9</f>
        <v>Caring, leisure and other service occupations</v>
      </c>
      <c r="B269" s="302">
        <v>0.16382548863894389</v>
      </c>
      <c r="C269" s="302">
        <v>6.4685862476761877E-2</v>
      </c>
      <c r="D269" s="302">
        <v>4.0534137334687581E-2</v>
      </c>
      <c r="E269" s="302">
        <f t="shared" si="119"/>
        <v>0.26904548845039333</v>
      </c>
      <c r="F269" s="303"/>
      <c r="G269" s="302">
        <v>0.16076291147591301</v>
      </c>
      <c r="H269" s="302">
        <v>4.7218174018486478E-2</v>
      </c>
      <c r="I269" s="302">
        <v>2.8655929589270077E-2</v>
      </c>
      <c r="J269" s="302">
        <f t="shared" ref="J269:J272" si="122">SUM(G269:I269)</f>
        <v>0.23663701508366955</v>
      </c>
      <c r="K269" s="303"/>
      <c r="L269" s="302">
        <v>0.18585058890066236</v>
      </c>
      <c r="M269" s="302">
        <v>4.2771947400813512E-2</v>
      </c>
      <c r="N269" s="302">
        <v>5.182503186375842E-2</v>
      </c>
      <c r="O269" s="302">
        <f t="shared" si="121"/>
        <v>0.28044756816523431</v>
      </c>
    </row>
    <row r="270" spans="1:15" s="236" customFormat="1" x14ac:dyDescent="0.2">
      <c r="A270" s="237" t="str">
        <f>name!E$10</f>
        <v>Sales and customer service occupations</v>
      </c>
      <c r="B270" s="302">
        <v>1.003823929362569</v>
      </c>
      <c r="C270" s="302">
        <v>0.35633690427938536</v>
      </c>
      <c r="D270" s="302">
        <v>0.11652634342488798</v>
      </c>
      <c r="E270" s="302">
        <f t="shared" si="119"/>
        <v>1.4766871770668424</v>
      </c>
      <c r="F270" s="303"/>
      <c r="G270" s="302">
        <v>0.88595455914849564</v>
      </c>
      <c r="H270" s="302">
        <v>0.2481152470462642</v>
      </c>
      <c r="I270" s="302">
        <v>7.6298524255777156E-2</v>
      </c>
      <c r="J270" s="302">
        <f t="shared" si="122"/>
        <v>1.210368330450537</v>
      </c>
      <c r="K270" s="303"/>
      <c r="L270" s="302">
        <v>1.0862744818124632</v>
      </c>
      <c r="M270" s="302">
        <v>0.25939143337427845</v>
      </c>
      <c r="N270" s="302">
        <v>7.4415513730995142E-2</v>
      </c>
      <c r="O270" s="302">
        <f t="shared" si="121"/>
        <v>1.4200814289177368</v>
      </c>
    </row>
    <row r="271" spans="1:15" s="236" customFormat="1" x14ac:dyDescent="0.2">
      <c r="A271" s="237" t="str">
        <f>name!E$11</f>
        <v>Process, plant and machine operatives</v>
      </c>
      <c r="B271" s="302">
        <v>0.12164528147479332</v>
      </c>
      <c r="C271" s="302">
        <v>8.9191944271507142E-3</v>
      </c>
      <c r="D271" s="302">
        <v>1.2705764167841619E-2</v>
      </c>
      <c r="E271" s="302">
        <f t="shared" si="119"/>
        <v>0.14327024006978564</v>
      </c>
      <c r="F271" s="303"/>
      <c r="G271" s="302">
        <v>9.2774973465511348E-2</v>
      </c>
      <c r="H271" s="302">
        <v>7.876155144043993E-3</v>
      </c>
      <c r="I271" s="302">
        <v>1.178061916096384E-2</v>
      </c>
      <c r="J271" s="302">
        <f t="shared" si="122"/>
        <v>0.11243174777051919</v>
      </c>
      <c r="K271" s="303"/>
      <c r="L271" s="302">
        <v>8.0093870118537663E-2</v>
      </c>
      <c r="M271" s="302">
        <v>8.0985664162849455E-3</v>
      </c>
      <c r="N271" s="302">
        <v>1.9111711359684661E-2</v>
      </c>
      <c r="O271" s="302">
        <f t="shared" si="121"/>
        <v>0.10730414789450728</v>
      </c>
    </row>
    <row r="272" spans="1:15" s="236" customFormat="1" x14ac:dyDescent="0.2">
      <c r="A272" s="237" t="str">
        <f>name!E$12</f>
        <v>Elementary occupations</v>
      </c>
      <c r="B272" s="302">
        <v>0.24461857500723969</v>
      </c>
      <c r="C272" s="302">
        <v>6.9647435940723326E-2</v>
      </c>
      <c r="D272" s="302">
        <v>5.1871532795091005E-2</v>
      </c>
      <c r="E272" s="302">
        <f t="shared" si="119"/>
        <v>0.36613754374305402</v>
      </c>
      <c r="F272" s="303"/>
      <c r="G272" s="302">
        <v>0.19273684229677374</v>
      </c>
      <c r="H272" s="302">
        <v>4.4309871277993136E-2</v>
      </c>
      <c r="I272" s="302">
        <v>3.2676150659050468E-2</v>
      </c>
      <c r="J272" s="302">
        <f t="shared" si="122"/>
        <v>0.26972286423381731</v>
      </c>
      <c r="K272" s="303"/>
      <c r="L272" s="302">
        <v>0.21997633145878137</v>
      </c>
      <c r="M272" s="302">
        <v>3.7154727272539226E-2</v>
      </c>
      <c r="N272" s="302">
        <v>6.605980643634056E-2</v>
      </c>
      <c r="O272" s="302">
        <f t="shared" si="121"/>
        <v>0.32319086516766116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5.5046159562435122</v>
      </c>
      <c r="C274" s="311">
        <f t="shared" ref="C274:E274" si="123">SUM(C264:C272)</f>
        <v>1.6861387064505491</v>
      </c>
      <c r="D274" s="311">
        <f t="shared" si="123"/>
        <v>1.2542453373059395</v>
      </c>
      <c r="E274" s="311">
        <f t="shared" si="123"/>
        <v>8.4450000000000003</v>
      </c>
      <c r="F274" s="311"/>
      <c r="G274" s="311">
        <f t="shared" ref="G274:J274" si="124">SUM(G264:G272)</f>
        <v>5.6080115181337691</v>
      </c>
      <c r="H274" s="311">
        <f t="shared" si="124"/>
        <v>1.3737066069619623</v>
      </c>
      <c r="I274" s="311">
        <f t="shared" si="124"/>
        <v>0.93828187490426973</v>
      </c>
      <c r="J274" s="311">
        <f t="shared" si="124"/>
        <v>7.9200000000000026</v>
      </c>
      <c r="K274" s="311"/>
      <c r="L274" s="311">
        <f t="shared" ref="L274:O274" si="125">SUM(L264:L272)</f>
        <v>6.7071612379196086</v>
      </c>
      <c r="M274" s="311">
        <f t="shared" si="125"/>
        <v>1.4169704051491625</v>
      </c>
      <c r="N274" s="311">
        <f t="shared" si="125"/>
        <v>1.1848683569312528</v>
      </c>
      <c r="O274" s="311">
        <f t="shared" si="125"/>
        <v>9.3090000000000224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3.8269558914476174</v>
      </c>
      <c r="C281" s="302">
        <v>0.45151595732162847</v>
      </c>
      <c r="D281" s="302">
        <v>1.0903716623671267</v>
      </c>
      <c r="E281" s="302">
        <f>SUM(B281:D281)</f>
        <v>5.3688435111363724</v>
      </c>
      <c r="F281" s="303"/>
      <c r="G281" s="302">
        <v>4.4477626937570687</v>
      </c>
      <c r="H281" s="302">
        <v>1.2464596046514302</v>
      </c>
      <c r="I281" s="302">
        <v>1.1726347447675858</v>
      </c>
      <c r="J281" s="302">
        <f>SUM(G281:I281)</f>
        <v>6.8668570431760845</v>
      </c>
      <c r="K281" s="303"/>
      <c r="L281" s="302">
        <v>3.9279657487971162</v>
      </c>
      <c r="M281" s="302">
        <v>1.6063390990709216</v>
      </c>
      <c r="N281" s="302">
        <v>1.5273837385601619</v>
      </c>
      <c r="O281" s="302">
        <f>SUM(L281:N281)</f>
        <v>7.0616885864281995</v>
      </c>
    </row>
    <row r="282" spans="1:15" s="236" customFormat="1" x14ac:dyDescent="0.2">
      <c r="A282" s="237" t="str">
        <f>name!E$5</f>
        <v>Professional occupations</v>
      </c>
      <c r="B282" s="302">
        <v>13.410730691067673</v>
      </c>
      <c r="C282" s="302">
        <v>0.93974217570191898</v>
      </c>
      <c r="D282" s="302">
        <v>3.8753853036761186</v>
      </c>
      <c r="E282" s="302">
        <f t="shared" ref="E282:E289" si="126">SUM(B282:D282)</f>
        <v>18.225858170445711</v>
      </c>
      <c r="F282" s="303"/>
      <c r="G282" s="302">
        <v>17.698247726291534</v>
      </c>
      <c r="H282" s="302">
        <v>2.4779480507256824</v>
      </c>
      <c r="I282" s="302">
        <v>3.451858544694939</v>
      </c>
      <c r="J282" s="302">
        <f t="shared" ref="J282:J284" si="127">SUM(G282:I282)</f>
        <v>23.628054321712156</v>
      </c>
      <c r="K282" s="303"/>
      <c r="L282" s="302">
        <v>21.634962568124489</v>
      </c>
      <c r="M282" s="302">
        <v>3.1560489673124237</v>
      </c>
      <c r="N282" s="302">
        <v>3.4891965898266162</v>
      </c>
      <c r="O282" s="302">
        <f t="shared" ref="O282:O289" si="128">SUM(L282:N282)</f>
        <v>28.280208125263528</v>
      </c>
    </row>
    <row r="283" spans="1:15" s="236" customFormat="1" x14ac:dyDescent="0.2">
      <c r="A283" s="237" t="str">
        <f>name!E$6</f>
        <v>Associate professional occupations</v>
      </c>
      <c r="B283" s="302">
        <v>6.7438422749019775</v>
      </c>
      <c r="C283" s="302">
        <v>0.84038078521200399</v>
      </c>
      <c r="D283" s="302">
        <v>1.6613424797434371</v>
      </c>
      <c r="E283" s="302">
        <f t="shared" si="126"/>
        <v>9.2455655398574184</v>
      </c>
      <c r="F283" s="303"/>
      <c r="G283" s="302">
        <v>8.0653968138371201</v>
      </c>
      <c r="H283" s="302">
        <v>1.9394372087707512</v>
      </c>
      <c r="I283" s="302">
        <v>1.6464089107796318</v>
      </c>
      <c r="J283" s="302">
        <f t="shared" si="127"/>
        <v>11.651242933387504</v>
      </c>
      <c r="K283" s="303"/>
      <c r="L283" s="302">
        <v>8.5887265598692615</v>
      </c>
      <c r="M283" s="302">
        <v>2.1535204758880702</v>
      </c>
      <c r="N283" s="302">
        <v>2.0074270756281156</v>
      </c>
      <c r="O283" s="302">
        <f t="shared" si="128"/>
        <v>12.749674111385447</v>
      </c>
    </row>
    <row r="284" spans="1:15" s="236" customFormat="1" x14ac:dyDescent="0.2">
      <c r="A284" s="237" t="str">
        <f>name!E$7</f>
        <v>Administrative and secretarial occupations</v>
      </c>
      <c r="B284" s="302">
        <v>8.5617883601525353</v>
      </c>
      <c r="C284" s="302">
        <v>3.481972268729757</v>
      </c>
      <c r="D284" s="302">
        <v>1.0032787192085697</v>
      </c>
      <c r="E284" s="302">
        <f t="shared" si="126"/>
        <v>13.047039348090863</v>
      </c>
      <c r="F284" s="303"/>
      <c r="G284" s="302">
        <v>8.4276133343807871</v>
      </c>
      <c r="H284" s="302">
        <v>6.5987660038187332</v>
      </c>
      <c r="I284" s="302">
        <v>1.019547853170357</v>
      </c>
      <c r="J284" s="302">
        <f t="shared" si="127"/>
        <v>16.045927191369877</v>
      </c>
      <c r="K284" s="303"/>
      <c r="L284" s="302">
        <v>8.499088953229009</v>
      </c>
      <c r="M284" s="302">
        <v>6.9525203333204608</v>
      </c>
      <c r="N284" s="302">
        <v>1.0668120352579797</v>
      </c>
      <c r="O284" s="302">
        <f t="shared" si="128"/>
        <v>16.518421321807448</v>
      </c>
    </row>
    <row r="285" spans="1:15" s="236" customFormat="1" x14ac:dyDescent="0.2">
      <c r="A285" s="237" t="str">
        <f>name!E$8</f>
        <v>Skilled trades occupations</v>
      </c>
      <c r="B285" s="302">
        <v>1.1417166926020113</v>
      </c>
      <c r="C285" s="302">
        <v>0.14376403901989102</v>
      </c>
      <c r="D285" s="302">
        <v>0.39521576833982663</v>
      </c>
      <c r="E285" s="302">
        <f t="shared" si="126"/>
        <v>1.6806964999617291</v>
      </c>
      <c r="F285" s="303"/>
      <c r="G285" s="302">
        <v>0.97173815097235505</v>
      </c>
      <c r="H285" s="302">
        <v>0.19900564980388935</v>
      </c>
      <c r="I285" s="302">
        <v>0.28892842198853591</v>
      </c>
      <c r="J285" s="302">
        <f>SUM(G285:I285)</f>
        <v>1.4596722227647803</v>
      </c>
      <c r="K285" s="303"/>
      <c r="L285" s="302">
        <v>0.72285098587809127</v>
      </c>
      <c r="M285" s="302">
        <v>0.25471063900015711</v>
      </c>
      <c r="N285" s="302">
        <v>0.39513395860692296</v>
      </c>
      <c r="O285" s="302">
        <f t="shared" si="128"/>
        <v>1.3726955834851713</v>
      </c>
    </row>
    <row r="286" spans="1:15" s="236" customFormat="1" x14ac:dyDescent="0.2">
      <c r="A286" s="237" t="str">
        <f>name!E$9</f>
        <v>Caring, leisure and other service occupations</v>
      </c>
      <c r="B286" s="302">
        <v>0.50578681058005026</v>
      </c>
      <c r="C286" s="302">
        <v>0.1619329522109256</v>
      </c>
      <c r="D286" s="302">
        <v>0.28766248389617333</v>
      </c>
      <c r="E286" s="302">
        <f t="shared" si="126"/>
        <v>0.95538224668714922</v>
      </c>
      <c r="F286" s="303"/>
      <c r="G286" s="302">
        <v>0.45026415605285608</v>
      </c>
      <c r="H286" s="302">
        <v>0.26870528693027962</v>
      </c>
      <c r="I286" s="302">
        <v>0.33870892107600159</v>
      </c>
      <c r="J286" s="302">
        <f t="shared" ref="J286:J289" si="129">SUM(G286:I286)</f>
        <v>1.0576783640591372</v>
      </c>
      <c r="K286" s="303"/>
      <c r="L286" s="302">
        <v>0.49870124922962972</v>
      </c>
      <c r="M286" s="302">
        <v>0.32087508200724463</v>
      </c>
      <c r="N286" s="302">
        <v>0.46651714601236072</v>
      </c>
      <c r="O286" s="302">
        <f t="shared" si="128"/>
        <v>1.286093477249235</v>
      </c>
    </row>
    <row r="287" spans="1:15" s="236" customFormat="1" x14ac:dyDescent="0.2">
      <c r="A287" s="237" t="str">
        <f>name!E$10</f>
        <v>Sales and customer service occupations</v>
      </c>
      <c r="B287" s="302">
        <v>1.7125720151586696</v>
      </c>
      <c r="C287" s="302">
        <v>0.64558517704220153</v>
      </c>
      <c r="D287" s="302">
        <v>0.32888895915836791</v>
      </c>
      <c r="E287" s="302">
        <f t="shared" si="126"/>
        <v>2.687046151359239</v>
      </c>
      <c r="F287" s="303"/>
      <c r="G287" s="302">
        <v>1.5976408881533612</v>
      </c>
      <c r="H287" s="302">
        <v>1.1052794750706214</v>
      </c>
      <c r="I287" s="302">
        <v>0.24565114005425148</v>
      </c>
      <c r="J287" s="302">
        <f t="shared" si="129"/>
        <v>2.948571503278234</v>
      </c>
      <c r="K287" s="303"/>
      <c r="L287" s="302">
        <v>1.688906622580284</v>
      </c>
      <c r="M287" s="302">
        <v>1.3938263216048212</v>
      </c>
      <c r="N287" s="302">
        <v>0.20342521137224368</v>
      </c>
      <c r="O287" s="302">
        <f t="shared" si="128"/>
        <v>3.2861581555573487</v>
      </c>
    </row>
    <row r="288" spans="1:15" s="236" customFormat="1" x14ac:dyDescent="0.2">
      <c r="A288" s="237" t="str">
        <f>name!E$11</f>
        <v>Process, plant and machine operatives</v>
      </c>
      <c r="B288" s="302">
        <v>0.41735711748643517</v>
      </c>
      <c r="C288" s="302">
        <v>0.10037204434027167</v>
      </c>
      <c r="D288" s="302">
        <v>0.10889636801089353</v>
      </c>
      <c r="E288" s="302">
        <f t="shared" si="126"/>
        <v>0.62662552983760034</v>
      </c>
      <c r="F288" s="303"/>
      <c r="G288" s="302">
        <v>0.33840420480971228</v>
      </c>
      <c r="H288" s="302">
        <v>0.20281708991712916</v>
      </c>
      <c r="I288" s="302">
        <v>9.8466234552070458E-2</v>
      </c>
      <c r="J288" s="302">
        <f t="shared" si="129"/>
        <v>0.63968752927891193</v>
      </c>
      <c r="K288" s="303"/>
      <c r="L288" s="302">
        <v>0.23414980962413018</v>
      </c>
      <c r="M288" s="302">
        <v>0.22714204311683484</v>
      </c>
      <c r="N288" s="302">
        <v>0.14592894107620077</v>
      </c>
      <c r="O288" s="302">
        <f t="shared" si="128"/>
        <v>0.60722079381716576</v>
      </c>
    </row>
    <row r="289" spans="1:15" s="236" customFormat="1" x14ac:dyDescent="0.2">
      <c r="A289" s="237" t="str">
        <f>name!E$12</f>
        <v>Elementary occupations</v>
      </c>
      <c r="B289" s="302">
        <v>0.86226516238920592</v>
      </c>
      <c r="C289" s="302">
        <v>0.40958529952718392</v>
      </c>
      <c r="D289" s="302">
        <v>0.35009254070747864</v>
      </c>
      <c r="E289" s="302">
        <f t="shared" si="126"/>
        <v>1.6219430026238684</v>
      </c>
      <c r="F289" s="303"/>
      <c r="G289" s="302">
        <v>0.80149824362768196</v>
      </c>
      <c r="H289" s="302">
        <v>0.50994980239077081</v>
      </c>
      <c r="I289" s="302">
        <v>0.30786084495480226</v>
      </c>
      <c r="J289" s="302">
        <f t="shared" si="129"/>
        <v>1.6193088909732549</v>
      </c>
      <c r="K289" s="303"/>
      <c r="L289" s="302">
        <v>0.6316371650178032</v>
      </c>
      <c r="M289" s="302">
        <v>0.64044950414048996</v>
      </c>
      <c r="N289" s="302">
        <v>0.51175317584818902</v>
      </c>
      <c r="O289" s="302">
        <f t="shared" si="128"/>
        <v>1.7838398450064821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37.183015015786168</v>
      </c>
      <c r="C291" s="311">
        <f t="shared" ref="C291:E291" si="130">SUM(C281:C289)</f>
        <v>7.1748506991057832</v>
      </c>
      <c r="D291" s="311">
        <f t="shared" si="130"/>
        <v>9.1011342851079942</v>
      </c>
      <c r="E291" s="311">
        <f t="shared" si="130"/>
        <v>53.458999999999953</v>
      </c>
      <c r="F291" s="311"/>
      <c r="G291" s="311">
        <f t="shared" ref="G291:J291" si="131">SUM(G281:G289)</f>
        <v>42.798566211882481</v>
      </c>
      <c r="H291" s="311">
        <f t="shared" si="131"/>
        <v>14.548368172079286</v>
      </c>
      <c r="I291" s="311">
        <f t="shared" si="131"/>
        <v>8.5700656160381765</v>
      </c>
      <c r="J291" s="311">
        <f t="shared" si="131"/>
        <v>65.916999999999945</v>
      </c>
      <c r="K291" s="311"/>
      <c r="L291" s="311">
        <f t="shared" ref="L291:O291" si="132">SUM(L281:L289)</f>
        <v>46.426989662349811</v>
      </c>
      <c r="M291" s="311">
        <f t="shared" si="132"/>
        <v>16.705432465461424</v>
      </c>
      <c r="N291" s="311">
        <f t="shared" si="132"/>
        <v>9.813577872188791</v>
      </c>
      <c r="O291" s="311">
        <f t="shared" si="132"/>
        <v>72.946000000000012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2.4871534933170114</v>
      </c>
      <c r="C298" s="302">
        <v>0.94971015144601656</v>
      </c>
      <c r="D298" s="302">
        <v>0.70180356424708001</v>
      </c>
      <c r="E298" s="302">
        <f>SUM(B298:D298)</f>
        <v>4.1386672090101078</v>
      </c>
      <c r="F298" s="303"/>
      <c r="G298" s="302">
        <v>2.355148189306242</v>
      </c>
      <c r="H298" s="302">
        <v>1.1563898656444467</v>
      </c>
      <c r="I298" s="302">
        <v>0.5695312212035053</v>
      </c>
      <c r="J298" s="302">
        <f>SUM(G298:I298)</f>
        <v>4.081069276154194</v>
      </c>
      <c r="K298" s="303"/>
      <c r="L298" s="302">
        <v>2.4056612280681482</v>
      </c>
      <c r="M298" s="302">
        <v>1.2160611102073564</v>
      </c>
      <c r="N298" s="302">
        <v>0.67417046553690962</v>
      </c>
      <c r="O298" s="302">
        <f>SUM(L298:N298)</f>
        <v>4.2958928038124142</v>
      </c>
    </row>
    <row r="299" spans="1:15" s="236" customFormat="1" x14ac:dyDescent="0.2">
      <c r="A299" s="237" t="str">
        <f>name!E$5</f>
        <v>Professional occupations</v>
      </c>
      <c r="B299" s="302">
        <v>3.6558640842199921</v>
      </c>
      <c r="C299" s="302">
        <v>0.79638997310069681</v>
      </c>
      <c r="D299" s="302">
        <v>0.44262501595644271</v>
      </c>
      <c r="E299" s="302">
        <f t="shared" ref="E299:E306" si="133">SUM(B299:D299)</f>
        <v>4.8948790732771315</v>
      </c>
      <c r="F299" s="303"/>
      <c r="G299" s="302">
        <v>3.9079877017827873</v>
      </c>
      <c r="H299" s="302">
        <v>0.94034883261196778</v>
      </c>
      <c r="I299" s="302">
        <v>0.37034301987869456</v>
      </c>
      <c r="J299" s="302">
        <f t="shared" ref="J299:J301" si="134">SUM(G299:I299)</f>
        <v>5.2186795542734492</v>
      </c>
      <c r="K299" s="303"/>
      <c r="L299" s="302">
        <v>5.2225020189940317</v>
      </c>
      <c r="M299" s="302">
        <v>1.080810587698261</v>
      </c>
      <c r="N299" s="302">
        <v>0.36023919070178817</v>
      </c>
      <c r="O299" s="302">
        <f t="shared" ref="O299:O306" si="135">SUM(L299:N299)</f>
        <v>6.6635517973940814</v>
      </c>
    </row>
    <row r="300" spans="1:15" s="236" customFormat="1" x14ac:dyDescent="0.2">
      <c r="A300" s="237" t="str">
        <f>name!E$6</f>
        <v>Associate professional occupations</v>
      </c>
      <c r="B300" s="302">
        <v>4.1509437647379803</v>
      </c>
      <c r="C300" s="302">
        <v>0.87472074535487399</v>
      </c>
      <c r="D300" s="302">
        <v>1.027338001725393</v>
      </c>
      <c r="E300" s="302">
        <f t="shared" si="133"/>
        <v>6.0530025118182476</v>
      </c>
      <c r="F300" s="303"/>
      <c r="G300" s="302">
        <v>4.0519536138849466</v>
      </c>
      <c r="H300" s="302">
        <v>0.92398571283339603</v>
      </c>
      <c r="I300" s="302">
        <v>0.85781827024080892</v>
      </c>
      <c r="J300" s="302">
        <f t="shared" si="134"/>
        <v>5.8337575969591517</v>
      </c>
      <c r="K300" s="303"/>
      <c r="L300" s="302">
        <v>4.1679163236058248</v>
      </c>
      <c r="M300" s="302">
        <v>1.0950301063022096</v>
      </c>
      <c r="N300" s="302">
        <v>0.91110440818205018</v>
      </c>
      <c r="O300" s="302">
        <f t="shared" si="135"/>
        <v>6.1740508380900838</v>
      </c>
    </row>
    <row r="301" spans="1:15" s="236" customFormat="1" x14ac:dyDescent="0.2">
      <c r="A301" s="237" t="str">
        <f>name!E$7</f>
        <v>Administrative and secretarial occupations</v>
      </c>
      <c r="B301" s="302">
        <v>6.4068357024659015</v>
      </c>
      <c r="C301" s="302">
        <v>2.5490712550464338</v>
      </c>
      <c r="D301" s="302">
        <v>0.24895632887470262</v>
      </c>
      <c r="E301" s="302">
        <f t="shared" si="133"/>
        <v>9.2048632863870381</v>
      </c>
      <c r="F301" s="303"/>
      <c r="G301" s="302">
        <v>5.5789985327603624</v>
      </c>
      <c r="H301" s="302">
        <v>2.3565191217854662</v>
      </c>
      <c r="I301" s="302">
        <v>0.20601028350839895</v>
      </c>
      <c r="J301" s="302">
        <f t="shared" si="134"/>
        <v>8.1415279380542263</v>
      </c>
      <c r="K301" s="303"/>
      <c r="L301" s="302">
        <v>6.7628739643198736</v>
      </c>
      <c r="M301" s="302">
        <v>2.2248455188961627</v>
      </c>
      <c r="N301" s="302">
        <v>0.23990468036031426</v>
      </c>
      <c r="O301" s="302">
        <f t="shared" si="135"/>
        <v>9.2276241635763512</v>
      </c>
    </row>
    <row r="302" spans="1:15" s="236" customFormat="1" x14ac:dyDescent="0.2">
      <c r="A302" s="237" t="str">
        <f>name!E$8</f>
        <v>Skilled trades occupations</v>
      </c>
      <c r="B302" s="302">
        <v>1.2667916868305578</v>
      </c>
      <c r="C302" s="302">
        <v>0.39585468354961345</v>
      </c>
      <c r="D302" s="302">
        <v>0.53742776566268979</v>
      </c>
      <c r="E302" s="302">
        <f t="shared" si="133"/>
        <v>2.2000741360428613</v>
      </c>
      <c r="F302" s="303"/>
      <c r="G302" s="302">
        <v>0.81418359805485752</v>
      </c>
      <c r="H302" s="302">
        <v>0.30520390352083715</v>
      </c>
      <c r="I302" s="302">
        <v>0.34153363380442775</v>
      </c>
      <c r="J302" s="302">
        <f>SUM(G302:I302)</f>
        <v>1.4609211353801224</v>
      </c>
      <c r="K302" s="303"/>
      <c r="L302" s="302">
        <v>0.71695823284483706</v>
      </c>
      <c r="M302" s="302">
        <v>0.6698553618053007</v>
      </c>
      <c r="N302" s="302">
        <v>0.36800432765456087</v>
      </c>
      <c r="O302" s="302">
        <f t="shared" si="135"/>
        <v>1.7548179223046985</v>
      </c>
    </row>
    <row r="303" spans="1:15" s="236" customFormat="1" x14ac:dyDescent="0.2">
      <c r="A303" s="237" t="str">
        <f>name!E$9</f>
        <v>Caring, leisure and other service occupations</v>
      </c>
      <c r="B303" s="302">
        <v>1.8123212859241715</v>
      </c>
      <c r="C303" s="302">
        <v>1.4430628304372737</v>
      </c>
      <c r="D303" s="302">
        <v>0.40032872218888649</v>
      </c>
      <c r="E303" s="302">
        <f t="shared" si="133"/>
        <v>3.6557128385503317</v>
      </c>
      <c r="F303" s="303"/>
      <c r="G303" s="302">
        <v>1.5610671105414065</v>
      </c>
      <c r="H303" s="302">
        <v>1.2581816292203891</v>
      </c>
      <c r="I303" s="302">
        <v>0.37838067135335035</v>
      </c>
      <c r="J303" s="302">
        <f t="shared" ref="J303:J306" si="136">SUM(G303:I303)</f>
        <v>3.197629411115146</v>
      </c>
      <c r="K303" s="303"/>
      <c r="L303" s="302">
        <v>1.8026809868002727</v>
      </c>
      <c r="M303" s="302">
        <v>1.2141617862486849</v>
      </c>
      <c r="N303" s="302">
        <v>0.38214928509736196</v>
      </c>
      <c r="O303" s="302">
        <f t="shared" si="135"/>
        <v>3.3989920581463196</v>
      </c>
    </row>
    <row r="304" spans="1:15" s="236" customFormat="1" x14ac:dyDescent="0.2">
      <c r="A304" s="237" t="str">
        <f>name!E$10</f>
        <v>Sales and customer service occupations</v>
      </c>
      <c r="B304" s="302">
        <v>3.9211866724781319</v>
      </c>
      <c r="C304" s="302">
        <v>1.4605248380284679</v>
      </c>
      <c r="D304" s="302">
        <v>0.25428713587076307</v>
      </c>
      <c r="E304" s="302">
        <f t="shared" si="133"/>
        <v>5.635998646377363</v>
      </c>
      <c r="F304" s="303"/>
      <c r="G304" s="302">
        <v>3.2792677539829782</v>
      </c>
      <c r="H304" s="302">
        <v>1.3936386632523516</v>
      </c>
      <c r="I304" s="302">
        <v>0.15651024262988494</v>
      </c>
      <c r="J304" s="302">
        <f t="shared" si="136"/>
        <v>4.8294166598652151</v>
      </c>
      <c r="K304" s="303"/>
      <c r="L304" s="302">
        <v>3.8441677941579693</v>
      </c>
      <c r="M304" s="302">
        <v>1.8502612682728152</v>
      </c>
      <c r="N304" s="302">
        <v>0.14099721373399449</v>
      </c>
      <c r="O304" s="302">
        <f t="shared" si="135"/>
        <v>5.835426276164779</v>
      </c>
    </row>
    <row r="305" spans="1:15" s="236" customFormat="1" x14ac:dyDescent="0.2">
      <c r="A305" s="237" t="str">
        <f>name!E$11</f>
        <v>Process, plant and machine operatives</v>
      </c>
      <c r="B305" s="302">
        <v>2.0220504013409313</v>
      </c>
      <c r="C305" s="302">
        <v>0.54418700318738644</v>
      </c>
      <c r="D305" s="302">
        <v>0.12196317956205097</v>
      </c>
      <c r="E305" s="302">
        <f t="shared" si="133"/>
        <v>2.6882005840903687</v>
      </c>
      <c r="F305" s="303"/>
      <c r="G305" s="302">
        <v>1.3694182838958491</v>
      </c>
      <c r="H305" s="302">
        <v>0.55081087484211999</v>
      </c>
      <c r="I305" s="302">
        <v>0.1035957758019856</v>
      </c>
      <c r="J305" s="302">
        <f t="shared" si="136"/>
        <v>2.0238249345399546</v>
      </c>
      <c r="K305" s="303"/>
      <c r="L305" s="302">
        <v>1.2557955492767403</v>
      </c>
      <c r="M305" s="302">
        <v>0.60785235756606026</v>
      </c>
      <c r="N305" s="302">
        <v>0.11775359354455497</v>
      </c>
      <c r="O305" s="302">
        <f t="shared" si="135"/>
        <v>1.9814015003873557</v>
      </c>
    </row>
    <row r="306" spans="1:15" s="236" customFormat="1" x14ac:dyDescent="0.2">
      <c r="A306" s="237" t="str">
        <f>name!E$12</f>
        <v>Elementary occupations</v>
      </c>
      <c r="B306" s="302">
        <v>8.9137385183360269</v>
      </c>
      <c r="C306" s="302">
        <v>5.965069157847096</v>
      </c>
      <c r="D306" s="302">
        <v>1.3477940382635361</v>
      </c>
      <c r="E306" s="302">
        <f t="shared" si="133"/>
        <v>16.226601714446659</v>
      </c>
      <c r="F306" s="303"/>
      <c r="G306" s="302">
        <v>6.6275502223030465</v>
      </c>
      <c r="H306" s="302">
        <v>4.5573291451070057</v>
      </c>
      <c r="I306" s="302">
        <v>0.95529412624851184</v>
      </c>
      <c r="J306" s="302">
        <f t="shared" si="136"/>
        <v>12.140173493658564</v>
      </c>
      <c r="K306" s="303"/>
      <c r="L306" s="302">
        <v>7.4128466128923369</v>
      </c>
      <c r="M306" s="302">
        <v>4.5961403041707767</v>
      </c>
      <c r="N306" s="302">
        <v>1.177255723060828</v>
      </c>
      <c r="O306" s="302">
        <f t="shared" si="135"/>
        <v>13.186242640123941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34.636885609650705</v>
      </c>
      <c r="C308" s="311">
        <f t="shared" ref="C308:E308" si="137">SUM(C298:C306)</f>
        <v>14.978590637997858</v>
      </c>
      <c r="D308" s="311">
        <f t="shared" si="137"/>
        <v>5.0825237523515447</v>
      </c>
      <c r="E308" s="311">
        <f t="shared" si="137"/>
        <v>54.698000000000107</v>
      </c>
      <c r="F308" s="311"/>
      <c r="G308" s="311">
        <f t="shared" ref="G308:J308" si="138">SUM(G298:G306)</f>
        <v>29.545575006512475</v>
      </c>
      <c r="H308" s="311">
        <f t="shared" si="138"/>
        <v>13.442407748817981</v>
      </c>
      <c r="I308" s="311">
        <f t="shared" si="138"/>
        <v>3.9390172446695684</v>
      </c>
      <c r="J308" s="311">
        <f t="shared" si="138"/>
        <v>46.927000000000021</v>
      </c>
      <c r="K308" s="311"/>
      <c r="L308" s="311">
        <f t="shared" ref="L308:O308" si="139">SUM(L298:L306)</f>
        <v>33.591402710960033</v>
      </c>
      <c r="M308" s="311">
        <f t="shared" si="139"/>
        <v>14.555018401167626</v>
      </c>
      <c r="N308" s="311">
        <f t="shared" si="139"/>
        <v>4.3715788878723627</v>
      </c>
      <c r="O308" s="311">
        <f t="shared" si="139"/>
        <v>52.518000000000029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0.69829347349785709</v>
      </c>
      <c r="C315" s="302">
        <v>0.20201391743869593</v>
      </c>
      <c r="D315" s="302">
        <v>7.8036831709410934E-2</v>
      </c>
      <c r="E315" s="302">
        <f>SUM(B315:D315)</f>
        <v>0.97834422264596388</v>
      </c>
      <c r="F315" s="303"/>
      <c r="G315" s="302">
        <v>0.74628137675756512</v>
      </c>
      <c r="H315" s="302">
        <v>0.26003618822936742</v>
      </c>
      <c r="I315" s="302">
        <v>0.10586203765616094</v>
      </c>
      <c r="J315" s="302">
        <f>SUM(G315:I315)</f>
        <v>1.1121796026430935</v>
      </c>
      <c r="K315" s="303"/>
      <c r="L315" s="302">
        <v>0.67984528931459509</v>
      </c>
      <c r="M315" s="302">
        <v>0.30489813518361703</v>
      </c>
      <c r="N315" s="302">
        <v>0.10845549038063436</v>
      </c>
      <c r="O315" s="302">
        <f>SUM(L315:N315)</f>
        <v>1.0931989148788464</v>
      </c>
    </row>
    <row r="316" spans="1:15" s="236" customFormat="1" x14ac:dyDescent="0.2">
      <c r="A316" s="237" t="str">
        <f>name!E$5</f>
        <v>Professional occupations</v>
      </c>
      <c r="B316" s="302">
        <v>2.1193272901606259</v>
      </c>
      <c r="C316" s="302">
        <v>0.65994337930324076</v>
      </c>
      <c r="D316" s="302">
        <v>0.22906244099943707</v>
      </c>
      <c r="E316" s="302">
        <f t="shared" ref="E316:E323" si="140">SUM(B316:D316)</f>
        <v>3.0083331104633038</v>
      </c>
      <c r="F316" s="303"/>
      <c r="G316" s="302">
        <v>2.5411217413451817</v>
      </c>
      <c r="H316" s="302">
        <v>0.78305468310382587</v>
      </c>
      <c r="I316" s="302">
        <v>0.27299639936623454</v>
      </c>
      <c r="J316" s="302">
        <f t="shared" ref="J316:J318" si="141">SUM(G316:I316)</f>
        <v>3.5971728238152423</v>
      </c>
      <c r="K316" s="303"/>
      <c r="L316" s="302">
        <v>2.9342142693616293</v>
      </c>
      <c r="M316" s="302">
        <v>0.95418877057253781</v>
      </c>
      <c r="N316" s="302">
        <v>0.1912027271827775</v>
      </c>
      <c r="O316" s="302">
        <f t="shared" ref="O316:O323" si="142">SUM(L316:N316)</f>
        <v>4.079605767116945</v>
      </c>
    </row>
    <row r="317" spans="1:15" s="236" customFormat="1" x14ac:dyDescent="0.2">
      <c r="A317" s="237" t="str">
        <f>name!E$6</f>
        <v>Associate professional occupations</v>
      </c>
      <c r="B317" s="302">
        <v>3.3131054688341783</v>
      </c>
      <c r="C317" s="302">
        <v>0.78809064375543303</v>
      </c>
      <c r="D317" s="302">
        <v>0.12292913134350984</v>
      </c>
      <c r="E317" s="302">
        <f t="shared" si="140"/>
        <v>4.2241252439331207</v>
      </c>
      <c r="F317" s="303"/>
      <c r="G317" s="302">
        <v>3.5465202647397032</v>
      </c>
      <c r="H317" s="302">
        <v>0.78925421676374519</v>
      </c>
      <c r="I317" s="302">
        <v>0.13254089002160113</v>
      </c>
      <c r="J317" s="302">
        <f t="shared" si="141"/>
        <v>4.4683153715250494</v>
      </c>
      <c r="K317" s="303"/>
      <c r="L317" s="302">
        <v>3.2893306813475642</v>
      </c>
      <c r="M317" s="302">
        <v>0.97082574946408429</v>
      </c>
      <c r="N317" s="302">
        <v>0.12763077701346082</v>
      </c>
      <c r="O317" s="302">
        <f t="shared" si="142"/>
        <v>4.3877872078251094</v>
      </c>
    </row>
    <row r="318" spans="1:15" s="236" customFormat="1" x14ac:dyDescent="0.2">
      <c r="A318" s="237" t="str">
        <f>name!E$7</f>
        <v>Administrative and secretarial occupations</v>
      </c>
      <c r="B318" s="302">
        <v>2.5102281757251363</v>
      </c>
      <c r="C318" s="302">
        <v>2.3641370137348789</v>
      </c>
      <c r="D318" s="302">
        <v>4.0743714040627647E-2</v>
      </c>
      <c r="E318" s="302">
        <f t="shared" si="140"/>
        <v>4.9151089035006423</v>
      </c>
      <c r="F318" s="303"/>
      <c r="G318" s="302">
        <v>2.2994684483814147</v>
      </c>
      <c r="H318" s="302">
        <v>2.016984107259661</v>
      </c>
      <c r="I318" s="302">
        <v>4.1624316420330217E-2</v>
      </c>
      <c r="J318" s="302">
        <f t="shared" si="141"/>
        <v>4.3580768720614067</v>
      </c>
      <c r="K318" s="303"/>
      <c r="L318" s="302">
        <v>2.013086485267908</v>
      </c>
      <c r="M318" s="302">
        <v>1.7742458691654424</v>
      </c>
      <c r="N318" s="302">
        <v>3.5781363634516623E-2</v>
      </c>
      <c r="O318" s="302">
        <f t="shared" si="142"/>
        <v>3.8231137180678672</v>
      </c>
    </row>
    <row r="319" spans="1:15" s="236" customFormat="1" x14ac:dyDescent="0.2">
      <c r="A319" s="237" t="str">
        <f>name!E$8</f>
        <v>Skilled trades occupations</v>
      </c>
      <c r="B319" s="302">
        <v>0.11496480542408496</v>
      </c>
      <c r="C319" s="302">
        <v>2.2480718370279686E-2</v>
      </c>
      <c r="D319" s="302">
        <v>3.1219542574529958E-2</v>
      </c>
      <c r="E319" s="302">
        <f t="shared" si="140"/>
        <v>0.16866506636889461</v>
      </c>
      <c r="F319" s="303"/>
      <c r="G319" s="302">
        <v>9.1043334897921685E-2</v>
      </c>
      <c r="H319" s="302">
        <v>1.8888010536912112E-2</v>
      </c>
      <c r="I319" s="302">
        <v>2.8384707799111005E-2</v>
      </c>
      <c r="J319" s="302">
        <f>SUM(G319:I319)</f>
        <v>0.1383160532339448</v>
      </c>
      <c r="K319" s="303"/>
      <c r="L319" s="302">
        <v>8.7513842798359595E-2</v>
      </c>
      <c r="M319" s="302">
        <v>4.1413998473086397E-2</v>
      </c>
      <c r="N319" s="302">
        <v>3.4029932793245614E-2</v>
      </c>
      <c r="O319" s="302">
        <f t="shared" si="142"/>
        <v>0.16295777406469161</v>
      </c>
    </row>
    <row r="320" spans="1:15" s="236" customFormat="1" x14ac:dyDescent="0.2">
      <c r="A320" s="237" t="str">
        <f>name!E$9</f>
        <v>Caring, leisure and other service occupations</v>
      </c>
      <c r="B320" s="302">
        <v>0.44565623808911264</v>
      </c>
      <c r="C320" s="302">
        <v>0.46482185112446162</v>
      </c>
      <c r="D320" s="302">
        <v>4.6225549848540021E-2</v>
      </c>
      <c r="E320" s="302">
        <f t="shared" si="140"/>
        <v>0.9567036390621142</v>
      </c>
      <c r="F320" s="303"/>
      <c r="G320" s="302">
        <v>0.40692663096905096</v>
      </c>
      <c r="H320" s="302">
        <v>0.40521915816191317</v>
      </c>
      <c r="I320" s="302">
        <v>5.7500355374239448E-2</v>
      </c>
      <c r="J320" s="302">
        <f t="shared" ref="J320:J323" si="143">SUM(G320:I320)</f>
        <v>0.86964614450520361</v>
      </c>
      <c r="K320" s="303"/>
      <c r="L320" s="302">
        <v>0.45355203734992661</v>
      </c>
      <c r="M320" s="302">
        <v>0.3941183038279058</v>
      </c>
      <c r="N320" s="302">
        <v>5.441810244671369E-2</v>
      </c>
      <c r="O320" s="302">
        <f t="shared" si="142"/>
        <v>0.90208844362454599</v>
      </c>
    </row>
    <row r="321" spans="1:15" s="236" customFormat="1" x14ac:dyDescent="0.2">
      <c r="A321" s="237" t="str">
        <f>name!E$10</f>
        <v>Sales and customer service occupations</v>
      </c>
      <c r="B321" s="302">
        <v>0.2039305093455743</v>
      </c>
      <c r="C321" s="302">
        <v>0.25216453114143056</v>
      </c>
      <c r="D321" s="302">
        <v>2.8531835785651691E-2</v>
      </c>
      <c r="E321" s="302">
        <f t="shared" si="140"/>
        <v>0.4846268762726566</v>
      </c>
      <c r="F321" s="303"/>
      <c r="G321" s="302">
        <v>0.18708525964063252</v>
      </c>
      <c r="H321" s="302">
        <v>0.23023979761979674</v>
      </c>
      <c r="I321" s="302">
        <v>2.244061301108919E-2</v>
      </c>
      <c r="J321" s="302">
        <f t="shared" si="143"/>
        <v>0.43976567027151842</v>
      </c>
      <c r="K321" s="303"/>
      <c r="L321" s="302">
        <v>0.19125485091236999</v>
      </c>
      <c r="M321" s="302">
        <v>0.26299867542305316</v>
      </c>
      <c r="N321" s="302">
        <v>1.9990527555886973E-2</v>
      </c>
      <c r="O321" s="302">
        <f t="shared" si="142"/>
        <v>0.47424405389131014</v>
      </c>
    </row>
    <row r="322" spans="1:15" s="236" customFormat="1" x14ac:dyDescent="0.2">
      <c r="A322" s="237" t="str">
        <f>name!E$11</f>
        <v>Process, plant and machine operatives</v>
      </c>
      <c r="B322" s="302">
        <v>6.4136757490662694E-2</v>
      </c>
      <c r="C322" s="302">
        <v>5.1856822022390628E-2</v>
      </c>
      <c r="D322" s="302">
        <v>1.2693875286341295E-2</v>
      </c>
      <c r="E322" s="302">
        <f t="shared" si="140"/>
        <v>0.12868745479939461</v>
      </c>
      <c r="F322" s="303"/>
      <c r="G322" s="302">
        <v>4.6940860092385309E-2</v>
      </c>
      <c r="H322" s="302">
        <v>3.6314595450055789E-2</v>
      </c>
      <c r="I322" s="302">
        <v>1.7575258738756715E-2</v>
      </c>
      <c r="J322" s="302">
        <f t="shared" si="143"/>
        <v>0.10083071428119782</v>
      </c>
      <c r="K322" s="303"/>
      <c r="L322" s="302">
        <v>3.8307944110359184E-2</v>
      </c>
      <c r="M322" s="302">
        <v>4.8304823661182383E-2</v>
      </c>
      <c r="N322" s="302">
        <v>4.4375262922345199E-2</v>
      </c>
      <c r="O322" s="302">
        <f t="shared" si="142"/>
        <v>0.13098803069388676</v>
      </c>
    </row>
    <row r="323" spans="1:15" s="236" customFormat="1" x14ac:dyDescent="0.2">
      <c r="A323" s="237" t="str">
        <f>name!E$12</f>
        <v>Elementary occupations</v>
      </c>
      <c r="B323" s="302">
        <v>0.22115014365693791</v>
      </c>
      <c r="C323" s="302">
        <v>0.39359587108257765</v>
      </c>
      <c r="D323" s="302">
        <v>0.1826594682144084</v>
      </c>
      <c r="E323" s="302">
        <f t="shared" si="140"/>
        <v>0.79740548295392399</v>
      </c>
      <c r="F323" s="303"/>
      <c r="G323" s="302">
        <v>0.16907290057208921</v>
      </c>
      <c r="H323" s="302">
        <v>0.27219804275588494</v>
      </c>
      <c r="I323" s="302">
        <v>0.15042580433539404</v>
      </c>
      <c r="J323" s="302">
        <f t="shared" si="143"/>
        <v>0.59169674766336811</v>
      </c>
      <c r="K323" s="303"/>
      <c r="L323" s="302">
        <v>0.13594591422794128</v>
      </c>
      <c r="M323" s="302">
        <v>0.2436260898418976</v>
      </c>
      <c r="N323" s="302">
        <v>0.23144408576696154</v>
      </c>
      <c r="O323" s="302">
        <f t="shared" si="142"/>
        <v>0.61101608983680045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9.6907928622241712</v>
      </c>
      <c r="C325" s="311">
        <f t="shared" ref="C325:E325" si="144">SUM(C315:C323)</f>
        <v>5.1991047479733892</v>
      </c>
      <c r="D325" s="311">
        <f t="shared" si="144"/>
        <v>0.77210238980245671</v>
      </c>
      <c r="E325" s="311">
        <f t="shared" si="144"/>
        <v>15.662000000000015</v>
      </c>
      <c r="F325" s="311"/>
      <c r="G325" s="311">
        <f t="shared" ref="G325:J325" si="145">SUM(G315:G323)</f>
        <v>10.034460817395946</v>
      </c>
      <c r="H325" s="311">
        <f t="shared" si="145"/>
        <v>4.8121887998811621</v>
      </c>
      <c r="I325" s="311">
        <f t="shared" si="145"/>
        <v>0.82935038272291739</v>
      </c>
      <c r="J325" s="311">
        <f t="shared" si="145"/>
        <v>15.676000000000025</v>
      </c>
      <c r="K325" s="311"/>
      <c r="L325" s="311">
        <f t="shared" ref="L325:O325" si="146">SUM(L315:L323)</f>
        <v>9.8230513146906553</v>
      </c>
      <c r="M325" s="311">
        <f t="shared" si="146"/>
        <v>4.9946204156128076</v>
      </c>
      <c r="N325" s="311">
        <f t="shared" si="146"/>
        <v>0.84732826969654218</v>
      </c>
      <c r="O325" s="311">
        <f t="shared" si="146"/>
        <v>15.665000000000004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0.41560222318928786</v>
      </c>
      <c r="C332" s="302">
        <v>0.167868226115335</v>
      </c>
      <c r="D332" s="302">
        <v>0.14128920778243581</v>
      </c>
      <c r="E332" s="302">
        <f>SUM(B332:D332)</f>
        <v>0.7247596570870587</v>
      </c>
      <c r="F332" s="303"/>
      <c r="G332" s="302">
        <v>0.38224801827992078</v>
      </c>
      <c r="H332" s="302">
        <v>0.20049819261222224</v>
      </c>
      <c r="I332" s="302">
        <v>0.14150329162671674</v>
      </c>
      <c r="J332" s="302">
        <f>SUM(G332:I332)</f>
        <v>0.72424950251885978</v>
      </c>
      <c r="K332" s="303"/>
      <c r="L332" s="302">
        <v>0.3770324128208406</v>
      </c>
      <c r="M332" s="302">
        <v>0.27316268286410444</v>
      </c>
      <c r="N332" s="302">
        <v>0.15087095014951721</v>
      </c>
      <c r="O332" s="302">
        <f>SUM(L332:N332)</f>
        <v>0.80106604583446228</v>
      </c>
    </row>
    <row r="333" spans="1:15" s="236" customFormat="1" x14ac:dyDescent="0.2">
      <c r="A333" s="237" t="str">
        <f>name!E$5</f>
        <v>Professional occupations</v>
      </c>
      <c r="B333" s="302">
        <v>13.086458818305008</v>
      </c>
      <c r="C333" s="302">
        <v>5.482177156821237</v>
      </c>
      <c r="D333" s="302">
        <v>1.3040915876560089</v>
      </c>
      <c r="E333" s="302">
        <f t="shared" ref="E333:E340" si="147">SUM(B333:D333)</f>
        <v>19.872727562782252</v>
      </c>
      <c r="F333" s="303"/>
      <c r="G333" s="302">
        <v>12.595598198159239</v>
      </c>
      <c r="H333" s="302">
        <v>5.738579948852772</v>
      </c>
      <c r="I333" s="302">
        <v>1.5496520722092717</v>
      </c>
      <c r="J333" s="302">
        <f t="shared" ref="J333:J335" si="148">SUM(G333:I333)</f>
        <v>19.883830219221284</v>
      </c>
      <c r="K333" s="303"/>
      <c r="L333" s="302">
        <v>15.469676173171084</v>
      </c>
      <c r="M333" s="302">
        <v>7.8109968243379182</v>
      </c>
      <c r="N333" s="302">
        <v>1.804367261904867</v>
      </c>
      <c r="O333" s="302">
        <f t="shared" ref="O333:O340" si="149">SUM(L333:N333)</f>
        <v>25.085040259413869</v>
      </c>
    </row>
    <row r="334" spans="1:15" s="236" customFormat="1" x14ac:dyDescent="0.2">
      <c r="A334" s="237" t="str">
        <f>name!E$6</f>
        <v>Associate professional occupations</v>
      </c>
      <c r="B334" s="302">
        <v>1.1258064244779888</v>
      </c>
      <c r="C334" s="302">
        <v>1.0832786754586832</v>
      </c>
      <c r="D334" s="302">
        <v>0.51045861819988581</v>
      </c>
      <c r="E334" s="302">
        <f t="shared" si="147"/>
        <v>2.719543718136558</v>
      </c>
      <c r="F334" s="303"/>
      <c r="G334" s="302">
        <v>1.0903469750762207</v>
      </c>
      <c r="H334" s="302">
        <v>1.1099546620584209</v>
      </c>
      <c r="I334" s="302">
        <v>0.41425787709955669</v>
      </c>
      <c r="J334" s="302">
        <f t="shared" si="148"/>
        <v>2.6145595142341982</v>
      </c>
      <c r="K334" s="303"/>
      <c r="L334" s="302">
        <v>1.4135526573696995</v>
      </c>
      <c r="M334" s="302">
        <v>1.6910614653383558</v>
      </c>
      <c r="N334" s="302">
        <v>0.43699217218838299</v>
      </c>
      <c r="O334" s="302">
        <f t="shared" si="149"/>
        <v>3.5416062948964382</v>
      </c>
    </row>
    <row r="335" spans="1:15" s="236" customFormat="1" x14ac:dyDescent="0.2">
      <c r="A335" s="237" t="str">
        <f>name!E$7</f>
        <v>Administrative and secretarial occupations</v>
      </c>
      <c r="B335" s="302">
        <v>0.56246040269452668</v>
      </c>
      <c r="C335" s="302">
        <v>1.5421039104515617</v>
      </c>
      <c r="D335" s="302">
        <v>5.6309307223684199E-2</v>
      </c>
      <c r="E335" s="302">
        <f t="shared" si="147"/>
        <v>2.1608736203697725</v>
      </c>
      <c r="F335" s="303"/>
      <c r="G335" s="302">
        <v>0.4290144525976658</v>
      </c>
      <c r="H335" s="302">
        <v>1.2608286781625688</v>
      </c>
      <c r="I335" s="302">
        <v>4.1984176621199736E-2</v>
      </c>
      <c r="J335" s="302">
        <f t="shared" si="148"/>
        <v>1.7318273073814343</v>
      </c>
      <c r="K335" s="303"/>
      <c r="L335" s="302">
        <v>0.27458151542581816</v>
      </c>
      <c r="M335" s="302">
        <v>0.85801501064800123</v>
      </c>
      <c r="N335" s="302">
        <v>2.8541725339572763E-2</v>
      </c>
      <c r="O335" s="302">
        <f t="shared" si="149"/>
        <v>1.1611382514133921</v>
      </c>
    </row>
    <row r="336" spans="1:15" s="236" customFormat="1" x14ac:dyDescent="0.2">
      <c r="A336" s="237" t="str">
        <f>name!E$8</f>
        <v>Skilled trades occupations</v>
      </c>
      <c r="B336" s="302">
        <v>0.18132566197923819</v>
      </c>
      <c r="C336" s="302">
        <v>0.1973119196361057</v>
      </c>
      <c r="D336" s="302">
        <v>0.13131602243544285</v>
      </c>
      <c r="E336" s="302">
        <f t="shared" si="147"/>
        <v>0.50995360405078671</v>
      </c>
      <c r="F336" s="303"/>
      <c r="G336" s="302">
        <v>0.11750997802862416</v>
      </c>
      <c r="H336" s="302">
        <v>0.12985024356218097</v>
      </c>
      <c r="I336" s="302">
        <v>0.10775740771243701</v>
      </c>
      <c r="J336" s="302">
        <f>SUM(G336:I336)</f>
        <v>0.35511762930324214</v>
      </c>
      <c r="K336" s="303"/>
      <c r="L336" s="302">
        <v>5.6460663353038468E-2</v>
      </c>
      <c r="M336" s="302">
        <v>6.3299178970179407E-2</v>
      </c>
      <c r="N336" s="302">
        <v>0.19063498262737086</v>
      </c>
      <c r="O336" s="302">
        <f t="shared" si="149"/>
        <v>0.31039482495058873</v>
      </c>
    </row>
    <row r="337" spans="1:15" s="236" customFormat="1" x14ac:dyDescent="0.2">
      <c r="A337" s="237" t="str">
        <f>name!E$9</f>
        <v>Caring, leisure and other service occupations</v>
      </c>
      <c r="B337" s="302">
        <v>3.7406931919585551</v>
      </c>
      <c r="C337" s="302">
        <v>5.027193787253724</v>
      </c>
      <c r="D337" s="302">
        <v>0.27680127324633047</v>
      </c>
      <c r="E337" s="302">
        <f t="shared" si="147"/>
        <v>9.0446882524586094</v>
      </c>
      <c r="F337" s="303"/>
      <c r="G337" s="302">
        <v>2.9229492626483262</v>
      </c>
      <c r="H337" s="302">
        <v>4.39802980936655</v>
      </c>
      <c r="I337" s="302">
        <v>0.22243227764725398</v>
      </c>
      <c r="J337" s="302">
        <f t="shared" ref="J337:J340" si="150">SUM(G337:I337)</f>
        <v>7.5434113496621302</v>
      </c>
      <c r="K337" s="303"/>
      <c r="L337" s="302">
        <v>3.8599080626693834</v>
      </c>
      <c r="M337" s="302">
        <v>4.9919120348370898</v>
      </c>
      <c r="N337" s="302">
        <v>0.20672532617317746</v>
      </c>
      <c r="O337" s="302">
        <f t="shared" si="149"/>
        <v>9.0585454236796501</v>
      </c>
    </row>
    <row r="338" spans="1:15" s="236" customFormat="1" x14ac:dyDescent="0.2">
      <c r="A338" s="237" t="str">
        <f>name!E$10</f>
        <v>Sales and customer service occupations</v>
      </c>
      <c r="B338" s="302">
        <v>5.6785282152458857E-2</v>
      </c>
      <c r="C338" s="302">
        <v>0.16076021610167623</v>
      </c>
      <c r="D338" s="302">
        <v>6.0476220074723849E-2</v>
      </c>
      <c r="E338" s="302">
        <f t="shared" si="147"/>
        <v>0.27802171832885897</v>
      </c>
      <c r="F338" s="303"/>
      <c r="G338" s="302">
        <v>4.3906583205875788E-2</v>
      </c>
      <c r="H338" s="302">
        <v>0.12847201096069494</v>
      </c>
      <c r="I338" s="302">
        <v>4.1907430674741238E-2</v>
      </c>
      <c r="J338" s="302">
        <f t="shared" si="150"/>
        <v>0.21428602484131196</v>
      </c>
      <c r="K338" s="303"/>
      <c r="L338" s="302">
        <v>4.9897262780113145E-2</v>
      </c>
      <c r="M338" s="302">
        <v>0.14377774071351654</v>
      </c>
      <c r="N338" s="302">
        <v>6.1364275146043097E-2</v>
      </c>
      <c r="O338" s="302">
        <f t="shared" si="149"/>
        <v>0.2550392786396728</v>
      </c>
    </row>
    <row r="339" spans="1:15" s="236" customFormat="1" x14ac:dyDescent="0.2">
      <c r="A339" s="237" t="str">
        <f>name!E$11</f>
        <v>Process, plant and machine operatives</v>
      </c>
      <c r="B339" s="302">
        <v>3.3110650406227508E-2</v>
      </c>
      <c r="C339" s="302">
        <v>7.0580015671531368E-2</v>
      </c>
      <c r="D339" s="302">
        <v>0.50340882022036204</v>
      </c>
      <c r="E339" s="302">
        <f t="shared" si="147"/>
        <v>0.60709948629812094</v>
      </c>
      <c r="F339" s="303"/>
      <c r="G339" s="302">
        <v>2.1030246530805104E-2</v>
      </c>
      <c r="H339" s="302">
        <v>4.7605846469999949E-2</v>
      </c>
      <c r="I339" s="302">
        <v>0.56250626652714719</v>
      </c>
      <c r="J339" s="302">
        <f t="shared" si="150"/>
        <v>0.63114235952795228</v>
      </c>
      <c r="K339" s="303"/>
      <c r="L339" s="302">
        <v>1.3374424694118552E-2</v>
      </c>
      <c r="M339" s="302">
        <v>5.6129302658155425E-2</v>
      </c>
      <c r="N339" s="302">
        <v>0.75125563788857841</v>
      </c>
      <c r="O339" s="302">
        <f t="shared" si="149"/>
        <v>0.82075936524085236</v>
      </c>
    </row>
    <row r="340" spans="1:15" s="236" customFormat="1" x14ac:dyDescent="0.2">
      <c r="A340" s="237" t="str">
        <f>name!E$12</f>
        <v>Elementary occupations</v>
      </c>
      <c r="B340" s="302">
        <v>9.539649119756087E-2</v>
      </c>
      <c r="C340" s="302">
        <v>2.2123703983465277</v>
      </c>
      <c r="D340" s="302">
        <v>0.17156549094392642</v>
      </c>
      <c r="E340" s="302">
        <f t="shared" si="147"/>
        <v>2.4793323804880152</v>
      </c>
      <c r="F340" s="303"/>
      <c r="G340" s="302">
        <v>6.2162272968302658E-2</v>
      </c>
      <c r="H340" s="302">
        <v>1.5699189028326797</v>
      </c>
      <c r="I340" s="302">
        <v>0.1144949175085811</v>
      </c>
      <c r="J340" s="302">
        <f t="shared" si="150"/>
        <v>1.7465760933095633</v>
      </c>
      <c r="K340" s="303"/>
      <c r="L340" s="302">
        <v>3.0856351055465275E-2</v>
      </c>
      <c r="M340" s="302">
        <v>0.62418870850468489</v>
      </c>
      <c r="N340" s="302">
        <v>0.27636519637096907</v>
      </c>
      <c r="O340" s="302">
        <f t="shared" si="149"/>
        <v>0.93141025593111926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19.297639146360854</v>
      </c>
      <c r="C342" s="311">
        <f t="shared" ref="C342:E342" si="151">SUM(C332:C340)</f>
        <v>15.943644305856381</v>
      </c>
      <c r="D342" s="311">
        <f t="shared" si="151"/>
        <v>3.1557165477828</v>
      </c>
      <c r="E342" s="311">
        <f t="shared" si="151"/>
        <v>38.397000000000034</v>
      </c>
      <c r="F342" s="311"/>
      <c r="G342" s="311">
        <f t="shared" ref="G342:J342" si="152">SUM(G332:G340)</f>
        <v>17.664765987494977</v>
      </c>
      <c r="H342" s="311">
        <f t="shared" si="152"/>
        <v>14.58373829487809</v>
      </c>
      <c r="I342" s="311">
        <f t="shared" si="152"/>
        <v>3.1964957176269055</v>
      </c>
      <c r="J342" s="311">
        <f t="shared" si="152"/>
        <v>35.444999999999972</v>
      </c>
      <c r="K342" s="311"/>
      <c r="L342" s="311">
        <f t="shared" ref="L342:O342" si="153">SUM(L332:L340)</f>
        <v>21.545339523339564</v>
      </c>
      <c r="M342" s="311">
        <f t="shared" si="153"/>
        <v>16.512542948872007</v>
      </c>
      <c r="N342" s="311">
        <f t="shared" si="153"/>
        <v>3.9071175277884782</v>
      </c>
      <c r="O342" s="311">
        <f t="shared" si="153"/>
        <v>41.965000000000046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1.4710923565870797</v>
      </c>
      <c r="C349" s="302">
        <v>0.43559999927292903</v>
      </c>
      <c r="D349" s="302">
        <v>0.30387881505291525</v>
      </c>
      <c r="E349" s="302">
        <f>SUM(B349:D349)</f>
        <v>2.2105711709129237</v>
      </c>
      <c r="F349" s="303"/>
      <c r="G349" s="302">
        <v>1.6010538189818089</v>
      </c>
      <c r="H349" s="302">
        <v>0.58954265754747193</v>
      </c>
      <c r="I349" s="302">
        <v>0.30239885297018687</v>
      </c>
      <c r="J349" s="302">
        <f>SUM(G349:I349)</f>
        <v>2.4929953294994673</v>
      </c>
      <c r="K349" s="303"/>
      <c r="L349" s="302">
        <v>1.7419005935099425</v>
      </c>
      <c r="M349" s="302">
        <v>0.78604307755910541</v>
      </c>
      <c r="N349" s="302">
        <v>0.41692021800151691</v>
      </c>
      <c r="O349" s="302">
        <f>SUM(L349:N349)</f>
        <v>2.944863889070565</v>
      </c>
    </row>
    <row r="350" spans="1:15" s="236" customFormat="1" x14ac:dyDescent="0.2">
      <c r="A350" s="237" t="str">
        <f>name!E$5</f>
        <v>Professional occupations</v>
      </c>
      <c r="B350" s="302">
        <v>11.031412501420855</v>
      </c>
      <c r="C350" s="302">
        <v>4.88552115469213</v>
      </c>
      <c r="D350" s="302">
        <v>1.9309318401815465</v>
      </c>
      <c r="E350" s="302">
        <f t="shared" ref="E350:E357" si="154">SUM(B350:D350)</f>
        <v>17.847865496294531</v>
      </c>
      <c r="F350" s="303"/>
      <c r="G350" s="302">
        <v>12.519520349812323</v>
      </c>
      <c r="H350" s="302">
        <v>5.915276399743858</v>
      </c>
      <c r="I350" s="302">
        <v>1.9746267409991043</v>
      </c>
      <c r="J350" s="302">
        <f t="shared" ref="J350:J352" si="155">SUM(G350:I350)</f>
        <v>20.409423490555284</v>
      </c>
      <c r="K350" s="303"/>
      <c r="L350" s="302">
        <v>15.021381765407886</v>
      </c>
      <c r="M350" s="302">
        <v>7.3041197178096837</v>
      </c>
      <c r="N350" s="302">
        <v>2.5351284856467293</v>
      </c>
      <c r="O350" s="302">
        <f t="shared" ref="O350:O357" si="156">SUM(L350:N350)</f>
        <v>24.860629968864302</v>
      </c>
    </row>
    <row r="351" spans="1:15" s="236" customFormat="1" x14ac:dyDescent="0.2">
      <c r="A351" s="237" t="str">
        <f>name!E$6</f>
        <v>Associate professional occupations</v>
      </c>
      <c r="B351" s="302">
        <v>4.4825067614452445</v>
      </c>
      <c r="C351" s="302">
        <v>2.7879201381503358</v>
      </c>
      <c r="D351" s="302">
        <v>0.73558753470889193</v>
      </c>
      <c r="E351" s="302">
        <f t="shared" si="154"/>
        <v>8.0060144343044719</v>
      </c>
      <c r="F351" s="303"/>
      <c r="G351" s="302">
        <v>4.9593599387212945</v>
      </c>
      <c r="H351" s="302">
        <v>3.3080492158728667</v>
      </c>
      <c r="I351" s="302">
        <v>0.68535012478831658</v>
      </c>
      <c r="J351" s="302">
        <f t="shared" si="155"/>
        <v>8.9527592793824784</v>
      </c>
      <c r="K351" s="303"/>
      <c r="L351" s="302">
        <v>9.4310548750083871</v>
      </c>
      <c r="M351" s="302">
        <v>5.9009804686809213</v>
      </c>
      <c r="N351" s="302">
        <v>1.147539595378015</v>
      </c>
      <c r="O351" s="302">
        <f t="shared" si="156"/>
        <v>16.479574939067323</v>
      </c>
    </row>
    <row r="352" spans="1:15" s="236" customFormat="1" x14ac:dyDescent="0.2">
      <c r="A352" s="237" t="str">
        <f>name!E$7</f>
        <v>Administrative and secretarial occupations</v>
      </c>
      <c r="B352" s="302">
        <v>2.2381843588416057</v>
      </c>
      <c r="C352" s="302">
        <v>3.2686011083822857</v>
      </c>
      <c r="D352" s="302">
        <v>0.13586124781144257</v>
      </c>
      <c r="E352" s="302">
        <f t="shared" si="154"/>
        <v>5.6426467150353341</v>
      </c>
      <c r="F352" s="303"/>
      <c r="G352" s="302">
        <v>2.0701661927007087</v>
      </c>
      <c r="H352" s="302">
        <v>2.9848790134694454</v>
      </c>
      <c r="I352" s="302">
        <v>0.10912417941672493</v>
      </c>
      <c r="J352" s="302">
        <f t="shared" si="155"/>
        <v>5.1641693855868791</v>
      </c>
      <c r="K352" s="303"/>
      <c r="L352" s="302">
        <v>1.8941524569974175</v>
      </c>
      <c r="M352" s="302">
        <v>1.5639585805216358</v>
      </c>
      <c r="N352" s="302">
        <v>6.9546701388946905E-2</v>
      </c>
      <c r="O352" s="302">
        <f t="shared" si="156"/>
        <v>3.5276577389080002</v>
      </c>
    </row>
    <row r="353" spans="1:15" s="236" customFormat="1" x14ac:dyDescent="0.2">
      <c r="A353" s="237" t="str">
        <f>name!E$8</f>
        <v>Skilled trades occupations</v>
      </c>
      <c r="B353" s="302">
        <v>0.24673222427586336</v>
      </c>
      <c r="C353" s="302">
        <v>0.36878016793736329</v>
      </c>
      <c r="D353" s="302">
        <v>0.12056874652502655</v>
      </c>
      <c r="E353" s="302">
        <f t="shared" si="154"/>
        <v>0.7360811387382532</v>
      </c>
      <c r="F353" s="303"/>
      <c r="G353" s="302">
        <v>0.19146904904242038</v>
      </c>
      <c r="H353" s="302">
        <v>0.27163676105278456</v>
      </c>
      <c r="I353" s="302">
        <v>8.6050415636417132E-2</v>
      </c>
      <c r="J353" s="302">
        <f>SUM(G353:I353)</f>
        <v>0.54915622573162204</v>
      </c>
      <c r="K353" s="303"/>
      <c r="L353" s="302">
        <v>0.11056097480407676</v>
      </c>
      <c r="M353" s="302">
        <v>0.21275104316433097</v>
      </c>
      <c r="N353" s="302">
        <v>8.4078764848787943E-2</v>
      </c>
      <c r="O353" s="302">
        <f t="shared" si="156"/>
        <v>0.40739078281719565</v>
      </c>
    </row>
    <row r="354" spans="1:15" s="236" customFormat="1" x14ac:dyDescent="0.2">
      <c r="A354" s="237" t="str">
        <f>name!E$9</f>
        <v>Caring, leisure and other service occupations</v>
      </c>
      <c r="B354" s="302">
        <v>11.728789826271626</v>
      </c>
      <c r="C354" s="302">
        <v>10.419879354585285</v>
      </c>
      <c r="D354" s="302">
        <v>1.2579682748428842</v>
      </c>
      <c r="E354" s="302">
        <f t="shared" si="154"/>
        <v>23.406637455699798</v>
      </c>
      <c r="F354" s="303"/>
      <c r="G354" s="302">
        <v>11.507914233954383</v>
      </c>
      <c r="H354" s="302">
        <v>10.348980383099031</v>
      </c>
      <c r="I354" s="302">
        <v>1.5964450015584346</v>
      </c>
      <c r="J354" s="302">
        <f t="shared" ref="J354:J357" si="157">SUM(G354:I354)</f>
        <v>23.453339618611849</v>
      </c>
      <c r="K354" s="303"/>
      <c r="L354" s="302">
        <v>15.254060356061565</v>
      </c>
      <c r="M354" s="302">
        <v>11.61876088543891</v>
      </c>
      <c r="N354" s="302">
        <v>2.1404019774837368</v>
      </c>
      <c r="O354" s="302">
        <f t="shared" si="156"/>
        <v>29.013223218984212</v>
      </c>
    </row>
    <row r="355" spans="1:15" s="236" customFormat="1" x14ac:dyDescent="0.2">
      <c r="A355" s="237" t="str">
        <f>name!E$10</f>
        <v>Sales and customer service occupations</v>
      </c>
      <c r="B355" s="302">
        <v>0.34573086813802156</v>
      </c>
      <c r="C355" s="302">
        <v>0.50693131781468515</v>
      </c>
      <c r="D355" s="302">
        <v>5.4787042115202647E-2</v>
      </c>
      <c r="E355" s="302">
        <f t="shared" si="154"/>
        <v>0.9074492280679094</v>
      </c>
      <c r="F355" s="303"/>
      <c r="G355" s="302">
        <v>0.31885423174827227</v>
      </c>
      <c r="H355" s="302">
        <v>0.45332786954889764</v>
      </c>
      <c r="I355" s="302">
        <v>3.6222956030056361E-2</v>
      </c>
      <c r="J355" s="302">
        <f t="shared" si="157"/>
        <v>0.80840505732722623</v>
      </c>
      <c r="K355" s="303"/>
      <c r="L355" s="302">
        <v>0.37538145969788672</v>
      </c>
      <c r="M355" s="302">
        <v>0.51316590941496909</v>
      </c>
      <c r="N355" s="302">
        <v>4.6899476263460894E-2</v>
      </c>
      <c r="O355" s="302">
        <f t="shared" si="156"/>
        <v>0.93544684537631673</v>
      </c>
    </row>
    <row r="356" spans="1:15" s="236" customFormat="1" x14ac:dyDescent="0.2">
      <c r="A356" s="237" t="str">
        <f>name!E$11</f>
        <v>Process, plant and machine operatives</v>
      </c>
      <c r="B356" s="302">
        <v>9.8533604673465058E-2</v>
      </c>
      <c r="C356" s="302">
        <v>0.22066158866808247</v>
      </c>
      <c r="D356" s="302">
        <v>1.613985116357472E-2</v>
      </c>
      <c r="E356" s="302">
        <f t="shared" si="154"/>
        <v>0.3353350445051223</v>
      </c>
      <c r="F356" s="303"/>
      <c r="G356" s="302">
        <v>7.4081096054690709E-2</v>
      </c>
      <c r="H356" s="302">
        <v>0.17318184283283944</v>
      </c>
      <c r="I356" s="302">
        <v>1.2723596046113063E-2</v>
      </c>
      <c r="J356" s="302">
        <f t="shared" si="157"/>
        <v>0.25998653493364321</v>
      </c>
      <c r="K356" s="303"/>
      <c r="L356" s="302">
        <v>3.0597630677112922E-2</v>
      </c>
      <c r="M356" s="302">
        <v>0.11425678253380452</v>
      </c>
      <c r="N356" s="302">
        <v>8.2499495797204361E-3</v>
      </c>
      <c r="O356" s="302">
        <f t="shared" si="156"/>
        <v>0.15310436279063788</v>
      </c>
    </row>
    <row r="357" spans="1:15" s="236" customFormat="1" x14ac:dyDescent="0.2">
      <c r="A357" s="237" t="str">
        <f>name!E$12</f>
        <v>Elementary occupations</v>
      </c>
      <c r="B357" s="302">
        <v>0.37650238567686806</v>
      </c>
      <c r="C357" s="302">
        <v>1.3934989200455954</v>
      </c>
      <c r="D357" s="302">
        <v>3.5398010719193407E-2</v>
      </c>
      <c r="E357" s="302">
        <f t="shared" si="154"/>
        <v>1.8053993164416569</v>
      </c>
      <c r="F357" s="303"/>
      <c r="G357" s="302">
        <v>0.32197547516043767</v>
      </c>
      <c r="H357" s="302">
        <v>1.0318076666541303</v>
      </c>
      <c r="I357" s="302">
        <v>2.1981936556958081E-2</v>
      </c>
      <c r="J357" s="302">
        <f t="shared" si="157"/>
        <v>1.3757650783715261</v>
      </c>
      <c r="K357" s="303"/>
      <c r="L357" s="302">
        <v>0.19536383024125401</v>
      </c>
      <c r="M357" s="302">
        <v>0.74255172833135863</v>
      </c>
      <c r="N357" s="302">
        <v>7.1926955490261603E-3</v>
      </c>
      <c r="O357" s="302">
        <f t="shared" si="156"/>
        <v>0.94510825412163879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32.019484887330627</v>
      </c>
      <c r="C359" s="311">
        <f t="shared" ref="C359:E359" si="158">SUM(C349:C357)</f>
        <v>24.287393749548691</v>
      </c>
      <c r="D359" s="311">
        <f t="shared" si="158"/>
        <v>4.5911213631206786</v>
      </c>
      <c r="E359" s="311">
        <f t="shared" si="158"/>
        <v>60.898000000000003</v>
      </c>
      <c r="F359" s="311"/>
      <c r="G359" s="311">
        <f t="shared" ref="G359:J359" si="159">SUM(G349:G357)</f>
        <v>33.564394386176339</v>
      </c>
      <c r="H359" s="311">
        <f t="shared" si="159"/>
        <v>25.076681809821327</v>
      </c>
      <c r="I359" s="311">
        <f t="shared" si="159"/>
        <v>4.8249238040023128</v>
      </c>
      <c r="J359" s="311">
        <f t="shared" si="159"/>
        <v>63.465999999999987</v>
      </c>
      <c r="K359" s="311"/>
      <c r="L359" s="311">
        <f t="shared" ref="L359:O359" si="160">SUM(L349:L357)</f>
        <v>44.054453942405523</v>
      </c>
      <c r="M359" s="311">
        <f t="shared" si="160"/>
        <v>28.756588193454721</v>
      </c>
      <c r="N359" s="311">
        <f t="shared" si="160"/>
        <v>6.4559578641399398</v>
      </c>
      <c r="O359" s="311">
        <f t="shared" si="160"/>
        <v>79.267000000000195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0.79737898962506482</v>
      </c>
      <c r="C366" s="302">
        <v>0.30167882797763634</v>
      </c>
      <c r="D366" s="302">
        <v>9.2061839344759533E-2</v>
      </c>
      <c r="E366" s="302">
        <f>SUM(B366:D366)</f>
        <v>1.1911196569474609</v>
      </c>
      <c r="F366" s="303"/>
      <c r="G366" s="302">
        <v>0.75616537323727462</v>
      </c>
      <c r="H366" s="302">
        <v>0.52797172869542486</v>
      </c>
      <c r="I366" s="302">
        <v>0.1144150035471873</v>
      </c>
      <c r="J366" s="302">
        <f>SUM(G366:I366)</f>
        <v>1.3985521054798868</v>
      </c>
      <c r="K366" s="303"/>
      <c r="L366" s="302">
        <v>0.68994741153351768</v>
      </c>
      <c r="M366" s="302">
        <v>0.57616999756319598</v>
      </c>
      <c r="N366" s="302">
        <v>9.7140248505452456E-2</v>
      </c>
      <c r="O366" s="302">
        <f>SUM(L366:N366)</f>
        <v>1.3632576576021662</v>
      </c>
    </row>
    <row r="367" spans="1:15" s="236" customFormat="1" x14ac:dyDescent="0.2">
      <c r="A367" s="237" t="str">
        <f>name!E$5</f>
        <v>Professional occupations</v>
      </c>
      <c r="B367" s="302">
        <v>0.70666734386684715</v>
      </c>
      <c r="C367" s="302">
        <v>0.27635340750136128</v>
      </c>
      <c r="D367" s="302">
        <v>0.39709904415686542</v>
      </c>
      <c r="E367" s="302">
        <f t="shared" ref="E367:E374" si="161">SUM(B367:D367)</f>
        <v>1.3801197955250739</v>
      </c>
      <c r="F367" s="303"/>
      <c r="G367" s="302">
        <v>0.78383013764261833</v>
      </c>
      <c r="H367" s="302">
        <v>0.52961435117241651</v>
      </c>
      <c r="I367" s="302">
        <v>0.49202031685324682</v>
      </c>
      <c r="J367" s="302">
        <f t="shared" ref="J367:J369" si="162">SUM(G367:I367)</f>
        <v>1.8054648056682816</v>
      </c>
      <c r="K367" s="303"/>
      <c r="L367" s="302">
        <v>0.87125417619681644</v>
      </c>
      <c r="M367" s="302">
        <v>0.66432194110129628</v>
      </c>
      <c r="N367" s="302">
        <v>0.42066012226846194</v>
      </c>
      <c r="O367" s="302">
        <f t="shared" ref="O367:O374" si="163">SUM(L367:N367)</f>
        <v>1.9562362395665747</v>
      </c>
    </row>
    <row r="368" spans="1:15" s="236" customFormat="1" x14ac:dyDescent="0.2">
      <c r="A368" s="237" t="str">
        <f>name!E$6</f>
        <v>Associate professional occupations</v>
      </c>
      <c r="B368" s="302">
        <v>0.72685475828355495</v>
      </c>
      <c r="C368" s="302">
        <v>0.45162280973813962</v>
      </c>
      <c r="D368" s="302">
        <v>1.1161338582193026</v>
      </c>
      <c r="E368" s="302">
        <f t="shared" si="161"/>
        <v>2.2946114262409969</v>
      </c>
      <c r="F368" s="303"/>
      <c r="G368" s="302">
        <v>0.71577281214363941</v>
      </c>
      <c r="H368" s="302">
        <v>0.67367945030275467</v>
      </c>
      <c r="I368" s="302">
        <v>1.3625018319573687</v>
      </c>
      <c r="J368" s="302">
        <f t="shared" si="162"/>
        <v>2.7519540944037626</v>
      </c>
      <c r="K368" s="303"/>
      <c r="L368" s="302">
        <v>0.62236134819193456</v>
      </c>
      <c r="M368" s="302">
        <v>0.66024426987353324</v>
      </c>
      <c r="N368" s="302">
        <v>1.2066350457579968</v>
      </c>
      <c r="O368" s="302">
        <f t="shared" si="163"/>
        <v>2.4892406638234648</v>
      </c>
    </row>
    <row r="369" spans="1:15" s="236" customFormat="1" x14ac:dyDescent="0.2">
      <c r="A369" s="237" t="str">
        <f>name!E$7</f>
        <v>Administrative and secretarial occupations</v>
      </c>
      <c r="B369" s="302">
        <v>0.97303523743392639</v>
      </c>
      <c r="C369" s="302">
        <v>1.9219060536386852</v>
      </c>
      <c r="D369" s="302">
        <v>4.4882829942442928E-2</v>
      </c>
      <c r="E369" s="302">
        <f t="shared" si="161"/>
        <v>2.9398241210150546</v>
      </c>
      <c r="F369" s="303"/>
      <c r="G369" s="302">
        <v>0.84102385310281991</v>
      </c>
      <c r="H369" s="302">
        <v>2.3933431009394206</v>
      </c>
      <c r="I369" s="302">
        <v>4.5369956013453214E-2</v>
      </c>
      <c r="J369" s="302">
        <f t="shared" si="162"/>
        <v>3.2797369100556937</v>
      </c>
      <c r="K369" s="303"/>
      <c r="L369" s="302">
        <v>0.95194397743688342</v>
      </c>
      <c r="M369" s="302">
        <v>2.4957664637120689</v>
      </c>
      <c r="N369" s="302">
        <v>2.7685017102247071E-2</v>
      </c>
      <c r="O369" s="302">
        <f t="shared" si="163"/>
        <v>3.4753954582511994</v>
      </c>
    </row>
    <row r="370" spans="1:15" s="236" customFormat="1" x14ac:dyDescent="0.2">
      <c r="A370" s="237" t="str">
        <f>name!E$8</f>
        <v>Skilled trades occupations</v>
      </c>
      <c r="B370" s="302">
        <v>0.57996188922521175</v>
      </c>
      <c r="C370" s="302">
        <v>0.2709111698338908</v>
      </c>
      <c r="D370" s="302">
        <v>0.27409603907024188</v>
      </c>
      <c r="E370" s="302">
        <f t="shared" si="161"/>
        <v>1.1249690981293443</v>
      </c>
      <c r="F370" s="303"/>
      <c r="G370" s="302">
        <v>0.45270272410985818</v>
      </c>
      <c r="H370" s="302">
        <v>0.28042307849720349</v>
      </c>
      <c r="I370" s="302">
        <v>0.29714401356464665</v>
      </c>
      <c r="J370" s="302">
        <f>SUM(G370:I370)</f>
        <v>1.0302698161717083</v>
      </c>
      <c r="K370" s="303"/>
      <c r="L370" s="302">
        <v>0.3754622642751933</v>
      </c>
      <c r="M370" s="302">
        <v>0.39902200843534563</v>
      </c>
      <c r="N370" s="302">
        <v>0.28288019552936122</v>
      </c>
      <c r="O370" s="302">
        <f t="shared" si="163"/>
        <v>1.0573644682399002</v>
      </c>
    </row>
    <row r="371" spans="1:15" s="236" customFormat="1" x14ac:dyDescent="0.2">
      <c r="A371" s="237" t="str">
        <f>name!E$9</f>
        <v>Caring, leisure and other service occupations</v>
      </c>
      <c r="B371" s="302">
        <v>0.56481324832010782</v>
      </c>
      <c r="C371" s="302">
        <v>0.85738787455030407</v>
      </c>
      <c r="D371" s="302">
        <v>7.8411987051081669E-2</v>
      </c>
      <c r="E371" s="302">
        <f t="shared" si="161"/>
        <v>1.5006131099214937</v>
      </c>
      <c r="F371" s="303"/>
      <c r="G371" s="302">
        <v>0.44224363843850806</v>
      </c>
      <c r="H371" s="302">
        <v>0.95102600711095264</v>
      </c>
      <c r="I371" s="302">
        <v>8.7471693601711226E-2</v>
      </c>
      <c r="J371" s="302">
        <f t="shared" ref="J371:J374" si="164">SUM(G371:I371)</f>
        <v>1.4807413391511719</v>
      </c>
      <c r="K371" s="303"/>
      <c r="L371" s="302">
        <v>0.34713697658833487</v>
      </c>
      <c r="M371" s="302">
        <v>0.92609578206400833</v>
      </c>
      <c r="N371" s="302">
        <v>6.9792588703389433E-2</v>
      </c>
      <c r="O371" s="302">
        <f t="shared" si="163"/>
        <v>1.3430253473557328</v>
      </c>
    </row>
    <row r="372" spans="1:15" s="236" customFormat="1" x14ac:dyDescent="0.2">
      <c r="A372" s="237" t="str">
        <f>name!E$10</f>
        <v>Sales and customer service occupations</v>
      </c>
      <c r="B372" s="302">
        <v>0.50010424980029</v>
      </c>
      <c r="C372" s="302">
        <v>0.87096466391595639</v>
      </c>
      <c r="D372" s="302">
        <v>2.2815972929253719E-2</v>
      </c>
      <c r="E372" s="302">
        <f t="shared" si="161"/>
        <v>1.3938848866455</v>
      </c>
      <c r="F372" s="303"/>
      <c r="G372" s="302">
        <v>0.41802848054765535</v>
      </c>
      <c r="H372" s="302">
        <v>1.0590158327949011</v>
      </c>
      <c r="I372" s="302">
        <v>2.0751026563715982E-2</v>
      </c>
      <c r="J372" s="302">
        <f t="shared" si="164"/>
        <v>1.4977953399062724</v>
      </c>
      <c r="K372" s="303"/>
      <c r="L372" s="302">
        <v>0.46349275382026378</v>
      </c>
      <c r="M372" s="302">
        <v>1.3436759499234614</v>
      </c>
      <c r="N372" s="302">
        <v>1.6254563924561469E-2</v>
      </c>
      <c r="O372" s="302">
        <f t="shared" si="163"/>
        <v>1.8234232676682867</v>
      </c>
    </row>
    <row r="373" spans="1:15" s="236" customFormat="1" x14ac:dyDescent="0.2">
      <c r="A373" s="237" t="str">
        <f>name!E$11</f>
        <v>Process, plant and machine operatives</v>
      </c>
      <c r="B373" s="302">
        <v>8.1966009557392999E-2</v>
      </c>
      <c r="C373" s="302">
        <v>6.5197658240501166E-2</v>
      </c>
      <c r="D373" s="302">
        <v>1.2772427212092314E-2</v>
      </c>
      <c r="E373" s="302">
        <f t="shared" si="161"/>
        <v>0.15993609500998648</v>
      </c>
      <c r="F373" s="303"/>
      <c r="G373" s="302">
        <v>5.6045297729260007E-2</v>
      </c>
      <c r="H373" s="302">
        <v>7.9014939817787275E-2</v>
      </c>
      <c r="I373" s="302">
        <v>1.5247066554313524E-2</v>
      </c>
      <c r="J373" s="302">
        <f t="shared" si="164"/>
        <v>0.15030730410136078</v>
      </c>
      <c r="K373" s="303"/>
      <c r="L373" s="302">
        <v>3.9603988089244951E-2</v>
      </c>
      <c r="M373" s="302">
        <v>9.7904174564038354E-2</v>
      </c>
      <c r="N373" s="302">
        <v>1.5977783684427642E-2</v>
      </c>
      <c r="O373" s="302">
        <f t="shared" si="163"/>
        <v>0.15348594633771095</v>
      </c>
    </row>
    <row r="374" spans="1:15" s="236" customFormat="1" x14ac:dyDescent="0.2">
      <c r="A374" s="237" t="str">
        <f>name!E$12</f>
        <v>Elementary occupations</v>
      </c>
      <c r="B374" s="302">
        <v>0.35388577374951879</v>
      </c>
      <c r="C374" s="302">
        <v>1.2133326974153811</v>
      </c>
      <c r="D374" s="302">
        <v>5.4703339400192841E-2</v>
      </c>
      <c r="E374" s="302">
        <f t="shared" si="161"/>
        <v>1.6219218105650928</v>
      </c>
      <c r="F374" s="303"/>
      <c r="G374" s="302">
        <v>0.25148980194994236</v>
      </c>
      <c r="H374" s="302">
        <v>1.2180256597265566</v>
      </c>
      <c r="I374" s="302">
        <v>4.5662823385348633E-2</v>
      </c>
      <c r="J374" s="302">
        <f t="shared" si="164"/>
        <v>1.5151782850618476</v>
      </c>
      <c r="K374" s="303"/>
      <c r="L374" s="302">
        <v>0.21749938135060629</v>
      </c>
      <c r="M374" s="302">
        <v>0.96347549728611603</v>
      </c>
      <c r="N374" s="302">
        <v>6.159607251824116E-2</v>
      </c>
      <c r="O374" s="302">
        <f t="shared" si="163"/>
        <v>1.2425709511549634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5.2846674998619143</v>
      </c>
      <c r="C376" s="311">
        <f t="shared" ref="C376:E376" si="165">SUM(C366:C374)</f>
        <v>6.2293551628118555</v>
      </c>
      <c r="D376" s="311">
        <f t="shared" si="165"/>
        <v>2.0929773373262326</v>
      </c>
      <c r="E376" s="311">
        <f t="shared" si="165"/>
        <v>13.607000000000003</v>
      </c>
      <c r="F376" s="311"/>
      <c r="G376" s="311">
        <f t="shared" ref="G376:J376" si="166">SUM(G366:G374)</f>
        <v>4.7173021189015758</v>
      </c>
      <c r="H376" s="311">
        <f t="shared" si="166"/>
        <v>7.7121141490574168</v>
      </c>
      <c r="I376" s="311">
        <f t="shared" si="166"/>
        <v>2.4805837320409916</v>
      </c>
      <c r="J376" s="311">
        <f t="shared" si="166"/>
        <v>14.909999999999986</v>
      </c>
      <c r="K376" s="311"/>
      <c r="L376" s="311">
        <f t="shared" ref="L376:O376" si="167">SUM(L366:L374)</f>
        <v>4.5787022774827957</v>
      </c>
      <c r="M376" s="311">
        <f t="shared" si="167"/>
        <v>8.1266760845230639</v>
      </c>
      <c r="N376" s="311">
        <f t="shared" si="167"/>
        <v>2.1986216379941386</v>
      </c>
      <c r="O376" s="311">
        <f t="shared" si="167"/>
        <v>14.903999999999996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0.88827399623932568</v>
      </c>
      <c r="C383" s="302">
        <v>0.15006049239237312</v>
      </c>
      <c r="D383" s="302">
        <v>0.26893515127023637</v>
      </c>
      <c r="E383" s="302">
        <f>SUM(B383:D383)</f>
        <v>1.3072696399019352</v>
      </c>
      <c r="F383" s="303"/>
      <c r="G383" s="302">
        <v>0.74249221887756356</v>
      </c>
      <c r="H383" s="302">
        <v>0.19398282693755398</v>
      </c>
      <c r="I383" s="302">
        <v>0.58912890036218335</v>
      </c>
      <c r="J383" s="302">
        <f>SUM(G383:I383)</f>
        <v>1.5256039461773008</v>
      </c>
      <c r="K383" s="303"/>
      <c r="L383" s="302">
        <v>0.69284186167667727</v>
      </c>
      <c r="M383" s="302">
        <v>0.21481569784552448</v>
      </c>
      <c r="N383" s="302">
        <v>0.6354928167889532</v>
      </c>
      <c r="O383" s="302">
        <f>SUM(L383:N383)</f>
        <v>1.5431503763111549</v>
      </c>
    </row>
    <row r="384" spans="1:15" s="236" customFormat="1" x14ac:dyDescent="0.2">
      <c r="A384" s="237" t="str">
        <f>name!E$5</f>
        <v>Professional occupations</v>
      </c>
      <c r="B384" s="302">
        <v>1.5887547391682977</v>
      </c>
      <c r="C384" s="302">
        <v>0.29794188438487168</v>
      </c>
      <c r="D384" s="302">
        <v>0.76045910207149769</v>
      </c>
      <c r="E384" s="302">
        <f t="shared" ref="E384:E391" si="168">SUM(B384:D384)</f>
        <v>2.6471557256246667</v>
      </c>
      <c r="F384" s="303"/>
      <c r="G384" s="302">
        <v>1.4471242598263176</v>
      </c>
      <c r="H384" s="302">
        <v>0.3206146536636037</v>
      </c>
      <c r="I384" s="302">
        <v>0.88599058996913282</v>
      </c>
      <c r="J384" s="302">
        <f t="shared" ref="J384:J386" si="169">SUM(G384:I384)</f>
        <v>2.6537295034590542</v>
      </c>
      <c r="K384" s="303"/>
      <c r="L384" s="302">
        <v>1.6106850726266995</v>
      </c>
      <c r="M384" s="302">
        <v>0.3182619485618452</v>
      </c>
      <c r="N384" s="302">
        <v>0.92623650964566007</v>
      </c>
      <c r="O384" s="302">
        <f t="shared" ref="O384:O391" si="170">SUM(L384:N384)</f>
        <v>2.8551835308342048</v>
      </c>
    </row>
    <row r="385" spans="1:15" s="236" customFormat="1" x14ac:dyDescent="0.2">
      <c r="A385" s="237" t="str">
        <f>name!E$6</f>
        <v>Associate professional occupations</v>
      </c>
      <c r="B385" s="302">
        <v>0.80541574706807451</v>
      </c>
      <c r="C385" s="302">
        <v>0.24345314553683436</v>
      </c>
      <c r="D385" s="302">
        <v>0.63087663680433026</v>
      </c>
      <c r="E385" s="302">
        <f t="shared" si="168"/>
        <v>1.6797455294092392</v>
      </c>
      <c r="F385" s="303"/>
      <c r="G385" s="302">
        <v>0.67865764450248944</v>
      </c>
      <c r="H385" s="302">
        <v>0.23428368170405975</v>
      </c>
      <c r="I385" s="302">
        <v>0.68981615011496056</v>
      </c>
      <c r="J385" s="302">
        <f t="shared" si="169"/>
        <v>1.6027574763215098</v>
      </c>
      <c r="K385" s="303"/>
      <c r="L385" s="302">
        <v>0.76167632553626297</v>
      </c>
      <c r="M385" s="302">
        <v>0.25442640865747129</v>
      </c>
      <c r="N385" s="302">
        <v>0.74926182365962812</v>
      </c>
      <c r="O385" s="302">
        <f t="shared" si="170"/>
        <v>1.7653645578533625</v>
      </c>
    </row>
    <row r="386" spans="1:15" s="236" customFormat="1" x14ac:dyDescent="0.2">
      <c r="A386" s="237" t="str">
        <f>name!E$7</f>
        <v>Administrative and secretarial occupations</v>
      </c>
      <c r="B386" s="302">
        <v>1.4719386686190723</v>
      </c>
      <c r="C386" s="302">
        <v>1.0343236476088782</v>
      </c>
      <c r="D386" s="302">
        <v>0.25631882582779847</v>
      </c>
      <c r="E386" s="302">
        <f t="shared" si="168"/>
        <v>2.7625811420557489</v>
      </c>
      <c r="F386" s="303"/>
      <c r="G386" s="302">
        <v>0.99366113510445742</v>
      </c>
      <c r="H386" s="302">
        <v>0.90632554671020005</v>
      </c>
      <c r="I386" s="302">
        <v>0.19835205276882373</v>
      </c>
      <c r="J386" s="302">
        <f t="shared" si="169"/>
        <v>2.0983387345834812</v>
      </c>
      <c r="K386" s="303"/>
      <c r="L386" s="302">
        <v>0.95732038763777882</v>
      </c>
      <c r="M386" s="302">
        <v>1.0632511873027113</v>
      </c>
      <c r="N386" s="302">
        <v>0.12186027084749362</v>
      </c>
      <c r="O386" s="302">
        <f t="shared" si="170"/>
        <v>2.1424318457879838</v>
      </c>
    </row>
    <row r="387" spans="1:15" s="236" customFormat="1" x14ac:dyDescent="0.2">
      <c r="A387" s="237" t="str">
        <f>name!E$8</f>
        <v>Skilled trades occupations</v>
      </c>
      <c r="B387" s="302">
        <v>0.31585567291583361</v>
      </c>
      <c r="C387" s="302">
        <v>0.10816696863556947</v>
      </c>
      <c r="D387" s="302">
        <v>0.23258419091642013</v>
      </c>
      <c r="E387" s="302">
        <f t="shared" si="168"/>
        <v>0.65660683246782314</v>
      </c>
      <c r="F387" s="303"/>
      <c r="G387" s="302">
        <v>0.20840161647864211</v>
      </c>
      <c r="H387" s="302">
        <v>6.3383812025930672E-2</v>
      </c>
      <c r="I387" s="302">
        <v>0.35759042731525642</v>
      </c>
      <c r="J387" s="302">
        <f>SUM(G387:I387)</f>
        <v>0.62937585581982924</v>
      </c>
      <c r="K387" s="303"/>
      <c r="L387" s="302">
        <v>0.21194116722435138</v>
      </c>
      <c r="M387" s="302">
        <v>8.7546215529908489E-2</v>
      </c>
      <c r="N387" s="302">
        <v>0.46289782383992423</v>
      </c>
      <c r="O387" s="302">
        <f t="shared" si="170"/>
        <v>0.76238520659418407</v>
      </c>
    </row>
    <row r="388" spans="1:15" s="236" customFormat="1" x14ac:dyDescent="0.2">
      <c r="A388" s="237" t="str">
        <f>name!E$9</f>
        <v>Caring, leisure and other service occupations</v>
      </c>
      <c r="B388" s="302">
        <v>2.0761193525683086</v>
      </c>
      <c r="C388" s="302">
        <v>1.076777629438513</v>
      </c>
      <c r="D388" s="302">
        <v>1.9998321168053279</v>
      </c>
      <c r="E388" s="302">
        <f t="shared" si="168"/>
        <v>5.1527290988121495</v>
      </c>
      <c r="F388" s="303"/>
      <c r="G388" s="302">
        <v>1.3561988065378909</v>
      </c>
      <c r="H388" s="302">
        <v>0.78763673182493465</v>
      </c>
      <c r="I388" s="302">
        <v>1.7203208896727338</v>
      </c>
      <c r="J388" s="302">
        <f t="shared" ref="J388:J391" si="171">SUM(G388:I388)</f>
        <v>3.8641564280355594</v>
      </c>
      <c r="K388" s="303"/>
      <c r="L388" s="302">
        <v>1.141109796075777</v>
      </c>
      <c r="M388" s="302">
        <v>0.4211809449640595</v>
      </c>
      <c r="N388" s="302">
        <v>1.6751339899519451</v>
      </c>
      <c r="O388" s="302">
        <f t="shared" si="170"/>
        <v>3.2374247309917816</v>
      </c>
    </row>
    <row r="389" spans="1:15" s="236" customFormat="1" x14ac:dyDescent="0.2">
      <c r="A389" s="237" t="str">
        <f>name!E$10</f>
        <v>Sales and customer service occupations</v>
      </c>
      <c r="B389" s="302">
        <v>0.48885205058080883</v>
      </c>
      <c r="C389" s="302">
        <v>0.39616832433232219</v>
      </c>
      <c r="D389" s="302">
        <v>0.14637368994662994</v>
      </c>
      <c r="E389" s="302">
        <f t="shared" si="168"/>
        <v>1.031394064859761</v>
      </c>
      <c r="F389" s="303"/>
      <c r="G389" s="302">
        <v>0.36753793046918576</v>
      </c>
      <c r="H389" s="302">
        <v>0.37694038030764709</v>
      </c>
      <c r="I389" s="302">
        <v>0.20676487727164689</v>
      </c>
      <c r="J389" s="302">
        <f t="shared" si="171"/>
        <v>0.95124318804847974</v>
      </c>
      <c r="K389" s="303"/>
      <c r="L389" s="302">
        <v>0.35193898941411333</v>
      </c>
      <c r="M389" s="302">
        <v>0.39727389374510735</v>
      </c>
      <c r="N389" s="302">
        <v>0.12457557384886764</v>
      </c>
      <c r="O389" s="302">
        <f t="shared" si="170"/>
        <v>0.87378845700808827</v>
      </c>
    </row>
    <row r="390" spans="1:15" s="236" customFormat="1" x14ac:dyDescent="0.2">
      <c r="A390" s="237" t="str">
        <f>name!E$11</f>
        <v>Process, plant and machine operatives</v>
      </c>
      <c r="B390" s="302">
        <v>0.27458538295447305</v>
      </c>
      <c r="C390" s="302">
        <v>0.11979853063557847</v>
      </c>
      <c r="D390" s="302">
        <v>7.5512583457985782E-2</v>
      </c>
      <c r="E390" s="302">
        <f t="shared" si="168"/>
        <v>0.46989649704803732</v>
      </c>
      <c r="F390" s="303"/>
      <c r="G390" s="302">
        <v>0.16480462315032479</v>
      </c>
      <c r="H390" s="302">
        <v>7.2398304752107026E-2</v>
      </c>
      <c r="I390" s="302">
        <v>9.3013904391253788E-2</v>
      </c>
      <c r="J390" s="302">
        <f t="shared" si="171"/>
        <v>0.33021683229368559</v>
      </c>
      <c r="K390" s="303"/>
      <c r="L390" s="302">
        <v>0.12111247372448689</v>
      </c>
      <c r="M390" s="302">
        <v>0.12707317373636617</v>
      </c>
      <c r="N390" s="302">
        <v>9.9090837120276068E-2</v>
      </c>
      <c r="O390" s="302">
        <f t="shared" si="170"/>
        <v>0.34727648458112914</v>
      </c>
    </row>
    <row r="391" spans="1:15" s="236" customFormat="1" x14ac:dyDescent="0.2">
      <c r="A391" s="237" t="str">
        <f>name!E$12</f>
        <v>Elementary occupations</v>
      </c>
      <c r="B391" s="302">
        <v>0.57795080312340374</v>
      </c>
      <c r="C391" s="302">
        <v>0.49741382338837348</v>
      </c>
      <c r="D391" s="302">
        <v>0.39425684330886468</v>
      </c>
      <c r="E391" s="302">
        <f t="shared" si="168"/>
        <v>1.4696214698206418</v>
      </c>
      <c r="F391" s="303"/>
      <c r="G391" s="302">
        <v>0.37170667088592041</v>
      </c>
      <c r="H391" s="302">
        <v>0.30330306157857162</v>
      </c>
      <c r="I391" s="302">
        <v>0.27156830279660465</v>
      </c>
      <c r="J391" s="302">
        <f t="shared" si="171"/>
        <v>0.94657803526109663</v>
      </c>
      <c r="K391" s="303"/>
      <c r="L391" s="302">
        <v>0.3970474175643493</v>
      </c>
      <c r="M391" s="302">
        <v>0.19824864876044895</v>
      </c>
      <c r="N391" s="302">
        <v>0.24469874371330855</v>
      </c>
      <c r="O391" s="302">
        <f t="shared" si="170"/>
        <v>0.83999481003810683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8.4877464132375984</v>
      </c>
      <c r="C393" s="311">
        <f t="shared" ref="C393:E393" si="172">SUM(C383:C391)</f>
        <v>3.9241044463533137</v>
      </c>
      <c r="D393" s="311">
        <f t="shared" si="172"/>
        <v>4.7651491404090915</v>
      </c>
      <c r="E393" s="311">
        <f t="shared" si="172"/>
        <v>17.177</v>
      </c>
      <c r="F393" s="311"/>
      <c r="G393" s="311">
        <f t="shared" ref="G393:J393" si="173">SUM(G383:G391)</f>
        <v>6.330584905832791</v>
      </c>
      <c r="H393" s="311">
        <f t="shared" si="173"/>
        <v>3.2588689995046085</v>
      </c>
      <c r="I393" s="311">
        <f t="shared" si="173"/>
        <v>5.0125460946625964</v>
      </c>
      <c r="J393" s="311">
        <f t="shared" si="173"/>
        <v>14.601999999999995</v>
      </c>
      <c r="K393" s="311"/>
      <c r="L393" s="311">
        <f t="shared" ref="L393:O393" si="174">SUM(L383:L391)</f>
        <v>6.2456734914804954</v>
      </c>
      <c r="M393" s="311">
        <f t="shared" si="174"/>
        <v>3.0820781191034423</v>
      </c>
      <c r="N393" s="311">
        <f t="shared" si="174"/>
        <v>5.0392483894160565</v>
      </c>
      <c r="O393" s="311">
        <f t="shared" si="174"/>
        <v>14.366999999999996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Cheshire and Warrington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Cheshire and Warrington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Cheshire and Warrington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45.8409791256136</v>
      </c>
      <c r="C8" s="11">
        <f t="array" ref="C8:C16">MMULT(aggregation!$B$13:$AA$21,'Occ T2'!C8:C33)</f>
        <v>51.955811693825311</v>
      </c>
      <c r="D8" s="11">
        <f t="array" ref="D8:D16">MMULT(aggregation!$B$13:$AA$21,'Occ T2'!D8:D33)</f>
        <v>53.392994196607312</v>
      </c>
      <c r="E8" s="11">
        <f t="array" ref="E8:E16">MMULT(aggregation!$B$13:$AA$21,'Occ T2'!E8:E33)</f>
        <v>50.506433763439482</v>
      </c>
      <c r="F8" s="11">
        <f t="array" ref="F8:F16">MMULT(aggregation!$B$13:$AA$21,'Occ T2'!F8:F33)</f>
        <v>56.194339264232298</v>
      </c>
      <c r="G8" s="11"/>
      <c r="H8" s="11">
        <f>F8-D8</f>
        <v>2.801345067624986</v>
      </c>
      <c r="I8" s="11">
        <f t="array" ref="I8:I16">MMULT(aggregation!$B$13:$AA$21,'Occ T2'!I8:I33)</f>
        <v>27.62652305394446</v>
      </c>
      <c r="J8" s="11">
        <f>SUM(H8:I8)</f>
        <v>30.427868121569446</v>
      </c>
      <c r="L8" s="10" t="str">
        <f>name!E4</f>
        <v>Managers, directors and senior officials</v>
      </c>
      <c r="M8" s="11">
        <f t="array" ref="M8:M16">MMULT(aggregation!$B$13:$AA$21,'Occ T2'!M8:M33)</f>
        <v>30.941946864107432</v>
      </c>
      <c r="N8" s="11">
        <f t="array" ref="N8:N16">MMULT(aggregation!$B$13:$AA$21,'Occ T2'!N8:N33)</f>
        <v>34.049905630463847</v>
      </c>
      <c r="O8" s="11">
        <f t="array" ref="O8:O16">MMULT(aggregation!$B$13:$AA$21,'Occ T2'!O8:O33)</f>
        <v>34.321257472507149</v>
      </c>
      <c r="P8" s="11">
        <f t="array" ref="P8:P16">MMULT(aggregation!$B$13:$AA$21,'Occ T2'!P8:P33)</f>
        <v>32.128933510600049</v>
      </c>
      <c r="Q8" s="11">
        <f t="array" ref="Q8:Q16">MMULT(aggregation!$B$13:$AA$21,'Occ T2'!Q8:Q33)</f>
        <v>34.526252283671319</v>
      </c>
      <c r="R8" s="11"/>
      <c r="S8" s="11">
        <f>Q8-O8</f>
        <v>0.20499481116416973</v>
      </c>
      <c r="T8" s="11">
        <f t="array" ref="T8:T16">MMULT(aggregation!$B$13:$AA$21,'Occ T2'!T8:T33)</f>
        <v>15.814474140430816</v>
      </c>
      <c r="U8" s="11">
        <f>SUM(S8:T8)</f>
        <v>16.019468951594988</v>
      </c>
      <c r="W8" s="10" t="str">
        <f>name!E4</f>
        <v>Managers, directors and senior officials</v>
      </c>
      <c r="X8" s="11">
        <f t="array" ref="X8:X16">MMULT(aggregation!$B$13:$AA$21,'Occ T2'!X8:X33)</f>
        <v>14.899032261506184</v>
      </c>
      <c r="Y8" s="11">
        <f t="array" ref="Y8:Y16">MMULT(aggregation!$B$13:$AA$21,'Occ T2'!Y8:Y33)</f>
        <v>17.905906063361492</v>
      </c>
      <c r="Z8" s="11">
        <f t="array" ref="Z8:Z16">MMULT(aggregation!$B$13:$AA$21,'Occ T2'!Z8:Z33)</f>
        <v>19.071736724100123</v>
      </c>
      <c r="AA8" s="11">
        <f t="array" ref="AA8:AA16">MMULT(aggregation!$B$13:$AA$21,'Occ T2'!AA8:AA33)</f>
        <v>18.377500252839397</v>
      </c>
      <c r="AB8" s="11">
        <f t="array" ref="AB8:AB16">MMULT(aggregation!$B$13:$AA$21,'Occ T2'!AB8:AB33)</f>
        <v>21.668086980560943</v>
      </c>
      <c r="AC8" s="11"/>
      <c r="AD8" s="11">
        <f>AB8-Z8</f>
        <v>2.5963502564608198</v>
      </c>
      <c r="AE8" s="11">
        <f t="array" ref="AE8:AE16">MMULT(aggregation!$B$13:$AA$21,'Occ T2'!AE8:AE33)</f>
        <v>11.812048913513649</v>
      </c>
      <c r="AF8" s="11">
        <f>SUM(AD8:AE8)</f>
        <v>14.408399169974469</v>
      </c>
    </row>
    <row r="9" spans="1:32" x14ac:dyDescent="0.2">
      <c r="A9" t="str">
        <f>name!E5</f>
        <v>Professional occupations</v>
      </c>
      <c r="B9" s="11">
        <v>97.12103999337063</v>
      </c>
      <c r="C9" s="11">
        <v>108.33930988540141</v>
      </c>
      <c r="D9" s="11">
        <v>113.94184609952501</v>
      </c>
      <c r="E9" s="11">
        <v>124.21292898261727</v>
      </c>
      <c r="F9" s="11">
        <v>140.04671189618682</v>
      </c>
      <c r="G9" s="11"/>
      <c r="H9" s="11">
        <f t="shared" ref="H9:H16" si="0">F9-D9</f>
        <v>26.104865796661812</v>
      </c>
      <c r="I9" s="11">
        <v>58.293852630269413</v>
      </c>
      <c r="J9" s="11">
        <f t="shared" ref="J9:J15" si="1">SUM(H9:I9)</f>
        <v>84.398718426931225</v>
      </c>
      <c r="L9" s="10" t="str">
        <f>name!E5</f>
        <v>Professional occupations</v>
      </c>
      <c r="M9" s="11">
        <v>52.751725752087992</v>
      </c>
      <c r="N9" s="11">
        <v>59.322956228020004</v>
      </c>
      <c r="O9" s="11">
        <v>61.019924216936772</v>
      </c>
      <c r="P9" s="11">
        <v>67.536288311001528</v>
      </c>
      <c r="Q9" s="11">
        <v>73.645331643205523</v>
      </c>
      <c r="R9" s="11"/>
      <c r="S9" s="11">
        <f t="shared" ref="S9:S16" si="2">Q9-O9</f>
        <v>12.625407426268751</v>
      </c>
      <c r="T9" s="11">
        <v>25.765162284664598</v>
      </c>
      <c r="U9" s="11">
        <f t="shared" ref="U9:U12" si="3">SUM(S9:T9)</f>
        <v>38.390569710933349</v>
      </c>
      <c r="W9" s="10" t="str">
        <f>name!E5</f>
        <v>Professional occupations</v>
      </c>
      <c r="X9" s="11">
        <v>44.369314241282709</v>
      </c>
      <c r="Y9" s="11">
        <v>49.01635365738143</v>
      </c>
      <c r="Z9" s="11">
        <v>52.921921882588308</v>
      </c>
      <c r="AA9" s="11">
        <v>56.676640671615822</v>
      </c>
      <c r="AB9" s="11">
        <v>66.401380252981198</v>
      </c>
      <c r="AC9" s="11"/>
      <c r="AD9" s="11">
        <f t="shared" ref="AD9:AD16" si="4">AB9-Z9</f>
        <v>13.479458370392891</v>
      </c>
      <c r="AE9" s="11">
        <v>32.528690345604829</v>
      </c>
      <c r="AF9" s="11">
        <f t="shared" ref="AF9:AF12" si="5">SUM(AD9:AE9)</f>
        <v>46.00814871599772</v>
      </c>
    </row>
    <row r="10" spans="1:32" x14ac:dyDescent="0.2">
      <c r="A10" t="str">
        <f>name!E6</f>
        <v>Associate professional occupations</v>
      </c>
      <c r="B10" s="11">
        <v>57.793455688623965</v>
      </c>
      <c r="C10" s="11">
        <v>64.617594725848093</v>
      </c>
      <c r="D10" s="11">
        <v>66.197819186493717</v>
      </c>
      <c r="E10" s="11">
        <v>70.025773603561959</v>
      </c>
      <c r="F10" s="11">
        <v>77.743732655067362</v>
      </c>
      <c r="G10" s="11"/>
      <c r="H10" s="11">
        <f t="shared" si="0"/>
        <v>11.545913468573644</v>
      </c>
      <c r="I10" s="11">
        <v>33.857450717530732</v>
      </c>
      <c r="J10" s="11">
        <f t="shared" si="1"/>
        <v>45.403364186104376</v>
      </c>
      <c r="L10" s="10" t="str">
        <f>name!E6</f>
        <v>Associate professional occupations</v>
      </c>
      <c r="M10" s="11">
        <v>32.295506488941605</v>
      </c>
      <c r="N10" s="11">
        <v>36.059668499653206</v>
      </c>
      <c r="O10" s="11">
        <v>36.254152072527646</v>
      </c>
      <c r="P10" s="11">
        <v>34.404464562018127</v>
      </c>
      <c r="Q10" s="11">
        <v>35.426581183415081</v>
      </c>
      <c r="R10" s="11"/>
      <c r="S10" s="11">
        <f t="shared" si="2"/>
        <v>-0.8275708891125646</v>
      </c>
      <c r="T10" s="11">
        <v>13.287680744765668</v>
      </c>
      <c r="U10" s="11">
        <f t="shared" si="3"/>
        <v>12.460109855653103</v>
      </c>
      <c r="W10" s="10" t="str">
        <f>name!E6</f>
        <v>Associate professional occupations</v>
      </c>
      <c r="X10" s="11">
        <v>25.497949199682367</v>
      </c>
      <c r="Y10" s="11">
        <v>28.55792622619488</v>
      </c>
      <c r="Z10" s="11">
        <v>29.943667113966061</v>
      </c>
      <c r="AA10" s="11">
        <v>35.62130904154381</v>
      </c>
      <c r="AB10" s="11">
        <v>42.317151471652338</v>
      </c>
      <c r="AC10" s="11"/>
      <c r="AD10" s="11">
        <f t="shared" si="4"/>
        <v>12.373484357686277</v>
      </c>
      <c r="AE10" s="11">
        <v>20.569769972765059</v>
      </c>
      <c r="AF10" s="11">
        <f t="shared" si="5"/>
        <v>32.943254330451339</v>
      </c>
    </row>
    <row r="11" spans="1:32" x14ac:dyDescent="0.2">
      <c r="A11" t="str">
        <f>name!E7</f>
        <v>Administrative and secretarial occupations</v>
      </c>
      <c r="B11" s="11">
        <v>70.291770309068056</v>
      </c>
      <c r="C11" s="11">
        <v>70.836330372112457</v>
      </c>
      <c r="D11" s="11">
        <v>72.820089528941921</v>
      </c>
      <c r="E11" s="11">
        <v>75.429156179215767</v>
      </c>
      <c r="F11" s="11">
        <v>73.522234720329593</v>
      </c>
      <c r="G11" s="11"/>
      <c r="H11" s="11">
        <f t="shared" si="0"/>
        <v>0.70214519138767173</v>
      </c>
      <c r="I11" s="11">
        <v>36.417400249914792</v>
      </c>
      <c r="J11" s="11">
        <f t="shared" si="1"/>
        <v>37.119545441302463</v>
      </c>
      <c r="L11" s="10" t="str">
        <f>name!E7</f>
        <v>Administrative and secretarial occupations</v>
      </c>
      <c r="M11" s="11">
        <v>21.904139279286237</v>
      </c>
      <c r="N11" s="11">
        <v>21.865587129583787</v>
      </c>
      <c r="O11" s="11">
        <v>25.361161791518811</v>
      </c>
      <c r="P11" s="11">
        <v>27.605930454494967</v>
      </c>
      <c r="Q11" s="11">
        <v>31.466308057713384</v>
      </c>
      <c r="R11" s="11"/>
      <c r="S11" s="11">
        <f t="shared" si="2"/>
        <v>6.1051462661945735</v>
      </c>
      <c r="T11" s="11">
        <v>10.743182123844123</v>
      </c>
      <c r="U11" s="11">
        <f t="shared" si="3"/>
        <v>16.848328390038695</v>
      </c>
      <c r="W11" s="10" t="str">
        <f>name!E7</f>
        <v>Administrative and secretarial occupations</v>
      </c>
      <c r="X11" s="11">
        <v>48.38763102978178</v>
      </c>
      <c r="Y11" s="11">
        <v>48.970743242528627</v>
      </c>
      <c r="Z11" s="11">
        <v>47.458927737423032</v>
      </c>
      <c r="AA11" s="11">
        <v>47.8232257247208</v>
      </c>
      <c r="AB11" s="11">
        <v>42.055926662616208</v>
      </c>
      <c r="AC11" s="11"/>
      <c r="AD11" s="11">
        <f t="shared" si="4"/>
        <v>-5.4030010748068236</v>
      </c>
      <c r="AE11" s="11">
        <v>25.674218126070667</v>
      </c>
      <c r="AF11" s="11">
        <f t="shared" si="5"/>
        <v>20.271217051263843</v>
      </c>
    </row>
    <row r="12" spans="1:32" x14ac:dyDescent="0.2">
      <c r="A12" t="str">
        <f>name!E8</f>
        <v>Skilled trades occupations</v>
      </c>
      <c r="B12" s="11">
        <v>52.212923573550839</v>
      </c>
      <c r="C12" s="11">
        <v>54.154723906990462</v>
      </c>
      <c r="D12" s="11">
        <v>47.619150734551482</v>
      </c>
      <c r="E12" s="11">
        <v>47.315568518930007</v>
      </c>
      <c r="F12" s="11">
        <v>45.210990632138227</v>
      </c>
      <c r="G12" s="11"/>
      <c r="H12" s="11">
        <f t="shared" si="0"/>
        <v>-2.4081601024132553</v>
      </c>
      <c r="I12" s="11">
        <v>19.668310419040296</v>
      </c>
      <c r="J12" s="11">
        <f t="shared" si="1"/>
        <v>17.26015031662704</v>
      </c>
      <c r="L12" s="10" t="str">
        <f>name!E8</f>
        <v>Skilled trades occupations</v>
      </c>
      <c r="M12" s="11">
        <v>46.042520662730539</v>
      </c>
      <c r="N12" s="11">
        <v>48.691451253305907</v>
      </c>
      <c r="O12" s="11">
        <v>41.798639505425243</v>
      </c>
      <c r="P12" s="11">
        <v>41.02346255012548</v>
      </c>
      <c r="Q12" s="11">
        <v>38.170679678820022</v>
      </c>
      <c r="R12" s="11"/>
      <c r="S12" s="11">
        <f t="shared" si="2"/>
        <v>-3.6279598266052204</v>
      </c>
      <c r="T12" s="11">
        <v>15.837833791562584</v>
      </c>
      <c r="U12" s="11">
        <f t="shared" si="3"/>
        <v>12.209873964957364</v>
      </c>
      <c r="W12" s="10" t="str">
        <f>name!E8</f>
        <v>Skilled trades occupations</v>
      </c>
      <c r="X12" s="11">
        <v>6.1704029108202842</v>
      </c>
      <c r="Y12" s="11">
        <v>5.4632726536845322</v>
      </c>
      <c r="Z12" s="11">
        <v>5.8205112291262413</v>
      </c>
      <c r="AA12" s="11">
        <v>6.2921059688045196</v>
      </c>
      <c r="AB12" s="11">
        <v>7.040310953318178</v>
      </c>
      <c r="AC12" s="11"/>
      <c r="AD12" s="11">
        <f t="shared" si="4"/>
        <v>1.2197997241919367</v>
      </c>
      <c r="AE12" s="11">
        <v>3.8304766274777133</v>
      </c>
      <c r="AF12" s="11">
        <f t="shared" si="5"/>
        <v>5.0502763516696501</v>
      </c>
    </row>
    <row r="13" spans="1:32" x14ac:dyDescent="0.2">
      <c r="A13" t="str">
        <f>name!E9</f>
        <v>Caring, leisure and other service occupations</v>
      </c>
      <c r="B13" s="11">
        <v>50.711528126728581</v>
      </c>
      <c r="C13" s="11">
        <v>49.212148550792399</v>
      </c>
      <c r="D13" s="11">
        <v>47.507912450473938</v>
      </c>
      <c r="E13" s="11">
        <v>49.694046935961353</v>
      </c>
      <c r="F13" s="11">
        <v>55.023806531212863</v>
      </c>
      <c r="G13" s="11"/>
      <c r="H13" s="11">
        <f t="shared" si="0"/>
        <v>7.5158940807389243</v>
      </c>
      <c r="I13" s="11">
        <v>27.677709471933198</v>
      </c>
      <c r="J13" s="11">
        <f>SUM(H13:I13)</f>
        <v>35.193603552672123</v>
      </c>
      <c r="L13" s="10" t="str">
        <f>name!E9</f>
        <v>Caring, leisure and other service occupations</v>
      </c>
      <c r="M13" s="11">
        <v>9.7579111621347678</v>
      </c>
      <c r="N13" s="11">
        <v>9.794489858026548</v>
      </c>
      <c r="O13" s="11">
        <v>9.2634818204689182</v>
      </c>
      <c r="P13" s="11">
        <v>10.128034743753068</v>
      </c>
      <c r="Q13" s="11">
        <v>11.622214930379558</v>
      </c>
      <c r="R13" s="11"/>
      <c r="S13" s="11">
        <f t="shared" si="2"/>
        <v>2.3587331099106397</v>
      </c>
      <c r="T13" s="11">
        <v>4.5199245914574622</v>
      </c>
      <c r="U13" s="11">
        <f>SUM(S13:T13)</f>
        <v>6.8786577013681018</v>
      </c>
      <c r="W13" s="10" t="str">
        <f>name!E9</f>
        <v>Caring, leisure and other service occupations</v>
      </c>
      <c r="X13" s="11">
        <v>40.953616964593799</v>
      </c>
      <c r="Y13" s="11">
        <v>39.417658692765826</v>
      </c>
      <c r="Z13" s="11">
        <v>38.244430630005013</v>
      </c>
      <c r="AA13" s="11">
        <v>39.566012192208305</v>
      </c>
      <c r="AB13" s="11">
        <v>43.401591600833299</v>
      </c>
      <c r="AC13" s="11"/>
      <c r="AD13" s="11">
        <f t="shared" si="4"/>
        <v>5.1571609708282864</v>
      </c>
      <c r="AE13" s="11">
        <v>23.157784880475734</v>
      </c>
      <c r="AF13" s="11">
        <f>SUM(AD13:AE13)</f>
        <v>28.314945851304021</v>
      </c>
    </row>
    <row r="14" spans="1:32" x14ac:dyDescent="0.2">
      <c r="A14" t="str">
        <f>name!E10</f>
        <v>Sales and customer service occupations</v>
      </c>
      <c r="B14" s="11">
        <v>55.264846269435189</v>
      </c>
      <c r="C14" s="11">
        <v>57.679966812899522</v>
      </c>
      <c r="D14" s="11">
        <v>55.34614181813312</v>
      </c>
      <c r="E14" s="11">
        <v>56.722120841960169</v>
      </c>
      <c r="F14" s="11">
        <v>57.718543288578246</v>
      </c>
      <c r="G14" s="11"/>
      <c r="H14" s="11">
        <f t="shared" si="0"/>
        <v>2.3724014704451264</v>
      </c>
      <c r="I14" s="11">
        <v>26.173161171536673</v>
      </c>
      <c r="J14" s="11">
        <f t="shared" si="1"/>
        <v>28.5455626419818</v>
      </c>
      <c r="L14" s="10" t="str">
        <f>name!E10</f>
        <v>Sales and customer service occupations</v>
      </c>
      <c r="M14" s="11">
        <v>21.501496087323773</v>
      </c>
      <c r="N14" s="11">
        <v>21.786852120041949</v>
      </c>
      <c r="O14" s="11">
        <v>21.349858500244295</v>
      </c>
      <c r="P14" s="11">
        <v>22.635567690558254</v>
      </c>
      <c r="Q14" s="11">
        <v>23.681088493840001</v>
      </c>
      <c r="R14" s="11"/>
      <c r="S14" s="11">
        <f t="shared" si="2"/>
        <v>2.3312299935957057</v>
      </c>
      <c r="T14" s="11">
        <v>7.5979762660968904</v>
      </c>
      <c r="U14" s="11">
        <f t="shared" ref="U14:U15" si="6">SUM(S14:T14)</f>
        <v>9.9292062596925952</v>
      </c>
      <c r="W14" s="10" t="str">
        <f>name!E10</f>
        <v>Sales and customer service occupations</v>
      </c>
      <c r="X14" s="11">
        <v>33.763350182111438</v>
      </c>
      <c r="Y14" s="11">
        <v>35.893114692857552</v>
      </c>
      <c r="Z14" s="11">
        <v>33.99628331788881</v>
      </c>
      <c r="AA14" s="11">
        <v>34.086553151401901</v>
      </c>
      <c r="AB14" s="11">
        <v>34.037454794738281</v>
      </c>
      <c r="AC14" s="11"/>
      <c r="AD14" s="11">
        <f t="shared" si="4"/>
        <v>4.1171476849470423E-2</v>
      </c>
      <c r="AE14" s="11">
        <v>18.57518490543978</v>
      </c>
      <c r="AF14" s="11">
        <f t="shared" ref="AF14:AF15" si="7">SUM(AD14:AE14)</f>
        <v>18.616356382289251</v>
      </c>
    </row>
    <row r="15" spans="1:32" x14ac:dyDescent="0.2">
      <c r="A15" t="str">
        <f>name!E11</f>
        <v>Process, plant and machine operatives</v>
      </c>
      <c r="B15" s="11">
        <v>36.748651996817465</v>
      </c>
      <c r="C15" s="11">
        <v>39.718474996545005</v>
      </c>
      <c r="D15" s="11">
        <v>35.143861095693147</v>
      </c>
      <c r="E15" s="11">
        <v>35.98709283656995</v>
      </c>
      <c r="F15" s="11">
        <v>34.819984497910355</v>
      </c>
      <c r="G15" s="11"/>
      <c r="H15" s="11">
        <f t="shared" si="0"/>
        <v>-0.32387659778279243</v>
      </c>
      <c r="I15" s="11">
        <v>16.924306120421242</v>
      </c>
      <c r="J15" s="11">
        <f t="shared" si="1"/>
        <v>16.60042952263845</v>
      </c>
      <c r="L15" s="10" t="str">
        <f>name!E11</f>
        <v>Process, plant and machine operatives</v>
      </c>
      <c r="M15" s="11">
        <v>32.696795421173739</v>
      </c>
      <c r="N15" s="11">
        <v>35.491218187034391</v>
      </c>
      <c r="O15" s="11">
        <v>31.505620492413271</v>
      </c>
      <c r="P15" s="11">
        <v>31.631844896982145</v>
      </c>
      <c r="Q15" s="11">
        <v>30.579323492332708</v>
      </c>
      <c r="R15" s="11"/>
      <c r="S15" s="11">
        <f t="shared" si="2"/>
        <v>-0.92629700008056304</v>
      </c>
      <c r="T15" s="11">
        <v>14.730324284923672</v>
      </c>
      <c r="U15" s="11">
        <f t="shared" si="6"/>
        <v>13.804027284843109</v>
      </c>
      <c r="W15" s="10" t="str">
        <f>name!E11</f>
        <v>Process, plant and machine operatives</v>
      </c>
      <c r="X15" s="11">
        <v>4.0518565756437619</v>
      </c>
      <c r="Y15" s="11">
        <v>4.2272568095106333</v>
      </c>
      <c r="Z15" s="11">
        <v>3.6382406032798738</v>
      </c>
      <c r="AA15" s="11">
        <v>4.3552479395878301</v>
      </c>
      <c r="AB15" s="11">
        <v>4.2406610055776959</v>
      </c>
      <c r="AC15" s="11"/>
      <c r="AD15" s="11">
        <f t="shared" si="4"/>
        <v>0.60242040229782212</v>
      </c>
      <c r="AE15" s="11">
        <v>2.1939818354975684</v>
      </c>
      <c r="AF15" s="11">
        <f t="shared" si="7"/>
        <v>2.7964022377953905</v>
      </c>
    </row>
    <row r="16" spans="1:32" x14ac:dyDescent="0.2">
      <c r="A16" t="str">
        <f>name!E12</f>
        <v>Elementary occupations</v>
      </c>
      <c r="B16" s="11">
        <v>66.584804916791768</v>
      </c>
      <c r="C16" s="11">
        <v>64.274639055585624</v>
      </c>
      <c r="D16" s="11">
        <v>56.326184889580382</v>
      </c>
      <c r="E16" s="11">
        <v>59.010878337744082</v>
      </c>
      <c r="F16" s="11">
        <v>59.389656514344736</v>
      </c>
      <c r="G16" s="11"/>
      <c r="H16" s="11">
        <f t="shared" si="0"/>
        <v>3.0634716247643539</v>
      </c>
      <c r="I16" s="11">
        <v>27.497915330001806</v>
      </c>
      <c r="J16" s="11">
        <f>SUM(H16:I16)</f>
        <v>30.56138695476616</v>
      </c>
      <c r="L16" s="10" t="str">
        <f>name!E12</f>
        <v>Elementary occupations</v>
      </c>
      <c r="M16" s="11">
        <v>37.536236608277171</v>
      </c>
      <c r="N16" s="11">
        <v>35.827995258084989</v>
      </c>
      <c r="O16" s="11">
        <v>31.464769550721236</v>
      </c>
      <c r="P16" s="11">
        <v>33.490848756460522</v>
      </c>
      <c r="Q16" s="11">
        <v>33.177945717410807</v>
      </c>
      <c r="R16" s="11"/>
      <c r="S16" s="11">
        <f t="shared" si="2"/>
        <v>1.7131761666895713</v>
      </c>
      <c r="T16" s="11">
        <v>12.644837139439925</v>
      </c>
      <c r="U16" s="11">
        <f>SUM(S16:T16)</f>
        <v>14.358013306129497</v>
      </c>
      <c r="W16" s="10" t="str">
        <f>name!E12</f>
        <v>Elementary occupations</v>
      </c>
      <c r="X16" s="11">
        <v>29.048568308514589</v>
      </c>
      <c r="Y16" s="11">
        <v>28.446643797500592</v>
      </c>
      <c r="Z16" s="11">
        <v>24.86141533885916</v>
      </c>
      <c r="AA16" s="11">
        <v>25.520029581283588</v>
      </c>
      <c r="AB16" s="11">
        <v>26.211710796933989</v>
      </c>
      <c r="AC16" s="11"/>
      <c r="AD16" s="11">
        <f t="shared" si="4"/>
        <v>1.3502954580748288</v>
      </c>
      <c r="AE16" s="11">
        <v>14.853078190561884</v>
      </c>
      <c r="AF16" s="11">
        <f>SUM(AD16:AE16)</f>
        <v>16.203373648636713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532.57000000000005</v>
      </c>
      <c r="C18" s="34">
        <f>SUM(C8:C16)</f>
        <v>560.78900000000021</v>
      </c>
      <c r="D18" s="34">
        <f>SUM(D8:D16)</f>
        <v>548.29600000000005</v>
      </c>
      <c r="E18" s="34">
        <f>SUM(E8:E16)</f>
        <v>568.90400000000011</v>
      </c>
      <c r="F18" s="34">
        <f>SUM(F8:F16)</f>
        <v>599.67000000000053</v>
      </c>
      <c r="G18" s="11"/>
      <c r="H18" s="34">
        <f>SUM(H8:H16)</f>
        <v>51.374000000000471</v>
      </c>
      <c r="I18" s="34">
        <f>SUM(I8:I16)</f>
        <v>274.13662916459259</v>
      </c>
      <c r="J18" s="34">
        <f>SUM(H18:I18)</f>
        <v>325.51062916459307</v>
      </c>
      <c r="L18" s="231" t="str">
        <f>name!E3</f>
        <v>All occupations</v>
      </c>
      <c r="M18" s="34">
        <f>SUM(M8:M16)</f>
        <v>285.42827832606326</v>
      </c>
      <c r="N18" s="34">
        <f>SUM(N8:N16)</f>
        <v>302.89012416421457</v>
      </c>
      <c r="O18" s="34">
        <f>SUM(O8:O16)</f>
        <v>292.33886542276338</v>
      </c>
      <c r="P18" s="34">
        <f>SUM(P8:P16)</f>
        <v>300.58537547599417</v>
      </c>
      <c r="Q18" s="34">
        <f>SUM(Q8:Q16)</f>
        <v>312.29572548078841</v>
      </c>
      <c r="R18" s="11"/>
      <c r="S18" s="34">
        <f>SUM(S8:S16)</f>
        <v>19.956860058025061</v>
      </c>
      <c r="T18" s="34">
        <f>SUM(T8:T16)</f>
        <v>120.94139536718575</v>
      </c>
      <c r="U18" s="34">
        <f>SUM(S18:T18)</f>
        <v>140.89825542521081</v>
      </c>
      <c r="W18" s="231" t="str">
        <f>name!E3</f>
        <v>All occupations</v>
      </c>
      <c r="X18" s="34">
        <f>SUM(X8:X16)</f>
        <v>247.14172167393696</v>
      </c>
      <c r="Y18" s="34">
        <f>SUM(Y8:Y16)</f>
        <v>257.89887583578553</v>
      </c>
      <c r="Z18" s="34">
        <f>SUM(Z8:Z16)</f>
        <v>255.95713457723664</v>
      </c>
      <c r="AA18" s="34">
        <f>SUM(AA8:AA16)</f>
        <v>268.318624524006</v>
      </c>
      <c r="AB18" s="34">
        <f>SUM(AB8:AB16)</f>
        <v>287.37427451921207</v>
      </c>
      <c r="AC18" s="11"/>
      <c r="AD18" s="34">
        <f>SUM(AD8:AD16)</f>
        <v>31.41713994197551</v>
      </c>
      <c r="AE18" s="34">
        <f>SUM(AE8:AE16)</f>
        <v>153.19523379740687</v>
      </c>
      <c r="AF18" s="34">
        <f>SUM(AD18:AE18)</f>
        <v>184.61237373938238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8.6075030748283972</v>
      </c>
      <c r="C26" s="18">
        <f t="shared" si="8"/>
        <v>9.2647701174283537</v>
      </c>
      <c r="D26" s="18">
        <f t="shared" si="8"/>
        <v>9.7379871814872452</v>
      </c>
      <c r="E26" s="18">
        <f t="shared" si="8"/>
        <v>8.8778482421356628</v>
      </c>
      <c r="F26" s="18">
        <f t="shared" si="8"/>
        <v>9.3708771931616148</v>
      </c>
      <c r="G26" s="11"/>
      <c r="H26" s="40">
        <f>IF(D8&gt;0,(H8/D8)*100,0)</f>
        <v>5.2466528797948335</v>
      </c>
      <c r="I26" s="40">
        <f>IF(D8&gt;0,(I8/D8)*100,0)</f>
        <v>51.741850161495343</v>
      </c>
      <c r="J26" s="40">
        <f>IF(D8&gt;0,(J8/D8)*100,0)</f>
        <v>56.988503041290187</v>
      </c>
      <c r="L26" t="str">
        <f>$A$8</f>
        <v>Managers, directors and senior officials</v>
      </c>
      <c r="M26" s="18">
        <f t="shared" ref="M26:Q26" si="9">M8/M$18*100</f>
        <v>10.840533056349951</v>
      </c>
      <c r="N26" s="18">
        <f t="shared" si="9"/>
        <v>11.241669144684092</v>
      </c>
      <c r="O26" s="18">
        <f t="shared" si="9"/>
        <v>11.7402307841873</v>
      </c>
      <c r="P26" s="18">
        <f t="shared" si="9"/>
        <v>10.688787989010457</v>
      </c>
      <c r="Q26" s="18">
        <f t="shared" si="9"/>
        <v>11.055627556386545</v>
      </c>
      <c r="R26" s="11"/>
      <c r="S26" s="40">
        <f>IF(O8&gt;0,(S8/O8)*100,0)</f>
        <v>0.59728234412267578</v>
      </c>
      <c r="T26" s="40">
        <f>IF(O8&gt;0,(T8/O8)*100,0)</f>
        <v>46.077781832728334</v>
      </c>
      <c r="U26" s="40">
        <f>IF(O8&gt;0,(U8/O8)*100,0)</f>
        <v>46.675064176851016</v>
      </c>
      <c r="W26" t="str">
        <f>$A$8</f>
        <v>Managers, directors and senior officials</v>
      </c>
      <c r="X26" s="18">
        <f t="shared" ref="X26:AB26" si="10">X8/X$18*100</f>
        <v>6.0285378610265647</v>
      </c>
      <c r="Y26" s="18">
        <f t="shared" si="10"/>
        <v>6.9429950035000907</v>
      </c>
      <c r="Z26" s="18">
        <f t="shared" si="10"/>
        <v>7.4511448003201126</v>
      </c>
      <c r="AA26" s="18">
        <f t="shared" si="10"/>
        <v>6.8491332964459177</v>
      </c>
      <c r="AB26" s="18">
        <f t="shared" si="10"/>
        <v>7.5400232038210317</v>
      </c>
      <c r="AC26" s="11"/>
      <c r="AD26" s="40">
        <f>IF(Z8&gt;0,(AD8/Z8)*100,0)</f>
        <v>13.613601603360671</v>
      </c>
      <c r="AE26" s="40">
        <f>IF(Z8&gt;0,(AE8/Z8)*100,0)</f>
        <v>61.93483626788575</v>
      </c>
      <c r="AF26" s="40">
        <f>IF(Z8&gt;0,(AF8/Z8)*100,0)</f>
        <v>75.548437871246421</v>
      </c>
    </row>
    <row r="27" spans="1:32" x14ac:dyDescent="0.2">
      <c r="A27" t="str">
        <f>$A$9</f>
        <v>Professional occupations</v>
      </c>
      <c r="B27" s="18">
        <f t="shared" si="8"/>
        <v>18.236295696973283</v>
      </c>
      <c r="C27" s="18">
        <f t="shared" si="8"/>
        <v>19.319086124264452</v>
      </c>
      <c r="D27" s="18">
        <f t="shared" si="8"/>
        <v>20.781082863913834</v>
      </c>
      <c r="E27" s="18">
        <f t="shared" si="8"/>
        <v>21.833723964432885</v>
      </c>
      <c r="F27" s="18">
        <f t="shared" si="8"/>
        <v>23.353963329195508</v>
      </c>
      <c r="G27" s="11"/>
      <c r="H27" s="40">
        <f t="shared" ref="H27:H36" si="11">IF(D9&gt;0,(H9/D9)*100,0)</f>
        <v>22.910692331472269</v>
      </c>
      <c r="I27" s="40">
        <f t="shared" ref="I27:I36" si="12">IF(D9&gt;0,(I9/D9)*100,0)</f>
        <v>51.161056824857276</v>
      </c>
      <c r="J27" s="40">
        <f t="shared" ref="J27:J36" si="13">IF(D9&gt;0,(J9/D9)*100,0)</f>
        <v>74.071749156329545</v>
      </c>
      <c r="L27" t="str">
        <f>$A$9</f>
        <v>Professional occupations</v>
      </c>
      <c r="M27" s="18">
        <f t="shared" ref="M27:Q27" si="14">M9/M$18*100</f>
        <v>18.481604577324422</v>
      </c>
      <c r="N27" s="18">
        <f t="shared" si="14"/>
        <v>19.585635679510478</v>
      </c>
      <c r="O27" s="18">
        <f t="shared" si="14"/>
        <v>20.873011232595886</v>
      </c>
      <c r="P27" s="18">
        <f t="shared" si="14"/>
        <v>22.468254885672316</v>
      </c>
      <c r="Q27" s="18">
        <f t="shared" si="14"/>
        <v>23.581921119741995</v>
      </c>
      <c r="R27" s="11"/>
      <c r="S27" s="40">
        <f t="shared" ref="S27:S34" si="15">IF(O9&gt;0,(S9/O9)*100,0)</f>
        <v>20.690631114819421</v>
      </c>
      <c r="T27" s="40">
        <f t="shared" ref="T27:T34" si="16">IF(O9&gt;0,(T9/O9)*100,0)</f>
        <v>42.224179422224168</v>
      </c>
      <c r="U27" s="40">
        <f t="shared" ref="U27:U34" si="17">IF(O9&gt;0,(U9/O9)*100,0)</f>
        <v>62.914810537043586</v>
      </c>
      <c r="W27" t="str">
        <f>$A$9</f>
        <v>Professional occupations</v>
      </c>
      <c r="X27" s="18">
        <f t="shared" ref="X27:AB27" si="18">X9/X$18*100</f>
        <v>17.952984199009812</v>
      </c>
      <c r="Y27" s="18">
        <f t="shared" si="18"/>
        <v>19.006036183186815</v>
      </c>
      <c r="Z27" s="18">
        <f t="shared" si="18"/>
        <v>20.676087802748391</v>
      </c>
      <c r="AA27" s="18">
        <f t="shared" si="18"/>
        <v>21.122887303167829</v>
      </c>
      <c r="AB27" s="18">
        <f t="shared" si="18"/>
        <v>23.10623675834352</v>
      </c>
      <c r="AC27" s="11"/>
      <c r="AD27" s="40">
        <f t="shared" ref="AD27:AD34" si="19">IF(Z9&gt;0,(AD9/Z9)*100,0)</f>
        <v>25.470462694643238</v>
      </c>
      <c r="AE27" s="40">
        <f t="shared" ref="AE27:AE34" si="20">IF(Z9&gt;0,(AE9/Z9)*100,0)</f>
        <v>61.465436606350842</v>
      </c>
      <c r="AF27" s="40">
        <f t="shared" ref="AF27:AF34" si="21">IF(Z9&gt;0,(AF9/Z9)*100,0)</f>
        <v>86.93589930099408</v>
      </c>
    </row>
    <row r="28" spans="1:32" x14ac:dyDescent="0.2">
      <c r="A28" t="str">
        <f>$A$10</f>
        <v>Associate professional occupations</v>
      </c>
      <c r="B28" s="18">
        <f t="shared" si="8"/>
        <v>10.851804586932039</v>
      </c>
      <c r="C28" s="18">
        <f t="shared" si="8"/>
        <v>11.522621650183593</v>
      </c>
      <c r="D28" s="18">
        <f t="shared" si="8"/>
        <v>12.073372628378415</v>
      </c>
      <c r="E28" s="18">
        <f t="shared" si="8"/>
        <v>12.308891061332307</v>
      </c>
      <c r="F28" s="18">
        <f t="shared" si="8"/>
        <v>12.964419206408074</v>
      </c>
      <c r="G28" s="11"/>
      <c r="H28" s="40">
        <f t="shared" si="11"/>
        <v>17.441531474090233</v>
      </c>
      <c r="I28" s="40">
        <f t="shared" si="12"/>
        <v>51.145870262201385</v>
      </c>
      <c r="J28" s="40">
        <f t="shared" si="13"/>
        <v>68.587401736291625</v>
      </c>
      <c r="L28" t="str">
        <f>$A$10</f>
        <v>Associate professional occupations</v>
      </c>
      <c r="M28" s="18">
        <f t="shared" ref="M28:Q28" si="22">M10/M$18*100</f>
        <v>11.314753632101002</v>
      </c>
      <c r="N28" s="18">
        <f t="shared" si="22"/>
        <v>11.905197833423957</v>
      </c>
      <c r="O28" s="18">
        <f t="shared" si="22"/>
        <v>12.401413688220691</v>
      </c>
      <c r="P28" s="18">
        <f t="shared" si="22"/>
        <v>11.445821177273407</v>
      </c>
      <c r="Q28" s="18">
        <f t="shared" si="22"/>
        <v>11.343921255686361</v>
      </c>
      <c r="R28" s="11"/>
      <c r="S28" s="40">
        <f t="shared" si="15"/>
        <v>-2.2826927173940832</v>
      </c>
      <c r="T28" s="40">
        <f t="shared" si="16"/>
        <v>36.651472962829793</v>
      </c>
      <c r="U28" s="40">
        <f t="shared" si="17"/>
        <v>34.368780245435708</v>
      </c>
      <c r="W28" t="str">
        <f>$A$10</f>
        <v>Associate professional occupations</v>
      </c>
      <c r="X28" s="18">
        <f t="shared" ref="X28:AB28" si="23">X10/X$18*100</f>
        <v>10.317136672424228</v>
      </c>
      <c r="Y28" s="18">
        <f t="shared" si="23"/>
        <v>11.0733038806958</v>
      </c>
      <c r="Z28" s="18">
        <f t="shared" si="23"/>
        <v>11.69870383313358</v>
      </c>
      <c r="AA28" s="18">
        <f t="shared" si="23"/>
        <v>13.275749719101901</v>
      </c>
      <c r="AB28" s="18">
        <f t="shared" si="23"/>
        <v>14.725448734912169</v>
      </c>
      <c r="AC28" s="11"/>
      <c r="AD28" s="40">
        <f t="shared" si="19"/>
        <v>41.322541793537191</v>
      </c>
      <c r="AE28" s="40">
        <f t="shared" si="20"/>
        <v>68.694892627800712</v>
      </c>
      <c r="AF28" s="40">
        <f t="shared" si="21"/>
        <v>110.01743442133791</v>
      </c>
    </row>
    <row r="29" spans="1:32" x14ac:dyDescent="0.2">
      <c r="A29" t="str">
        <f>$A$11</f>
        <v>Administrative and secretarial occupations</v>
      </c>
      <c r="B29" s="18">
        <f t="shared" si="8"/>
        <v>13.19859742551553</v>
      </c>
      <c r="C29" s="18">
        <f t="shared" si="8"/>
        <v>12.631547760764287</v>
      </c>
      <c r="D29" s="18">
        <f t="shared" si="8"/>
        <v>13.281163738006827</v>
      </c>
      <c r="E29" s="18">
        <f t="shared" si="8"/>
        <v>13.258679175962158</v>
      </c>
      <c r="F29" s="18">
        <f t="shared" si="8"/>
        <v>12.260449033690117</v>
      </c>
      <c r="G29" s="11"/>
      <c r="H29" s="40">
        <f t="shared" si="11"/>
        <v>0.96421907186561229</v>
      </c>
      <c r="I29" s="40">
        <f t="shared" si="12"/>
        <v>50.010100901401543</v>
      </c>
      <c r="J29" s="40">
        <f t="shared" si="13"/>
        <v>50.974319973267157</v>
      </c>
      <c r="L29" t="str">
        <f>$A$11</f>
        <v>Administrative and secretarial occupations</v>
      </c>
      <c r="M29" s="18">
        <f t="shared" ref="M29:Q29" si="24">M11/M$18*100</f>
        <v>7.6741307510756567</v>
      </c>
      <c r="N29" s="18">
        <f t="shared" si="24"/>
        <v>7.2189831840569232</v>
      </c>
      <c r="O29" s="18">
        <f t="shared" si="24"/>
        <v>8.6752617565382497</v>
      </c>
      <c r="P29" s="18">
        <f t="shared" si="24"/>
        <v>9.1840564135162577</v>
      </c>
      <c r="Q29" s="18">
        <f t="shared" si="24"/>
        <v>10.075804915123344</v>
      </c>
      <c r="R29" s="11"/>
      <c r="S29" s="40">
        <f t="shared" si="15"/>
        <v>24.07281778485493</v>
      </c>
      <c r="T29" s="40">
        <f t="shared" si="16"/>
        <v>42.360764905639378</v>
      </c>
      <c r="U29" s="40">
        <f t="shared" si="17"/>
        <v>66.433582690494291</v>
      </c>
      <c r="W29" t="str">
        <f>$A$11</f>
        <v>Administrative and secretarial occupations</v>
      </c>
      <c r="X29" s="18">
        <f t="shared" ref="X29:AB29" si="25">X11/X$18*100</f>
        <v>19.57890019622884</v>
      </c>
      <c r="Y29" s="18">
        <f t="shared" si="25"/>
        <v>18.988350795957036</v>
      </c>
      <c r="Z29" s="18">
        <f t="shared" si="25"/>
        <v>18.541748334466533</v>
      </c>
      <c r="AA29" s="18">
        <f t="shared" si="25"/>
        <v>17.823297137706572</v>
      </c>
      <c r="AB29" s="18">
        <f t="shared" si="25"/>
        <v>14.634548180409451</v>
      </c>
      <c r="AC29" s="11"/>
      <c r="AD29" s="40">
        <f t="shared" si="19"/>
        <v>-11.384583117216884</v>
      </c>
      <c r="AE29" s="40">
        <f t="shared" si="20"/>
        <v>54.097762739434252</v>
      </c>
      <c r="AF29" s="40">
        <f t="shared" si="21"/>
        <v>42.713179622217375</v>
      </c>
    </row>
    <row r="30" spans="1:32" x14ac:dyDescent="0.2">
      <c r="A30" t="str">
        <f>$A$12</f>
        <v>Skilled trades occupations</v>
      </c>
      <c r="B30" s="18">
        <f t="shared" si="8"/>
        <v>9.8039550807501055</v>
      </c>
      <c r="C30" s="18">
        <f t="shared" si="8"/>
        <v>9.6568805570348992</v>
      </c>
      <c r="D30" s="18">
        <f t="shared" si="8"/>
        <v>8.6849349137238789</v>
      </c>
      <c r="E30" s="18">
        <f t="shared" si="8"/>
        <v>8.3169688592328406</v>
      </c>
      <c r="F30" s="18">
        <f t="shared" si="8"/>
        <v>7.5393117268061083</v>
      </c>
      <c r="G30" s="11"/>
      <c r="H30" s="40">
        <f t="shared" si="11"/>
        <v>-5.0571252642394215</v>
      </c>
      <c r="I30" s="40">
        <f t="shared" si="12"/>
        <v>41.303362440627005</v>
      </c>
      <c r="J30" s="40">
        <f t="shared" si="13"/>
        <v>36.246237176387588</v>
      </c>
      <c r="L30" t="str">
        <f>$A$12</f>
        <v>Skilled trades occupations</v>
      </c>
      <c r="M30" s="18">
        <f t="shared" ref="M30:Q30" si="26">M12/M$18*100</f>
        <v>16.131029809924151</v>
      </c>
      <c r="N30" s="18">
        <f t="shared" si="26"/>
        <v>16.07561533663851</v>
      </c>
      <c r="O30" s="18">
        <f t="shared" si="26"/>
        <v>14.298009758291458</v>
      </c>
      <c r="P30" s="18">
        <f t="shared" si="26"/>
        <v>13.647857113860736</v>
      </c>
      <c r="Q30" s="18">
        <f t="shared" si="26"/>
        <v>12.222607152260936</v>
      </c>
      <c r="R30" s="11"/>
      <c r="S30" s="40">
        <f t="shared" si="15"/>
        <v>-8.6796122302840271</v>
      </c>
      <c r="T30" s="40">
        <f t="shared" si="16"/>
        <v>37.89078778391081</v>
      </c>
      <c r="U30" s="40">
        <f t="shared" si="17"/>
        <v>29.211175553626777</v>
      </c>
      <c r="W30" t="str">
        <f>$A$12</f>
        <v>Skilled trades occupations</v>
      </c>
      <c r="X30" s="18">
        <f t="shared" ref="X30:AB30" si="27">X12/X$18*100</f>
        <v>2.4967062902317725</v>
      </c>
      <c r="Y30" s="18">
        <f t="shared" si="27"/>
        <v>2.1183778471229999</v>
      </c>
      <c r="Z30" s="18">
        <f t="shared" si="27"/>
        <v>2.2740179673990943</v>
      </c>
      <c r="AA30" s="18">
        <f t="shared" si="27"/>
        <v>2.3450127548792556</v>
      </c>
      <c r="AB30" s="18">
        <f t="shared" si="27"/>
        <v>2.4498751550036557</v>
      </c>
      <c r="AC30" s="11"/>
      <c r="AD30" s="40">
        <f t="shared" si="19"/>
        <v>20.956917290838206</v>
      </c>
      <c r="AE30" s="40">
        <f t="shared" si="20"/>
        <v>65.809968861665325</v>
      </c>
      <c r="AF30" s="40">
        <f t="shared" si="21"/>
        <v>86.766886152503545</v>
      </c>
    </row>
    <row r="31" spans="1:32" x14ac:dyDescent="0.2">
      <c r="A31" t="str">
        <f>$A$13</f>
        <v>Caring, leisure and other service occupations</v>
      </c>
      <c r="B31" s="18">
        <f t="shared" si="8"/>
        <v>9.5220399434306433</v>
      </c>
      <c r="C31" s="18">
        <f t="shared" si="8"/>
        <v>8.7755195895055671</v>
      </c>
      <c r="D31" s="18">
        <f t="shared" si="8"/>
        <v>8.6646469152563448</v>
      </c>
      <c r="E31" s="18">
        <f t="shared" si="8"/>
        <v>8.7350496632052756</v>
      </c>
      <c r="F31" s="18">
        <f t="shared" si="8"/>
        <v>9.1756810464443461</v>
      </c>
      <c r="G31" s="11"/>
      <c r="H31" s="40">
        <f t="shared" si="11"/>
        <v>15.820299594460389</v>
      </c>
      <c r="I31" s="40">
        <f t="shared" si="12"/>
        <v>58.259157357812065</v>
      </c>
      <c r="J31" s="40">
        <f t="shared" si="13"/>
        <v>74.079456952272452</v>
      </c>
      <c r="L31" t="str">
        <f>$A$13</f>
        <v>Caring, leisure and other service occupations</v>
      </c>
      <c r="M31" s="18">
        <f t="shared" ref="M31:Q31" si="28">M13/M$18*100</f>
        <v>3.4186911049463959</v>
      </c>
      <c r="N31" s="18">
        <f t="shared" si="28"/>
        <v>3.2336775208677255</v>
      </c>
      <c r="O31" s="18">
        <f t="shared" si="28"/>
        <v>3.1687479552445454</v>
      </c>
      <c r="P31" s="18">
        <f t="shared" si="28"/>
        <v>3.3694369620327485</v>
      </c>
      <c r="Q31" s="18">
        <f t="shared" si="28"/>
        <v>3.7215414692233835</v>
      </c>
      <c r="R31" s="11"/>
      <c r="S31" s="40">
        <f t="shared" si="15"/>
        <v>25.46270566104744</v>
      </c>
      <c r="T31" s="40">
        <f t="shared" si="16"/>
        <v>48.79293422339402</v>
      </c>
      <c r="U31" s="40">
        <f t="shared" si="17"/>
        <v>74.255639884441464</v>
      </c>
      <c r="W31" t="str">
        <f>$A$13</f>
        <v>Caring, leisure and other service occupations</v>
      </c>
      <c r="X31" s="18">
        <f t="shared" ref="X31:AB31" si="29">X13/X$18*100</f>
        <v>16.570903806612382</v>
      </c>
      <c r="Y31" s="18">
        <f t="shared" si="29"/>
        <v>15.284152970819701</v>
      </c>
      <c r="Z31" s="18">
        <f t="shared" si="29"/>
        <v>14.94173260423984</v>
      </c>
      <c r="AA31" s="18">
        <f t="shared" si="29"/>
        <v>14.74590601468606</v>
      </c>
      <c r="AB31" s="18">
        <f t="shared" si="29"/>
        <v>15.102810324078517</v>
      </c>
      <c r="AC31" s="11"/>
      <c r="AD31" s="40">
        <f t="shared" si="19"/>
        <v>13.484737217612514</v>
      </c>
      <c r="AE31" s="40">
        <f t="shared" si="20"/>
        <v>60.552045092565933</v>
      </c>
      <c r="AF31" s="40">
        <f t="shared" si="21"/>
        <v>74.036782310178452</v>
      </c>
    </row>
    <row r="32" spans="1:32" x14ac:dyDescent="0.2">
      <c r="A32" t="str">
        <f>$A$14</f>
        <v>Sales and customer service occupations</v>
      </c>
      <c r="B32" s="18">
        <f t="shared" si="8"/>
        <v>10.377010772186789</v>
      </c>
      <c r="C32" s="18">
        <f t="shared" si="8"/>
        <v>10.285502535338514</v>
      </c>
      <c r="D32" s="18">
        <f t="shared" si="8"/>
        <v>10.094208569483111</v>
      </c>
      <c r="E32" s="18">
        <f t="shared" si="8"/>
        <v>9.9704204649572077</v>
      </c>
      <c r="F32" s="18">
        <f t="shared" si="8"/>
        <v>9.6250509928090775</v>
      </c>
      <c r="H32" s="40">
        <f t="shared" si="11"/>
        <v>4.2864803083127532</v>
      </c>
      <c r="I32" s="40">
        <f t="shared" si="12"/>
        <v>47.289947070820986</v>
      </c>
      <c r="J32" s="40">
        <f t="shared" si="13"/>
        <v>51.57642737913374</v>
      </c>
      <c r="L32" t="str">
        <f>$A$14</f>
        <v>Sales and customer service occupations</v>
      </c>
      <c r="M32" s="18">
        <f t="shared" ref="M32:Q32" si="30">M14/M$18*100</f>
        <v>7.5330644228464347</v>
      </c>
      <c r="N32" s="18">
        <f t="shared" si="30"/>
        <v>7.1929886060695765</v>
      </c>
      <c r="O32" s="18">
        <f t="shared" si="30"/>
        <v>7.3031201203334284</v>
      </c>
      <c r="P32" s="18">
        <f t="shared" si="30"/>
        <v>7.5304953392072171</v>
      </c>
      <c r="Q32" s="18">
        <f t="shared" si="30"/>
        <v>7.5829050997679435</v>
      </c>
      <c r="S32" s="40">
        <f t="shared" si="15"/>
        <v>10.919182408487769</v>
      </c>
      <c r="T32" s="40">
        <f t="shared" si="16"/>
        <v>35.587946711730908</v>
      </c>
      <c r="U32" s="40">
        <f t="shared" si="17"/>
        <v>46.507129120218664</v>
      </c>
      <c r="W32" t="str">
        <f>$A$14</f>
        <v>Sales and customer service occupations</v>
      </c>
      <c r="X32" s="18">
        <f t="shared" ref="X32:AB32" si="31">X14/X$18*100</f>
        <v>13.661533938270711</v>
      </c>
      <c r="Y32" s="18">
        <f t="shared" si="31"/>
        <v>13.917514985878467</v>
      </c>
      <c r="Z32" s="18">
        <f t="shared" si="31"/>
        <v>13.282022153451722</v>
      </c>
      <c r="AA32" s="18">
        <f t="shared" si="31"/>
        <v>12.703759648392293</v>
      </c>
      <c r="AB32" s="18">
        <f t="shared" si="31"/>
        <v>11.844294292411602</v>
      </c>
      <c r="AD32" s="40">
        <f t="shared" si="19"/>
        <v>0.12110581755213823</v>
      </c>
      <c r="AE32" s="40">
        <f t="shared" si="20"/>
        <v>54.638869583915771</v>
      </c>
      <c r="AF32" s="40">
        <f t="shared" si="21"/>
        <v>54.759975401467912</v>
      </c>
    </row>
    <row r="33" spans="1:32" x14ac:dyDescent="0.2">
      <c r="A33" t="str">
        <f>$A$15</f>
        <v>Process, plant and machine operatives</v>
      </c>
      <c r="B33" s="18">
        <f t="shared" si="8"/>
        <v>6.9002482296820062</v>
      </c>
      <c r="C33" s="18">
        <f t="shared" si="8"/>
        <v>7.0826059349496848</v>
      </c>
      <c r="D33" s="18">
        <f t="shared" si="8"/>
        <v>6.4096511912713465</v>
      </c>
      <c r="E33" s="18">
        <f t="shared" si="8"/>
        <v>6.325688136587182</v>
      </c>
      <c r="F33" s="18">
        <f t="shared" si="8"/>
        <v>5.806524338037641</v>
      </c>
      <c r="G33" s="11"/>
      <c r="H33" s="40">
        <f t="shared" si="11"/>
        <v>-0.92157374769069778</v>
      </c>
      <c r="I33" s="40">
        <f t="shared" si="12"/>
        <v>48.157218907558516</v>
      </c>
      <c r="J33" s="40">
        <f t="shared" si="13"/>
        <v>47.235645159867822</v>
      </c>
      <c r="L33" t="str">
        <f>$A$15</f>
        <v>Process, plant and machine operatives</v>
      </c>
      <c r="M33" s="18">
        <f t="shared" ref="M33:Q33" si="32">M15/M$18*100</f>
        <v>11.455345494472018</v>
      </c>
      <c r="N33" s="18">
        <f t="shared" si="32"/>
        <v>11.717522413438781</v>
      </c>
      <c r="O33" s="18">
        <f t="shared" si="32"/>
        <v>10.77708926825439</v>
      </c>
      <c r="P33" s="18">
        <f t="shared" si="32"/>
        <v>10.523414469812879</v>
      </c>
      <c r="Q33" s="18">
        <f t="shared" si="32"/>
        <v>9.7917841959748078</v>
      </c>
      <c r="R33" s="11"/>
      <c r="S33" s="40">
        <f t="shared" si="15"/>
        <v>-2.9401007998037065</v>
      </c>
      <c r="T33" s="40">
        <f t="shared" si="16"/>
        <v>46.754591894074316</v>
      </c>
      <c r="U33" s="40">
        <f t="shared" si="17"/>
        <v>43.814491094270608</v>
      </c>
      <c r="W33" t="str">
        <f>$A$15</f>
        <v>Process, plant and machine operatives</v>
      </c>
      <c r="X33" s="18">
        <f t="shared" ref="X33:AB33" si="33">X15/X$18*100</f>
        <v>1.6394870717092127</v>
      </c>
      <c r="Y33" s="18">
        <f t="shared" si="33"/>
        <v>1.6391140891216196</v>
      </c>
      <c r="Z33" s="18">
        <f t="shared" si="33"/>
        <v>1.421425743528947</v>
      </c>
      <c r="AA33" s="18">
        <f t="shared" si="33"/>
        <v>1.6231627406833899</v>
      </c>
      <c r="AB33" s="18">
        <f t="shared" si="33"/>
        <v>1.4756578377352951</v>
      </c>
      <c r="AC33" s="11"/>
      <c r="AD33" s="40">
        <f t="shared" si="19"/>
        <v>16.558014380762508</v>
      </c>
      <c r="AE33" s="40">
        <f t="shared" si="20"/>
        <v>60.303373930786599</v>
      </c>
      <c r="AF33" s="40">
        <f t="shared" si="21"/>
        <v>76.861388311549106</v>
      </c>
    </row>
    <row r="34" spans="1:32" x14ac:dyDescent="0.2">
      <c r="A34" t="str">
        <f>$A$16</f>
        <v>Elementary occupations</v>
      </c>
      <c r="B34" s="18">
        <f t="shared" si="8"/>
        <v>12.502545189701214</v>
      </c>
      <c r="C34" s="18">
        <f t="shared" si="8"/>
        <v>11.461465730530664</v>
      </c>
      <c r="D34" s="18">
        <f t="shared" si="8"/>
        <v>10.272951998478993</v>
      </c>
      <c r="E34" s="18">
        <f t="shared" si="8"/>
        <v>10.372730432154471</v>
      </c>
      <c r="F34" s="18">
        <f t="shared" si="8"/>
        <v>9.9037231334475102</v>
      </c>
      <c r="G34" s="11"/>
      <c r="H34" s="40">
        <f t="shared" si="11"/>
        <v>5.4388054699068684</v>
      </c>
      <c r="I34" s="40">
        <f t="shared" si="12"/>
        <v>48.819062366655274</v>
      </c>
      <c r="J34" s="40">
        <f t="shared" si="13"/>
        <v>54.257867836562149</v>
      </c>
      <c r="L34" t="str">
        <f>$A$16</f>
        <v>Elementary occupations</v>
      </c>
      <c r="M34" s="18">
        <f t="shared" ref="M34:Q34" si="34">M16/M$18*100</f>
        <v>13.150847150959965</v>
      </c>
      <c r="N34" s="18">
        <f t="shared" si="34"/>
        <v>11.828710281309972</v>
      </c>
      <c r="O34" s="18">
        <f t="shared" si="34"/>
        <v>10.76311543633404</v>
      </c>
      <c r="P34" s="18">
        <f t="shared" si="34"/>
        <v>11.141875649613972</v>
      </c>
      <c r="Q34" s="18">
        <f t="shared" si="34"/>
        <v>10.623887235834685</v>
      </c>
      <c r="R34" s="11"/>
      <c r="S34" s="40">
        <f t="shared" si="15"/>
        <v>5.4447440459652174</v>
      </c>
      <c r="T34" s="40">
        <f t="shared" si="16"/>
        <v>40.18728667011667</v>
      </c>
      <c r="U34" s="40">
        <f t="shared" si="17"/>
        <v>45.632030716081893</v>
      </c>
      <c r="W34" t="str">
        <f>$A$16</f>
        <v>Elementary occupations</v>
      </c>
      <c r="X34" s="18">
        <f t="shared" ref="X34:AB34" si="35">X16/X$18*100</f>
        <v>11.753809964486457</v>
      </c>
      <c r="Y34" s="18">
        <f t="shared" si="35"/>
        <v>11.030154243717487</v>
      </c>
      <c r="Z34" s="18">
        <f t="shared" si="35"/>
        <v>9.7131167607117721</v>
      </c>
      <c r="AA34" s="18">
        <f t="shared" si="35"/>
        <v>9.5110913849367744</v>
      </c>
      <c r="AB34" s="18">
        <f t="shared" si="35"/>
        <v>9.12110551328478</v>
      </c>
      <c r="AC34" s="11"/>
      <c r="AD34" s="40">
        <f t="shared" si="19"/>
        <v>5.431289569279973</v>
      </c>
      <c r="AE34" s="40">
        <f t="shared" si="20"/>
        <v>59.743494037308743</v>
      </c>
      <c r="AF34" s="40">
        <f t="shared" si="21"/>
        <v>65.174783606588718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9.3697564819003727</v>
      </c>
      <c r="I36" s="43">
        <f t="shared" si="12"/>
        <v>49.997926150216777</v>
      </c>
      <c r="J36" s="43">
        <f t="shared" si="13"/>
        <v>59.367682632117145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6.8266188380955146</v>
      </c>
      <c r="T36" s="43">
        <f t="shared" ref="T36" si="37">IF(O18&gt;0,(T18/O18)*100,0)</f>
        <v>41.370275961182024</v>
      </c>
      <c r="U36" s="43">
        <f t="shared" ref="U36" si="38">IF(O18&gt;0,(U18/O18)*100,0)</f>
        <v>48.196894799277537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12.274375548807058</v>
      </c>
      <c r="AE36" s="43">
        <f t="shared" ref="AE36" si="40">IF(Z18&gt;0,(AE18/Z18)*100,0)</f>
        <v>59.851909988927957</v>
      </c>
      <c r="AF36" s="43">
        <f t="shared" ref="AF36" si="41">IF(Z18&gt;0,(AF18/Z18)*100,0)</f>
        <v>72.126285537735015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Cheshire and Warrington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Cheshire and Warrington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Cheshire and Warrington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3.1798903989941341</v>
      </c>
      <c r="C46" s="18">
        <f t="shared" si="42"/>
        <v>2.7661631219454197</v>
      </c>
      <c r="D46" s="18">
        <f t="shared" si="42"/>
        <v>-1.1054210810184206</v>
      </c>
      <c r="E46" s="18">
        <f t="shared" si="42"/>
        <v>1.0728673620407081</v>
      </c>
      <c r="F46" s="18">
        <f>IF(F$6-D$6 &lt;&gt; 0,(EXP(LN(F8/D8)/(F$6-D$6))-1)*100,0)</f>
        <v>0.34149165503403189</v>
      </c>
      <c r="H46" s="18">
        <f>IF($F$6-$D$6 &lt;&gt; 0,(EXP(LN(1+(H26/100))/($F$6-$D$6))-1)*100,0)</f>
        <v>0.34149165503403189</v>
      </c>
      <c r="I46" s="18">
        <f>IF($F$6-$D$6 &lt;&gt; 0,(EXP(LN(1+(I26/100))/($F$6-$D$6))-1)*100,0)</f>
        <v>2.8190748108150476</v>
      </c>
      <c r="J46" s="18">
        <f>IF($F$6-$D$6 &lt;&gt; 0,(EXP(LN(1+(J26/100))/($F$6-$D$6))-1)*100,0)</f>
        <v>3.0523397247145923</v>
      </c>
      <c r="L46" t="str">
        <f>$A$8</f>
        <v>Managers, directors and senior officials</v>
      </c>
      <c r="M46" s="18">
        <f t="shared" ref="M46:M54" si="43">IF(N$6-M$6 &lt;&gt; 0,(EXP(LN(N8/M8)/(N$6-M$6))-1)*100,0)</f>
        <v>2.4217210260152777</v>
      </c>
      <c r="N46" s="18">
        <f t="shared" ref="N46:N54" si="44">IF(O$6-N$6 &lt;&gt; 0,(EXP(LN(O8/N8)/(O$6-N$6))-1)*100,0)</f>
        <v>0.79692391805199492</v>
      </c>
      <c r="O46" s="18">
        <f t="shared" ref="O46:O54" si="45">IF(P$6-O$6 &lt;&gt; 0,(EXP(LN(P8/O8)/(P$6-O$6))-1)*100,0)</f>
        <v>-1.3114828049264449</v>
      </c>
      <c r="P46" s="18">
        <f t="shared" ref="P46:P54" si="46">IF(Q$6-P$6 &lt;&gt; 0,(EXP(LN(Q8/P8)/(Q$6-P$6))-1)*100,0)</f>
        <v>0.72222546644125085</v>
      </c>
      <c r="Q46" s="18">
        <f>IF(Q$6-O$6 &lt;&gt; 0,(EXP(LN(Q8/O8)/(Q$6-O$6))-1)*100,0)</f>
        <v>3.9708260581483579E-2</v>
      </c>
      <c r="S46" s="18">
        <f>IF($F$6-$D$6 &lt;&gt; 0,(EXP(LN(1+(S26/100))/($F$6-$D$6))-1)*100,0)</f>
        <v>3.9708260581483579E-2</v>
      </c>
      <c r="T46" s="18">
        <f>IF($F$6-$D$6 &lt;&gt; 0,(EXP(LN(1+(T26/100))/($F$6-$D$6))-1)*100,0)</f>
        <v>2.5586457955766528</v>
      </c>
      <c r="U46" s="18">
        <f>IF($F$6-$D$6 &lt;&gt; 0,(EXP(LN(1+(U26/100))/($F$6-$D$6))-1)*100,0)</f>
        <v>2.5865486889952605</v>
      </c>
      <c r="W46" t="str">
        <f>$A$8</f>
        <v>Managers, directors and senior officials</v>
      </c>
      <c r="X46" s="18">
        <f t="shared" ref="X46:X54" si="47">IF(Y$6-X$6 &lt;&gt; 0,(EXP(LN(Y8/X8)/(Y$6-X$6))-1)*100,0)</f>
        <v>4.7031048354417848</v>
      </c>
      <c r="Y46" s="18">
        <f t="shared" ref="Y46:Y54" si="48">IF(Z$6-Y$6 &lt;&gt; 0,(EXP(LN(Z8/Y8)/(Z$6-Y$6))-1)*100,0)</f>
        <v>6.510872203915552</v>
      </c>
      <c r="Z46" s="18">
        <f t="shared" ref="Z46:Z54" si="49">IF(AA$6-Z$6 &lt;&gt; 0,(EXP(LN(AA8/Z8)/(AA$6-Z$6))-1)*100,0)</f>
        <v>-0.73886452470153241</v>
      </c>
      <c r="AA46" s="18">
        <f t="shared" ref="AA46:AA54" si="50">IF(AB$6-AA$6 &lt;&gt; 0,(EXP(LN(AB8/AA8)/(AB$6-AA$6))-1)*100,0)</f>
        <v>1.660774323758063</v>
      </c>
      <c r="AB46" s="18">
        <f>IF(AB$6-Z$6 &lt;&gt; 0,(EXP(LN(AB8/Z8)/(AB$6-Z$6))-1)*100,0)</f>
        <v>0.85451730292243067</v>
      </c>
      <c r="AD46" s="18">
        <f>IF($F$6-$D$6 &lt;&gt; 0,(EXP(LN(1+(AD26/100))/($F$6-$D$6))-1)*100,0)</f>
        <v>0.85451730292243067</v>
      </c>
      <c r="AE46" s="18">
        <f>IF($F$6-$D$6 &lt;&gt; 0,(EXP(LN(1+(AE26/100))/($F$6-$D$6))-1)*100,0)</f>
        <v>3.2656823552700276</v>
      </c>
      <c r="AF46" s="18">
        <f>IF($F$6-$D$6 &lt;&gt; 0,(EXP(LN(1+(AF26/100))/($F$6-$D$6))-1)*100,0)</f>
        <v>3.8228942092909612</v>
      </c>
    </row>
    <row r="47" spans="1:32" x14ac:dyDescent="0.2">
      <c r="A47" t="str">
        <f>$A$9</f>
        <v>Professional occupations</v>
      </c>
      <c r="B47" s="18">
        <f t="shared" si="42"/>
        <v>2.7704327173288856</v>
      </c>
      <c r="C47" s="18">
        <f t="shared" si="42"/>
        <v>5.1712865995268142</v>
      </c>
      <c r="D47" s="18">
        <f t="shared" si="42"/>
        <v>1.7411659233460997</v>
      </c>
      <c r="E47" s="18">
        <f t="shared" si="42"/>
        <v>1.2070139347201359</v>
      </c>
      <c r="F47" s="18">
        <f>IF(F$6-D$6 &lt;&gt; 0,(EXP(LN(F9/D9)/(F$6-D$6))-1)*100,0)</f>
        <v>1.3847522732916007</v>
      </c>
      <c r="H47" s="18">
        <f t="shared" ref="H47:J56" si="51">IF($F$6-$D$6 &lt;&gt; 0,(EXP(LN(1+(H27/100))/($F$6-$D$6))-1)*100,0)</f>
        <v>1.3847522732916007</v>
      </c>
      <c r="I47" s="18">
        <f t="shared" si="51"/>
        <v>2.7927917687387449</v>
      </c>
      <c r="J47" s="18">
        <f t="shared" si="51"/>
        <v>3.76444150315276</v>
      </c>
      <c r="L47" t="str">
        <f>$A$9</f>
        <v>Professional occupations</v>
      </c>
      <c r="M47" s="18">
        <f t="shared" si="43"/>
        <v>2.9784921077155913</v>
      </c>
      <c r="N47" s="18">
        <f t="shared" si="44"/>
        <v>2.8605587057970006</v>
      </c>
      <c r="O47" s="18">
        <f t="shared" si="45"/>
        <v>2.0500225395792437</v>
      </c>
      <c r="P47" s="18">
        <f t="shared" si="46"/>
        <v>0.86971722532154239</v>
      </c>
      <c r="Q47" s="18">
        <f>IF(Q$6-O$6 &lt;&gt; 0,(EXP(LN(Q9/O9)/(Q$6-O$6))-1)*100,0)</f>
        <v>1.2616276632505974</v>
      </c>
      <c r="S47" s="18">
        <f t="shared" ref="S47:U47" si="52">IF($F$6-$D$6 &lt;&gt; 0,(EXP(LN(1+(S27/100))/($F$6-$D$6))-1)*100,0)</f>
        <v>1.2616276632505974</v>
      </c>
      <c r="T47" s="18">
        <f t="shared" si="52"/>
        <v>2.3760170138628744</v>
      </c>
      <c r="U47" s="18">
        <f t="shared" si="52"/>
        <v>3.3072270615236654</v>
      </c>
      <c r="W47" t="str">
        <f>$A$9</f>
        <v>Professional occupations</v>
      </c>
      <c r="X47" s="18">
        <f t="shared" si="47"/>
        <v>2.5214101388630228</v>
      </c>
      <c r="Y47" s="18">
        <f t="shared" si="48"/>
        <v>7.9678881307784444</v>
      </c>
      <c r="Z47" s="18">
        <f t="shared" si="49"/>
        <v>1.3803295691677153</v>
      </c>
      <c r="AA47" s="18">
        <f t="shared" si="50"/>
        <v>1.5961616946087442</v>
      </c>
      <c r="AB47" s="18">
        <f>IF(AB$6-Z$6 &lt;&gt; 0,(EXP(LN(AB9/Z9)/(AB$6-Z$6))-1)*100,0)</f>
        <v>1.524166646314784</v>
      </c>
      <c r="AD47" s="18">
        <f t="shared" ref="AD47:AF47" si="53">IF($F$6-$D$6 &lt;&gt; 0,(EXP(LN(1+(AD27/100))/($F$6-$D$6))-1)*100,0)</f>
        <v>1.524166646314784</v>
      </c>
      <c r="AE47" s="18">
        <f t="shared" si="53"/>
        <v>3.2456995973294545</v>
      </c>
      <c r="AF47" s="18">
        <f t="shared" si="53"/>
        <v>4.2588301213526192</v>
      </c>
    </row>
    <row r="48" spans="1:32" x14ac:dyDescent="0.2">
      <c r="A48" t="str">
        <f>$A$10</f>
        <v>Associate professional occupations</v>
      </c>
      <c r="B48" s="18">
        <f t="shared" si="42"/>
        <v>2.8295727160540851</v>
      </c>
      <c r="C48" s="18">
        <f t="shared" si="42"/>
        <v>2.4455018286428265</v>
      </c>
      <c r="D48" s="18">
        <f t="shared" si="42"/>
        <v>1.130661177783554</v>
      </c>
      <c r="E48" s="18">
        <f t="shared" si="42"/>
        <v>1.0510306307555783</v>
      </c>
      <c r="F48" s="18">
        <f t="shared" ref="F48:F56" si="54">IF(F$6-D$6 &lt;&gt; 0,(EXP(LN(F10/D10)/(F$6-D$6))-1)*100,0)</f>
        <v>1.077567177181149</v>
      </c>
      <c r="H48" s="18">
        <f t="shared" si="51"/>
        <v>1.077567177181149</v>
      </c>
      <c r="I48" s="18">
        <f t="shared" si="51"/>
        <v>2.7921032570282334</v>
      </c>
      <c r="J48" s="18">
        <f t="shared" si="51"/>
        <v>3.5432218815628858</v>
      </c>
      <c r="L48" t="str">
        <f>$A$10</f>
        <v>Associate professional occupations</v>
      </c>
      <c r="M48" s="18">
        <f t="shared" si="43"/>
        <v>2.7945068750402369</v>
      </c>
      <c r="N48" s="18">
        <f t="shared" si="44"/>
        <v>0.53933821625762324</v>
      </c>
      <c r="O48" s="18">
        <f t="shared" si="45"/>
        <v>-1.0418858709882906</v>
      </c>
      <c r="P48" s="18">
        <f>IF(Q$6-P$6 &lt;&gt; 0,(EXP(LN(Q10/P10)/(Q$6-P$6))-1)*100,0)</f>
        <v>0.29318975811947201</v>
      </c>
      <c r="Q48" s="18">
        <f t="shared" ref="Q48:Q54" si="55">IF(Q$6-O$6 &lt;&gt; 0,(EXP(LN(Q10/O10)/(Q$6-O$6))-1)*100,0)</f>
        <v>-0.1538248708523593</v>
      </c>
      <c r="S48" s="18">
        <f t="shared" ref="S48:U48" si="56">IF($F$6-$D$6 &lt;&gt; 0,(EXP(LN(1+(S28/100))/($F$6-$D$6))-1)*100,0)</f>
        <v>-0.1538248708523593</v>
      </c>
      <c r="T48" s="18">
        <f t="shared" si="56"/>
        <v>2.1035764056538397</v>
      </c>
      <c r="U48" s="18">
        <f t="shared" si="56"/>
        <v>1.9889745036061779</v>
      </c>
      <c r="W48" t="str">
        <f>$A$10</f>
        <v>Associate professional occupations</v>
      </c>
      <c r="X48" s="18">
        <f t="shared" si="47"/>
        <v>2.8739354108365145</v>
      </c>
      <c r="Y48" s="18">
        <f t="shared" si="48"/>
        <v>4.8523862580053256</v>
      </c>
      <c r="Z48" s="18">
        <f t="shared" si="49"/>
        <v>3.533519558710152</v>
      </c>
      <c r="AA48" s="18">
        <f t="shared" si="50"/>
        <v>1.7374047940214243</v>
      </c>
      <c r="AB48" s="18">
        <f t="shared" ref="AB48:AB54" si="57">IF(AB$6-Z$6 &lt;&gt; 0,(EXP(LN(AB10/Z10)/(AB$6-Z$6))-1)*100,0)</f>
        <v>2.3326206077617151</v>
      </c>
      <c r="AD48" s="18">
        <f t="shared" ref="AD48:AF48" si="58">IF($F$6-$D$6 &lt;&gt; 0,(EXP(LN(1+(AD28/100))/($F$6-$D$6))-1)*100,0)</f>
        <v>2.3326206077617151</v>
      </c>
      <c r="AE48" s="18">
        <f t="shared" si="58"/>
        <v>3.5476218318985397</v>
      </c>
      <c r="AF48" s="18">
        <f t="shared" si="58"/>
        <v>5.0711994274659666</v>
      </c>
    </row>
    <row r="49" spans="1:32" x14ac:dyDescent="0.2">
      <c r="A49" t="str">
        <f>$A$11</f>
        <v>Administrative and secretarial occupations</v>
      </c>
      <c r="B49" s="18">
        <f t="shared" si="42"/>
        <v>0.19311831563761928</v>
      </c>
      <c r="C49" s="18">
        <f t="shared" si="42"/>
        <v>2.8004826709804309</v>
      </c>
      <c r="D49" s="18">
        <f t="shared" si="42"/>
        <v>0.70652448606793872</v>
      </c>
      <c r="E49" s="18">
        <f t="shared" si="42"/>
        <v>-0.25573257892118617</v>
      </c>
      <c r="F49" s="18">
        <f t="shared" si="54"/>
        <v>6.3993810445706067E-2</v>
      </c>
      <c r="H49" s="18">
        <f t="shared" si="51"/>
        <v>6.3993810445706067E-2</v>
      </c>
      <c r="I49" s="18">
        <f t="shared" si="51"/>
        <v>2.7404271213295139</v>
      </c>
      <c r="J49" s="18">
        <f t="shared" si="51"/>
        <v>2.7843212109135207</v>
      </c>
      <c r="L49" t="str">
        <f>$A$11</f>
        <v>Administrative and secretarial occupations</v>
      </c>
      <c r="M49" s="18">
        <f t="shared" si="43"/>
        <v>-4.4030057921662369E-2</v>
      </c>
      <c r="N49" s="18">
        <f t="shared" si="44"/>
        <v>15.986648980514072</v>
      </c>
      <c r="O49" s="18">
        <f t="shared" si="45"/>
        <v>1.7107013426251871</v>
      </c>
      <c r="P49" s="18">
        <f t="shared" si="46"/>
        <v>1.3174708342325481</v>
      </c>
      <c r="Q49" s="18">
        <f t="shared" si="55"/>
        <v>1.4483784578245507</v>
      </c>
      <c r="S49" s="18">
        <f t="shared" ref="S49:U49" si="59">IF($F$6-$D$6 &lt;&gt; 0,(EXP(LN(1+(S29/100))/($F$6-$D$6))-1)*100,0)</f>
        <v>1.4483784578245507</v>
      </c>
      <c r="T49" s="18">
        <f t="shared" si="59"/>
        <v>2.3825685556992049</v>
      </c>
      <c r="U49" s="18">
        <f t="shared" si="59"/>
        <v>3.45450271122274</v>
      </c>
      <c r="W49" t="str">
        <f>$A$11</f>
        <v>Administrative and secretarial occupations</v>
      </c>
      <c r="X49" s="18">
        <f t="shared" si="47"/>
        <v>0.29991934280244603</v>
      </c>
      <c r="Y49" s="18">
        <f t="shared" si="48"/>
        <v>-3.0871810493426577</v>
      </c>
      <c r="Z49" s="18">
        <f t="shared" si="49"/>
        <v>0.15305215612348988</v>
      </c>
      <c r="AA49" s="18">
        <f t="shared" si="50"/>
        <v>-1.2768886646903344</v>
      </c>
      <c r="AB49" s="18">
        <f t="shared" si="57"/>
        <v>-0.80252469124153514</v>
      </c>
      <c r="AD49" s="18">
        <f t="shared" ref="AD49:AF49" si="60">IF($F$6-$D$6 &lt;&gt; 0,(EXP(LN(1+(AD29/100))/($F$6-$D$6))-1)*100,0)</f>
        <v>-0.80252469124153514</v>
      </c>
      <c r="AE49" s="18">
        <f t="shared" si="60"/>
        <v>2.9247345428782712</v>
      </c>
      <c r="AF49" s="18">
        <f t="shared" si="60"/>
        <v>2.3994456346645432</v>
      </c>
    </row>
    <row r="50" spans="1:32" x14ac:dyDescent="0.2">
      <c r="A50" t="str">
        <f>$A$12</f>
        <v>Skilled trades occupations</v>
      </c>
      <c r="B50" s="18">
        <f t="shared" si="42"/>
        <v>0.91705856931338925</v>
      </c>
      <c r="C50" s="18">
        <f t="shared" si="42"/>
        <v>-12.068334396208325</v>
      </c>
      <c r="D50" s="18">
        <f t="shared" si="42"/>
        <v>-0.12783065046312325</v>
      </c>
      <c r="E50" s="18">
        <f t="shared" si="42"/>
        <v>-0.45395820717730739</v>
      </c>
      <c r="F50" s="18">
        <f t="shared" si="54"/>
        <v>-0.34536752179455954</v>
      </c>
      <c r="H50" s="18">
        <f t="shared" si="51"/>
        <v>-0.34536752179455954</v>
      </c>
      <c r="I50" s="18">
        <f t="shared" si="51"/>
        <v>2.3316946890641566</v>
      </c>
      <c r="J50" s="18">
        <f t="shared" si="51"/>
        <v>2.0833627474851957</v>
      </c>
      <c r="L50" t="str">
        <f>$A$12</f>
        <v>Skilled trades occupations</v>
      </c>
      <c r="M50" s="18">
        <f t="shared" si="43"/>
        <v>1.4082777033722849</v>
      </c>
      <c r="N50" s="18">
        <f t="shared" si="44"/>
        <v>-14.156102499435519</v>
      </c>
      <c r="O50" s="18">
        <f t="shared" si="45"/>
        <v>-0.37369264338491526</v>
      </c>
      <c r="P50" s="18">
        <f t="shared" si="46"/>
        <v>-0.71817359067477549</v>
      </c>
      <c r="Q50" s="18">
        <f t="shared" si="55"/>
        <v>-0.60347915897236426</v>
      </c>
      <c r="S50" s="18">
        <f t="shared" ref="S50:U50" si="61">IF($F$6-$D$6 &lt;&gt; 0,(EXP(LN(1+(S30/100))/($F$6-$D$6))-1)*100,0)</f>
        <v>-0.60347915897236426</v>
      </c>
      <c r="T50" s="18">
        <f t="shared" si="61"/>
        <v>2.1650496003209341</v>
      </c>
      <c r="U50" s="18">
        <f t="shared" si="61"/>
        <v>1.7231979997530678</v>
      </c>
      <c r="W50" t="str">
        <f>$A$12</f>
        <v>Skilled trades occupations</v>
      </c>
      <c r="X50" s="18">
        <f t="shared" si="47"/>
        <v>-2.9970732262614375</v>
      </c>
      <c r="Y50" s="18">
        <f t="shared" si="48"/>
        <v>6.5389117125754348</v>
      </c>
      <c r="Z50" s="18">
        <f t="shared" si="49"/>
        <v>1.5703571030246444</v>
      </c>
      <c r="AA50" s="18">
        <f t="shared" si="50"/>
        <v>1.1299008173495606</v>
      </c>
      <c r="AB50" s="18">
        <f t="shared" si="57"/>
        <v>1.2765069443777755</v>
      </c>
      <c r="AD50" s="18">
        <f t="shared" ref="AD50:AF50" si="62">IF($F$6-$D$6 &lt;&gt; 0,(EXP(LN(1+(AD30/100))/($F$6-$D$6))-1)*100,0)</f>
        <v>1.2765069443777755</v>
      </c>
      <c r="AE50" s="18">
        <f t="shared" si="62"/>
        <v>3.428615010589553</v>
      </c>
      <c r="AF50" s="18">
        <f t="shared" si="62"/>
        <v>4.2525432774616734</v>
      </c>
    </row>
    <row r="51" spans="1:32" x14ac:dyDescent="0.2">
      <c r="A51" t="str">
        <f>$A$13</f>
        <v>Caring, leisure and other service occupations</v>
      </c>
      <c r="B51" s="18">
        <f t="shared" si="42"/>
        <v>-0.74751086589113225</v>
      </c>
      <c r="C51" s="18">
        <f t="shared" si="42"/>
        <v>-3.4630394130414799</v>
      </c>
      <c r="D51" s="18">
        <f t="shared" si="42"/>
        <v>0.90383758325822683</v>
      </c>
      <c r="E51" s="18">
        <f t="shared" si="42"/>
        <v>1.024015434053438</v>
      </c>
      <c r="F51" s="18">
        <f t="shared" si="54"/>
        <v>0.98394025514942918</v>
      </c>
      <c r="H51" s="18">
        <f t="shared" si="51"/>
        <v>0.98394025514942918</v>
      </c>
      <c r="I51" s="18">
        <f t="shared" si="51"/>
        <v>3.1077373558596078</v>
      </c>
      <c r="J51" s="18">
        <f t="shared" si="51"/>
        <v>3.7647478054366745</v>
      </c>
      <c r="L51" t="str">
        <f>$A$13</f>
        <v>Caring, leisure and other service occupations</v>
      </c>
      <c r="M51" s="18">
        <f t="shared" si="43"/>
        <v>9.3584035509453045E-2</v>
      </c>
      <c r="N51" s="18">
        <f t="shared" si="44"/>
        <v>-5.421497650768103</v>
      </c>
      <c r="O51" s="18">
        <f t="shared" si="45"/>
        <v>1.8005643951013006</v>
      </c>
      <c r="P51" s="18">
        <f t="shared" si="46"/>
        <v>1.3856224926771965</v>
      </c>
      <c r="Q51" s="18">
        <f t="shared" si="55"/>
        <v>1.5237481950573395</v>
      </c>
      <c r="S51" s="18">
        <f t="shared" ref="S51:U51" si="63">IF($F$6-$D$6 &lt;&gt; 0,(EXP(LN(1+(S31/100))/($F$6-$D$6))-1)*100,0)</f>
        <v>1.5237481950573395</v>
      </c>
      <c r="T51" s="18">
        <f t="shared" si="63"/>
        <v>2.6846405563467624</v>
      </c>
      <c r="U51" s="18">
        <f t="shared" si="63"/>
        <v>3.7717457395908704</v>
      </c>
      <c r="W51" t="str">
        <f>$A$13</f>
        <v>Caring, leisure and other service occupations</v>
      </c>
      <c r="X51" s="18">
        <f t="shared" si="47"/>
        <v>-0.9511037902043662</v>
      </c>
      <c r="Y51" s="18">
        <f t="shared" si="48"/>
        <v>-2.9764022056848582</v>
      </c>
      <c r="Z51" s="18">
        <f t="shared" si="49"/>
        <v>0.6817640324013885</v>
      </c>
      <c r="AA51" s="18">
        <f t="shared" si="50"/>
        <v>0.92955014471811648</v>
      </c>
      <c r="AB51" s="18">
        <f t="shared" si="57"/>
        <v>0.84688708995128703</v>
      </c>
      <c r="AD51" s="18">
        <f t="shared" ref="AD51:AF51" si="64">IF($F$6-$D$6 &lt;&gt; 0,(EXP(LN(1+(AD31/100))/($F$6-$D$6))-1)*100,0)</f>
        <v>0.84688708995128703</v>
      </c>
      <c r="AE51" s="18">
        <f t="shared" si="64"/>
        <v>3.2066598252073808</v>
      </c>
      <c r="AF51" s="18">
        <f t="shared" si="64"/>
        <v>3.763051786766769</v>
      </c>
    </row>
    <row r="52" spans="1:32" x14ac:dyDescent="0.2">
      <c r="A52" t="str">
        <f>$A$14</f>
        <v>Sales and customer service occupations</v>
      </c>
      <c r="B52" s="18">
        <f t="shared" si="42"/>
        <v>1.075060250702542</v>
      </c>
      <c r="C52" s="18">
        <f t="shared" si="42"/>
        <v>-4.0461621663840264</v>
      </c>
      <c r="D52" s="18">
        <f t="shared" si="42"/>
        <v>0.49235452937619328</v>
      </c>
      <c r="E52" s="18">
        <f t="shared" si="42"/>
        <v>0.1742939464455473</v>
      </c>
      <c r="F52" s="18">
        <f t="shared" si="54"/>
        <v>0.28020213101780378</v>
      </c>
      <c r="H52" s="18">
        <f t="shared" si="51"/>
        <v>0.28020213101780378</v>
      </c>
      <c r="I52" s="18">
        <f t="shared" si="51"/>
        <v>2.6151632521468127</v>
      </c>
      <c r="J52" s="18">
        <f t="shared" si="51"/>
        <v>2.8115983954505319</v>
      </c>
      <c r="L52" t="str">
        <f>$A$14</f>
        <v>Sales and customer service occupations</v>
      </c>
      <c r="M52" s="18">
        <f t="shared" si="43"/>
        <v>0.33014768892714041</v>
      </c>
      <c r="N52" s="18">
        <f t="shared" si="44"/>
        <v>-2.0057675950150622</v>
      </c>
      <c r="O52" s="18">
        <f t="shared" si="45"/>
        <v>1.1764129164134829</v>
      </c>
      <c r="P52" s="18">
        <f t="shared" si="46"/>
        <v>0.45256414200629536</v>
      </c>
      <c r="Q52" s="18">
        <f t="shared" si="55"/>
        <v>0.69326982416535454</v>
      </c>
      <c r="S52" s="18">
        <f t="shared" ref="S52:U52" si="65">IF($F$6-$D$6 &lt;&gt; 0,(EXP(LN(1+(S32/100))/($F$6-$D$6))-1)*100,0)</f>
        <v>0.69326982416535454</v>
      </c>
      <c r="T52" s="18">
        <f t="shared" si="65"/>
        <v>2.0504064863313909</v>
      </c>
      <c r="U52" s="18">
        <f t="shared" si="65"/>
        <v>2.5787140968169586</v>
      </c>
      <c r="W52" t="str">
        <f>$A$14</f>
        <v>Sales and customer service occupations</v>
      </c>
      <c r="X52" s="18">
        <f t="shared" si="47"/>
        <v>1.5409923459684727</v>
      </c>
      <c r="Y52" s="18">
        <f t="shared" si="48"/>
        <v>-5.2846664080289374</v>
      </c>
      <c r="Z52" s="18">
        <f t="shared" si="49"/>
        <v>5.3049392645498905E-2</v>
      </c>
      <c r="AA52" s="18">
        <f t="shared" si="50"/>
        <v>-1.4413370027810402E-2</v>
      </c>
      <c r="AB52" s="18">
        <f t="shared" si="57"/>
        <v>8.0691617800221493E-3</v>
      </c>
      <c r="AD52" s="18">
        <f t="shared" ref="AD52:AF52" si="66">IF($F$6-$D$6 &lt;&gt; 0,(EXP(LN(1+(AD32/100))/($F$6-$D$6))-1)*100,0)</f>
        <v>8.0691617800221493E-3</v>
      </c>
      <c r="AE52" s="18">
        <f t="shared" si="66"/>
        <v>2.9487894977818119</v>
      </c>
      <c r="AF52" s="18">
        <f t="shared" si="66"/>
        <v>2.9541625078433054</v>
      </c>
    </row>
    <row r="53" spans="1:32" x14ac:dyDescent="0.2">
      <c r="A53" t="str">
        <f>$A$15</f>
        <v>Process, plant and machine operatives</v>
      </c>
      <c r="B53" s="18">
        <f t="shared" si="42"/>
        <v>1.9618690940661931</v>
      </c>
      <c r="C53" s="18">
        <f t="shared" si="42"/>
        <v>-11.517597040797234</v>
      </c>
      <c r="D53" s="18">
        <f t="shared" si="42"/>
        <v>0.47533389670435522</v>
      </c>
      <c r="E53" s="18">
        <f t="shared" si="42"/>
        <v>-0.32914565130961471</v>
      </c>
      <c r="F53" s="18">
        <f t="shared" si="54"/>
        <v>-6.1704055873845753E-2</v>
      </c>
      <c r="H53" s="18">
        <f t="shared" si="51"/>
        <v>-6.1704055873845753E-2</v>
      </c>
      <c r="I53" s="18">
        <f t="shared" si="51"/>
        <v>2.6553341864488322</v>
      </c>
      <c r="J53" s="18">
        <f t="shared" si="51"/>
        <v>2.6126407182016198</v>
      </c>
      <c r="L53" t="str">
        <f>$A$15</f>
        <v>Process, plant and machine operatives</v>
      </c>
      <c r="M53" s="18">
        <f t="shared" si="43"/>
        <v>2.0713665072079168</v>
      </c>
      <c r="N53" s="18">
        <f t="shared" si="44"/>
        <v>-11.229813734816052</v>
      </c>
      <c r="O53" s="18">
        <f t="shared" si="45"/>
        <v>8.0000079258701895E-2</v>
      </c>
      <c r="P53" s="18">
        <f t="shared" si="46"/>
        <v>-0.33783091642589635</v>
      </c>
      <c r="Q53" s="18">
        <f t="shared" si="55"/>
        <v>-0.1987481041570982</v>
      </c>
      <c r="S53" s="18">
        <f t="shared" ref="S53:U53" si="67">IF($F$6-$D$6 &lt;&gt; 0,(EXP(LN(1+(S33/100))/($F$6-$D$6))-1)*100,0)</f>
        <v>-0.1987481041570982</v>
      </c>
      <c r="T53" s="18">
        <f t="shared" si="67"/>
        <v>2.5902559360211797</v>
      </c>
      <c r="U53" s="18">
        <f t="shared" si="67"/>
        <v>2.4519376642599955</v>
      </c>
      <c r="W53" t="str">
        <f>$A$15</f>
        <v>Process, plant and machine operatives</v>
      </c>
      <c r="X53" s="18">
        <f t="shared" si="47"/>
        <v>1.0650841779349607</v>
      </c>
      <c r="Y53" s="18">
        <f t="shared" si="48"/>
        <v>-13.933769174031962</v>
      </c>
      <c r="Z53" s="18">
        <f t="shared" si="49"/>
        <v>3.6631242129858244</v>
      </c>
      <c r="AA53" s="18">
        <f t="shared" si="50"/>
        <v>-0.26626873642739968</v>
      </c>
      <c r="AB53" s="18">
        <f t="shared" si="57"/>
        <v>1.026694310804066</v>
      </c>
      <c r="AD53" s="18">
        <f t="shared" ref="AD53:AF53" si="68">IF($F$6-$D$6 &lt;&gt; 0,(EXP(LN(1+(AD33/100))/($F$6-$D$6))-1)*100,0)</f>
        <v>1.0266943108040882</v>
      </c>
      <c r="AE53" s="18">
        <f t="shared" si="68"/>
        <v>3.1959953337177271</v>
      </c>
      <c r="AF53" s="18">
        <f t="shared" si="68"/>
        <v>3.8744814233121705</v>
      </c>
    </row>
    <row r="54" spans="1:32" x14ac:dyDescent="0.2">
      <c r="A54" t="str">
        <f>$A$16</f>
        <v>Elementary occupations</v>
      </c>
      <c r="B54" s="18">
        <f t="shared" si="42"/>
        <v>-0.87889641493258397</v>
      </c>
      <c r="C54" s="18">
        <f t="shared" si="42"/>
        <v>-12.366392534902149</v>
      </c>
      <c r="D54" s="18">
        <f t="shared" si="42"/>
        <v>0.93559523891928453</v>
      </c>
      <c r="E54" s="18">
        <f t="shared" si="42"/>
        <v>6.4003202661355729E-2</v>
      </c>
      <c r="F54" s="18">
        <f t="shared" si="54"/>
        <v>0.35369439896344446</v>
      </c>
      <c r="H54" s="18">
        <f t="shared" si="51"/>
        <v>0.35369439896344446</v>
      </c>
      <c r="I54" s="18">
        <f t="shared" si="51"/>
        <v>2.6858425574935785</v>
      </c>
      <c r="J54" s="18">
        <f t="shared" si="51"/>
        <v>2.9318602314839515</v>
      </c>
      <c r="L54" t="str">
        <f>$A$16</f>
        <v>Elementary occupations</v>
      </c>
      <c r="M54" s="18">
        <f t="shared" si="43"/>
        <v>-1.1576766945713302</v>
      </c>
      <c r="N54" s="18">
        <f t="shared" si="44"/>
        <v>-12.178258024021426</v>
      </c>
      <c r="O54" s="18">
        <f t="shared" si="45"/>
        <v>1.2558956980604608</v>
      </c>
      <c r="P54" s="18">
        <f t="shared" si="46"/>
        <v>-9.3824562178168591E-2</v>
      </c>
      <c r="Q54" s="18">
        <f t="shared" si="55"/>
        <v>0.35407120038919437</v>
      </c>
      <c r="S54" s="18">
        <f t="shared" ref="S54:U54" si="69">IF($F$6-$D$6 &lt;&gt; 0,(EXP(LN(1+(S34/100))/($F$6-$D$6))-1)*100,0)</f>
        <v>0.35407120038919437</v>
      </c>
      <c r="T54" s="18">
        <f t="shared" si="69"/>
        <v>2.2776110263523552</v>
      </c>
      <c r="U54" s="18">
        <f t="shared" si="69"/>
        <v>2.5377524247371053</v>
      </c>
      <c r="W54" t="str">
        <f>$A$16</f>
        <v>Elementary occupations</v>
      </c>
      <c r="X54" s="18">
        <f t="shared" si="47"/>
        <v>-0.52210758611662689</v>
      </c>
      <c r="Y54" s="18">
        <f t="shared" si="48"/>
        <v>-12.603344296652807</v>
      </c>
      <c r="Z54" s="18">
        <f t="shared" si="49"/>
        <v>0.52430169150465833</v>
      </c>
      <c r="AA54" s="18">
        <f t="shared" si="50"/>
        <v>0.26778460685605854</v>
      </c>
      <c r="AB54" s="18">
        <f t="shared" si="57"/>
        <v>0.35321748822045862</v>
      </c>
      <c r="AD54" s="18">
        <f t="shared" ref="AD54:AF54" si="70">IF($F$6-$D$6 &lt;&gt; 0,(EXP(LN(1+(AD34/100))/($F$6-$D$6))-1)*100,0)</f>
        <v>0.35321748822045862</v>
      </c>
      <c r="AE54" s="18">
        <f t="shared" si="70"/>
        <v>3.171927740355307</v>
      </c>
      <c r="AF54" s="18">
        <f t="shared" si="70"/>
        <v>3.4021533656644065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1.2991256653085648</v>
      </c>
      <c r="C56" s="26">
        <f>IF(D$6-C$6 &lt;&gt; 0,(EXP(LN(D18/C18)/(D$6-C$6))-1)*100,0)</f>
        <v>-2.2277541107261656</v>
      </c>
      <c r="D56" s="26">
        <f>IF(E$6-D$6 &lt;&gt; 0,(EXP(LN(E18/D18)/(E$6-D$6))-1)*100,0)</f>
        <v>0.74065771528060154</v>
      </c>
      <c r="E56" s="26">
        <f>IF(F$6-E$6 &lt;&gt; 0,(EXP(LN(F18/E18)/(F$6-E$6))-1)*100,0)</f>
        <v>0.52806739742290443</v>
      </c>
      <c r="F56" s="26">
        <f t="shared" si="54"/>
        <v>0.5988809428255637</v>
      </c>
      <c r="H56" s="26">
        <f t="shared" si="51"/>
        <v>0.5988809428255637</v>
      </c>
      <c r="I56" s="26">
        <f t="shared" ref="I56" si="71">IF($F$6-$D$6 &lt;&gt; 0,(EXP(LN(1+(I36/100))/($F$6-$D$6))-1)*100,0)</f>
        <v>2.7398712092024269</v>
      </c>
      <c r="J56" s="26">
        <f t="shared" ref="J56" si="72">IF($F$6-$D$6 &lt;&gt; 0,(EXP(LN(1+(J36/100))/($F$6-$D$6))-1)*100,0)</f>
        <v>3.1557285120437539</v>
      </c>
      <c r="L56" s="24" t="str">
        <f>$A$18</f>
        <v>All occupations</v>
      </c>
      <c r="M56" s="26">
        <f>IF(N$6-M$6 &lt;&gt; 0,(EXP(LN(N18/M18)/(N$6-M$6))-1)*100,0)</f>
        <v>1.4955564268070098</v>
      </c>
      <c r="N56" s="26">
        <f>IF(O$6-N$6 &lt;&gt; 0,(EXP(LN(O18/N18)/(O$6-N$6))-1)*100,0)</f>
        <v>-3.4835268302543687</v>
      </c>
      <c r="O56" s="26">
        <f>IF(P$6-O$6 &lt;&gt; 0,(EXP(LN(P18/O18)/(P$6-O$6))-1)*100,0)</f>
        <v>0.55791453032278948</v>
      </c>
      <c r="P56" s="26">
        <f>IF(Q$6-P$6 &lt;&gt; 0,(EXP(LN(Q18/P18)/(Q$6-P$6))-1)*100,0)</f>
        <v>0.38291878730651874</v>
      </c>
      <c r="Q56" s="26">
        <f t="shared" ref="Q56" si="73">IF(Q$6-O$6 &lt;&gt; 0,(EXP(LN(Q18/O18)/(Q$6-O$6))-1)*100,0)</f>
        <v>0.44121683810851575</v>
      </c>
      <c r="S56" s="26">
        <f t="shared" ref="S56:U56" si="74">IF($F$6-$D$6 &lt;&gt; 0,(EXP(LN(1+(S36/100))/($F$6-$D$6))-1)*100,0)</f>
        <v>0.44121683810851575</v>
      </c>
      <c r="T56" s="26">
        <f t="shared" si="74"/>
        <v>2.3349245538098806</v>
      </c>
      <c r="U56" s="26">
        <f t="shared" si="74"/>
        <v>2.6571666691048046</v>
      </c>
      <c r="W56" s="24" t="str">
        <f>$A$18</f>
        <v>All occupations</v>
      </c>
      <c r="X56" s="26">
        <f>IF(Y$6-X$6 &lt;&gt; 0,(EXP(LN(Y18/X18)/(Y$6-X$6))-1)*100,0)</f>
        <v>1.0708330609237482</v>
      </c>
      <c r="Y56" s="26">
        <f>IF(Z$6-Y$6 &lt;&gt; 0,(EXP(LN(Z18/Y18)/(Z$6-Y$6))-1)*100,0)</f>
        <v>-0.75290799630521876</v>
      </c>
      <c r="Z56" s="26">
        <f>IF(AA$6-Z$6 &lt;&gt; 0,(EXP(LN(AA18/Z18)/(AA$6-Z$6))-1)*100,0)</f>
        <v>0.94776681998705037</v>
      </c>
      <c r="AA56" s="26">
        <f>IF(AB$6-AA$6 &lt;&gt; 0,(EXP(LN(AB18/AA18)/(AB$6-AA$6))-1)*100,0)</f>
        <v>0.68846194548788375</v>
      </c>
      <c r="AB56" s="26">
        <f t="shared" ref="AB56" si="75">IF(AB$6-Z$6 &lt;&gt; 0,(EXP(LN(AB18/Z18)/(AB$6-Z$6))-1)*100,0)</f>
        <v>0.77482281044478629</v>
      </c>
      <c r="AD56" s="26">
        <f t="shared" ref="AD56:AF56" si="76">IF($F$6-$D$6 &lt;&gt; 0,(EXP(LN(1+(AD36/100))/($F$6-$D$6))-1)*100,0)</f>
        <v>0.77482281044478629</v>
      </c>
      <c r="AE56" s="26">
        <f t="shared" si="76"/>
        <v>3.1765943640429839</v>
      </c>
      <c r="AF56" s="26">
        <f t="shared" si="76"/>
        <v>3.6867224173326774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6.1148325682117104</v>
      </c>
      <c r="C64" s="27">
        <f t="shared" si="77"/>
        <v>1.4371825027820009</v>
      </c>
      <c r="D64" s="27">
        <f t="shared" si="77"/>
        <v>-2.8865604331678298</v>
      </c>
      <c r="E64" s="27">
        <f t="shared" si="77"/>
        <v>5.6879055007928159</v>
      </c>
      <c r="F64" s="27">
        <f>F8-D8</f>
        <v>2.801345067624986</v>
      </c>
      <c r="L64" t="str">
        <f>$A$8</f>
        <v>Managers, directors and senior officials</v>
      </c>
      <c r="M64" s="27">
        <f t="shared" ref="M64:M72" si="78">N8-M8</f>
        <v>3.1079587663564148</v>
      </c>
      <c r="N64" s="27">
        <f t="shared" ref="N64:N72" si="79">O8-N8</f>
        <v>0.27135184204330187</v>
      </c>
      <c r="O64" s="27">
        <f t="shared" ref="O64:O72" si="80">P8-O8</f>
        <v>-2.1923239619070998</v>
      </c>
      <c r="P64" s="27">
        <f t="shared" ref="P64:P72" si="81">Q8-P8</f>
        <v>2.3973187730712695</v>
      </c>
      <c r="Q64" s="27">
        <f>Q8-O8</f>
        <v>0.20499481116416973</v>
      </c>
      <c r="W64" t="str">
        <f>$A$8</f>
        <v>Managers, directors and senior officials</v>
      </c>
      <c r="X64" s="27">
        <f t="shared" ref="X64:X72" si="82">Y8-X8</f>
        <v>3.0068738018553081</v>
      </c>
      <c r="Y64" s="27">
        <f t="shared" ref="Y64:Y72" si="83">Z8-Y8</f>
        <v>1.1658306607386315</v>
      </c>
      <c r="Z64" s="27">
        <f t="shared" ref="Z64:Z72" si="84">AA8-Z8</f>
        <v>-0.69423647126072652</v>
      </c>
      <c r="AA64" s="27">
        <f t="shared" ref="AA64:AA72" si="85">AB8-AA8</f>
        <v>3.2905867277215464</v>
      </c>
      <c r="AB64" s="27">
        <f>AB8-Z8</f>
        <v>2.5963502564608198</v>
      </c>
    </row>
    <row r="65" spans="1:31" x14ac:dyDescent="0.2">
      <c r="A65" t="str">
        <f>$A$9</f>
        <v>Professional occupations</v>
      </c>
      <c r="B65" s="27">
        <f t="shared" si="77"/>
        <v>11.218269892030776</v>
      </c>
      <c r="C65" s="27">
        <f t="shared" si="77"/>
        <v>5.602536214123603</v>
      </c>
      <c r="D65" s="27">
        <f t="shared" si="77"/>
        <v>10.271082883092262</v>
      </c>
      <c r="E65" s="27">
        <f t="shared" si="77"/>
        <v>15.83378291356955</v>
      </c>
      <c r="F65" s="27">
        <f t="shared" ref="F65:F72" si="86">F9-D9</f>
        <v>26.104865796661812</v>
      </c>
      <c r="L65" t="str">
        <f>$A$9</f>
        <v>Professional occupations</v>
      </c>
      <c r="M65" s="27">
        <f t="shared" si="78"/>
        <v>6.5712304759320119</v>
      </c>
      <c r="N65" s="27">
        <f t="shared" si="79"/>
        <v>1.6969679889167679</v>
      </c>
      <c r="O65" s="27">
        <f t="shared" si="80"/>
        <v>6.5163640940647554</v>
      </c>
      <c r="P65" s="27">
        <f t="shared" si="81"/>
        <v>6.1090433322039956</v>
      </c>
      <c r="Q65" s="27">
        <f t="shared" ref="Q65:Q72" si="87">Q9-O9</f>
        <v>12.625407426268751</v>
      </c>
      <c r="W65" t="str">
        <f>$A$9</f>
        <v>Professional occupations</v>
      </c>
      <c r="X65" s="27">
        <f t="shared" si="82"/>
        <v>4.6470394160987212</v>
      </c>
      <c r="Y65" s="27">
        <f t="shared" si="83"/>
        <v>3.9055682252068777</v>
      </c>
      <c r="Z65" s="27">
        <f t="shared" si="84"/>
        <v>3.754718789027514</v>
      </c>
      <c r="AA65" s="27">
        <f t="shared" si="85"/>
        <v>9.7247395813653768</v>
      </c>
      <c r="AB65" s="27">
        <f t="shared" ref="AB65:AB72" si="88">AB9-Z9</f>
        <v>13.479458370392891</v>
      </c>
    </row>
    <row r="66" spans="1:31" x14ac:dyDescent="0.2">
      <c r="A66" t="str">
        <f>$A$10</f>
        <v>Associate professional occupations</v>
      </c>
      <c r="B66" s="27">
        <f t="shared" si="77"/>
        <v>6.8241390372241284</v>
      </c>
      <c r="C66" s="27">
        <f t="shared" si="77"/>
        <v>1.5802244606456242</v>
      </c>
      <c r="D66" s="27">
        <f t="shared" si="77"/>
        <v>3.8279544170682414</v>
      </c>
      <c r="E66" s="27">
        <f t="shared" si="77"/>
        <v>7.7179590515054031</v>
      </c>
      <c r="F66" s="27">
        <f t="shared" si="86"/>
        <v>11.545913468573644</v>
      </c>
      <c r="L66" t="str">
        <f>$A$10</f>
        <v>Associate professional occupations</v>
      </c>
      <c r="M66" s="27">
        <f t="shared" si="78"/>
        <v>3.7641620107116012</v>
      </c>
      <c r="N66" s="27">
        <f t="shared" si="79"/>
        <v>0.1944835728744394</v>
      </c>
      <c r="O66" s="27">
        <f t="shared" si="80"/>
        <v>-1.8496875105095185</v>
      </c>
      <c r="P66" s="27">
        <f t="shared" si="81"/>
        <v>1.0221166213969539</v>
      </c>
      <c r="Q66" s="27">
        <f t="shared" si="87"/>
        <v>-0.8275708891125646</v>
      </c>
      <c r="W66" t="str">
        <f>$A$10</f>
        <v>Associate professional occupations</v>
      </c>
      <c r="X66" s="27">
        <f t="shared" si="82"/>
        <v>3.059977026512513</v>
      </c>
      <c r="Y66" s="27">
        <f t="shared" si="83"/>
        <v>1.3857408877711812</v>
      </c>
      <c r="Z66" s="27">
        <f t="shared" si="84"/>
        <v>5.6776419275777492</v>
      </c>
      <c r="AA66" s="27">
        <f t="shared" si="85"/>
        <v>6.6958424301085273</v>
      </c>
      <c r="AB66" s="27">
        <f t="shared" si="88"/>
        <v>12.373484357686277</v>
      </c>
    </row>
    <row r="67" spans="1:31" x14ac:dyDescent="0.2">
      <c r="A67" t="str">
        <f>$A$11</f>
        <v>Administrative and secretarial occupations</v>
      </c>
      <c r="B67" s="27">
        <f t="shared" si="77"/>
        <v>0.54456006304440052</v>
      </c>
      <c r="C67" s="27">
        <f t="shared" si="77"/>
        <v>1.9837591568294641</v>
      </c>
      <c r="D67" s="27">
        <f t="shared" si="77"/>
        <v>2.6090666502738458</v>
      </c>
      <c r="E67" s="27">
        <f t="shared" si="77"/>
        <v>-1.906921458886174</v>
      </c>
      <c r="F67" s="27">
        <f t="shared" si="86"/>
        <v>0.70214519138767173</v>
      </c>
      <c r="L67" t="str">
        <f>$A$11</f>
        <v>Administrative and secretarial occupations</v>
      </c>
      <c r="M67" s="27">
        <f t="shared" si="78"/>
        <v>-3.8552149702450578E-2</v>
      </c>
      <c r="N67" s="27">
        <f t="shared" si="79"/>
        <v>3.4955746619350236</v>
      </c>
      <c r="O67" s="27">
        <f t="shared" si="80"/>
        <v>2.2447686629761563</v>
      </c>
      <c r="P67" s="27">
        <f t="shared" si="81"/>
        <v>3.8603776032184172</v>
      </c>
      <c r="Q67" s="27">
        <f t="shared" si="87"/>
        <v>6.1051462661945735</v>
      </c>
      <c r="W67" t="str">
        <f>$A$11</f>
        <v>Administrative and secretarial occupations</v>
      </c>
      <c r="X67" s="27">
        <f t="shared" si="82"/>
        <v>0.58311221274684755</v>
      </c>
      <c r="Y67" s="27">
        <f t="shared" si="83"/>
        <v>-1.511815505105595</v>
      </c>
      <c r="Z67" s="27">
        <f t="shared" si="84"/>
        <v>0.36429798729776763</v>
      </c>
      <c r="AA67" s="27">
        <f t="shared" si="85"/>
        <v>-5.7672990621045912</v>
      </c>
      <c r="AB67" s="27">
        <f t="shared" si="88"/>
        <v>-5.4030010748068236</v>
      </c>
    </row>
    <row r="68" spans="1:31" x14ac:dyDescent="0.2">
      <c r="A68" t="str">
        <f>$A$12</f>
        <v>Skilled trades occupations</v>
      </c>
      <c r="B68" s="27">
        <f t="shared" si="77"/>
        <v>1.9418003334396232</v>
      </c>
      <c r="C68" s="27">
        <f t="shared" si="77"/>
        <v>-6.5355731724389798</v>
      </c>
      <c r="D68" s="27">
        <f t="shared" si="77"/>
        <v>-0.30358221562147492</v>
      </c>
      <c r="E68" s="27">
        <f t="shared" si="77"/>
        <v>-2.1045778867917804</v>
      </c>
      <c r="F68" s="27">
        <f t="shared" si="86"/>
        <v>-2.4081601024132553</v>
      </c>
      <c r="L68" t="str">
        <f>$A$12</f>
        <v>Skilled trades occupations</v>
      </c>
      <c r="M68" s="27">
        <f t="shared" si="78"/>
        <v>2.6489305905753682</v>
      </c>
      <c r="N68" s="27">
        <f t="shared" si="79"/>
        <v>-6.8928117478806641</v>
      </c>
      <c r="O68" s="27">
        <f t="shared" si="80"/>
        <v>-0.77517695529976294</v>
      </c>
      <c r="P68" s="27">
        <f t="shared" si="81"/>
        <v>-2.8527828713054575</v>
      </c>
      <c r="Q68" s="27">
        <f t="shared" si="87"/>
        <v>-3.6279598266052204</v>
      </c>
      <c r="W68" t="str">
        <f>$A$12</f>
        <v>Skilled trades occupations</v>
      </c>
      <c r="X68" s="27">
        <f t="shared" si="82"/>
        <v>-0.70713025713575206</v>
      </c>
      <c r="Y68" s="27">
        <f t="shared" si="83"/>
        <v>0.35723857544170912</v>
      </c>
      <c r="Z68" s="27">
        <f t="shared" si="84"/>
        <v>0.47159473967827825</v>
      </c>
      <c r="AA68" s="27">
        <f t="shared" si="85"/>
        <v>0.74820498451365847</v>
      </c>
      <c r="AB68" s="27">
        <f t="shared" si="88"/>
        <v>1.2197997241919367</v>
      </c>
    </row>
    <row r="69" spans="1:31" x14ac:dyDescent="0.2">
      <c r="A69" t="str">
        <f>$A$13</f>
        <v>Caring, leisure and other service occupations</v>
      </c>
      <c r="B69" s="27">
        <f t="shared" si="77"/>
        <v>-1.4993795759361817</v>
      </c>
      <c r="C69" s="27">
        <f t="shared" si="77"/>
        <v>-1.704236100318461</v>
      </c>
      <c r="D69" s="27">
        <f t="shared" si="77"/>
        <v>2.1861344854874147</v>
      </c>
      <c r="E69" s="27">
        <f t="shared" si="77"/>
        <v>5.3297595952515096</v>
      </c>
      <c r="F69" s="27">
        <f t="shared" si="86"/>
        <v>7.5158940807389243</v>
      </c>
      <c r="L69" t="str">
        <f>$A$13</f>
        <v>Caring, leisure and other service occupations</v>
      </c>
      <c r="M69" s="27">
        <f t="shared" si="78"/>
        <v>3.65786958917802E-2</v>
      </c>
      <c r="N69" s="27">
        <f t="shared" si="79"/>
        <v>-0.53100803755762982</v>
      </c>
      <c r="O69" s="27">
        <f t="shared" si="80"/>
        <v>0.86455292328414934</v>
      </c>
      <c r="P69" s="27">
        <f t="shared" si="81"/>
        <v>1.4941801866264903</v>
      </c>
      <c r="Q69" s="27">
        <f t="shared" si="87"/>
        <v>2.3587331099106397</v>
      </c>
      <c r="W69" t="str">
        <f>$A$13</f>
        <v>Caring, leisure and other service occupations</v>
      </c>
      <c r="X69" s="27">
        <f t="shared" si="82"/>
        <v>-1.5359582718279725</v>
      </c>
      <c r="Y69" s="27">
        <f t="shared" si="83"/>
        <v>-1.1732280627608134</v>
      </c>
      <c r="Z69" s="27">
        <f t="shared" si="84"/>
        <v>1.321581562203292</v>
      </c>
      <c r="AA69" s="27">
        <f t="shared" si="85"/>
        <v>3.8355794086249944</v>
      </c>
      <c r="AB69" s="27">
        <f t="shared" si="88"/>
        <v>5.1571609708282864</v>
      </c>
    </row>
    <row r="70" spans="1:31" x14ac:dyDescent="0.2">
      <c r="A70" t="str">
        <f>$A$14</f>
        <v>Sales and customer service occupations</v>
      </c>
      <c r="B70" s="27">
        <f t="shared" si="77"/>
        <v>2.415120543464333</v>
      </c>
      <c r="C70" s="27">
        <f t="shared" si="77"/>
        <v>-2.3338249947664025</v>
      </c>
      <c r="D70" s="27">
        <f t="shared" si="77"/>
        <v>1.3759790238270497</v>
      </c>
      <c r="E70" s="27">
        <f t="shared" si="77"/>
        <v>0.99642244661807666</v>
      </c>
      <c r="F70" s="27">
        <f t="shared" si="86"/>
        <v>2.3724014704451264</v>
      </c>
      <c r="L70" t="str">
        <f>$A$14</f>
        <v>Sales and customer service occupations</v>
      </c>
      <c r="M70" s="27">
        <f t="shared" si="78"/>
        <v>0.28535603271817678</v>
      </c>
      <c r="N70" s="27">
        <f t="shared" si="79"/>
        <v>-0.43699361979765428</v>
      </c>
      <c r="O70" s="27">
        <f t="shared" si="80"/>
        <v>1.285709190313959</v>
      </c>
      <c r="P70" s="27">
        <f t="shared" si="81"/>
        <v>1.0455208032817467</v>
      </c>
      <c r="Q70" s="27">
        <f t="shared" si="87"/>
        <v>2.3312299935957057</v>
      </c>
      <c r="W70" t="str">
        <f>$A$14</f>
        <v>Sales and customer service occupations</v>
      </c>
      <c r="X70" s="27">
        <f t="shared" si="82"/>
        <v>2.1297645107461136</v>
      </c>
      <c r="Y70" s="27">
        <f t="shared" si="83"/>
        <v>-1.8968313749687411</v>
      </c>
      <c r="Z70" s="27">
        <f t="shared" si="84"/>
        <v>9.0269833513090703E-2</v>
      </c>
      <c r="AA70" s="27">
        <f t="shared" si="85"/>
        <v>-4.909835666362028E-2</v>
      </c>
      <c r="AB70" s="27">
        <f t="shared" si="88"/>
        <v>4.1171476849470423E-2</v>
      </c>
    </row>
    <row r="71" spans="1:31" x14ac:dyDescent="0.2">
      <c r="A71" t="str">
        <f>$A$15</f>
        <v>Process, plant and machine operatives</v>
      </c>
      <c r="B71" s="27">
        <f t="shared" si="77"/>
        <v>2.9698229997275405</v>
      </c>
      <c r="C71" s="27">
        <f t="shared" si="77"/>
        <v>-4.5746139008518583</v>
      </c>
      <c r="D71" s="27">
        <f t="shared" si="77"/>
        <v>0.84323174087680286</v>
      </c>
      <c r="E71" s="27">
        <f t="shared" si="77"/>
        <v>-1.1671083386595953</v>
      </c>
      <c r="F71" s="27">
        <f t="shared" si="86"/>
        <v>-0.32387659778279243</v>
      </c>
      <c r="L71" t="str">
        <f>$A$15</f>
        <v>Process, plant and machine operatives</v>
      </c>
      <c r="M71" s="27">
        <f t="shared" si="78"/>
        <v>2.7944227658606522</v>
      </c>
      <c r="N71" s="27">
        <f t="shared" si="79"/>
        <v>-3.98559769462112</v>
      </c>
      <c r="O71" s="27">
        <f t="shared" si="80"/>
        <v>0.12622440456887318</v>
      </c>
      <c r="P71" s="27">
        <f t="shared" si="81"/>
        <v>-1.0525214046494362</v>
      </c>
      <c r="Q71" s="27">
        <f t="shared" si="87"/>
        <v>-0.92629700008056304</v>
      </c>
      <c r="W71" t="str">
        <f>$A$15</f>
        <v>Process, plant and machine operatives</v>
      </c>
      <c r="X71" s="27">
        <f t="shared" si="82"/>
        <v>0.17540023386687142</v>
      </c>
      <c r="Y71" s="27">
        <f t="shared" si="83"/>
        <v>-0.58901620623075956</v>
      </c>
      <c r="Z71" s="27">
        <f t="shared" si="84"/>
        <v>0.71700733630795632</v>
      </c>
      <c r="AA71" s="27">
        <f t="shared" si="85"/>
        <v>-0.1145869340101342</v>
      </c>
      <c r="AB71" s="27">
        <f t="shared" si="88"/>
        <v>0.60242040229782212</v>
      </c>
    </row>
    <row r="72" spans="1:31" x14ac:dyDescent="0.2">
      <c r="A72" t="str">
        <f>$A$16</f>
        <v>Elementary occupations</v>
      </c>
      <c r="B72" s="27">
        <f t="shared" si="77"/>
        <v>-2.3101658612061442</v>
      </c>
      <c r="C72" s="27">
        <f t="shared" si="77"/>
        <v>-7.9484541660052415</v>
      </c>
      <c r="D72" s="27">
        <f t="shared" si="77"/>
        <v>2.6846934481636993</v>
      </c>
      <c r="E72" s="27">
        <f t="shared" si="77"/>
        <v>0.3787781766006546</v>
      </c>
      <c r="F72" s="27">
        <f t="shared" si="86"/>
        <v>3.0634716247643539</v>
      </c>
      <c r="L72" t="str">
        <f>$A$16</f>
        <v>Elementary occupations</v>
      </c>
      <c r="M72" s="27">
        <f t="shared" si="78"/>
        <v>-1.708241350192182</v>
      </c>
      <c r="N72" s="27">
        <f t="shared" si="79"/>
        <v>-4.3632257073637533</v>
      </c>
      <c r="O72" s="27">
        <f t="shared" si="80"/>
        <v>2.0260792057392862</v>
      </c>
      <c r="P72" s="27">
        <f t="shared" si="81"/>
        <v>-0.31290303904971495</v>
      </c>
      <c r="Q72" s="27">
        <f t="shared" si="87"/>
        <v>1.7131761666895713</v>
      </c>
      <c r="W72" t="str">
        <f>$A$16</f>
        <v>Elementary occupations</v>
      </c>
      <c r="X72" s="27">
        <f t="shared" si="82"/>
        <v>-0.60192451101399769</v>
      </c>
      <c r="Y72" s="27">
        <f t="shared" si="83"/>
        <v>-3.5852284586414314</v>
      </c>
      <c r="Z72" s="27">
        <f t="shared" si="84"/>
        <v>0.65861424242442723</v>
      </c>
      <c r="AA72" s="27">
        <f t="shared" si="85"/>
        <v>0.69168121565040153</v>
      </c>
      <c r="AB72" s="27">
        <f t="shared" si="88"/>
        <v>1.3502954580748288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28.219000000000165</v>
      </c>
      <c r="C74" s="29">
        <f t="shared" ref="C74" si="89">D18-C18</f>
        <v>-12.493000000000166</v>
      </c>
      <c r="D74" s="29">
        <f>E18-D18</f>
        <v>20.608000000000061</v>
      </c>
      <c r="E74" s="29">
        <f>F18-E18</f>
        <v>30.766000000000417</v>
      </c>
      <c r="F74" s="29">
        <f>F18-D18</f>
        <v>51.374000000000478</v>
      </c>
      <c r="L74" s="24" t="str">
        <f>$A$18</f>
        <v>All occupations</v>
      </c>
      <c r="M74" s="29">
        <f>N18-M18</f>
        <v>17.461845838151305</v>
      </c>
      <c r="N74" s="29">
        <f t="shared" ref="N74" si="90">O18-N18</f>
        <v>-10.551258741451193</v>
      </c>
      <c r="O74" s="29">
        <f>P18-O18</f>
        <v>8.2465100532307929</v>
      </c>
      <c r="P74" s="29">
        <f>Q18-P18</f>
        <v>11.710350004794236</v>
      </c>
      <c r="Q74" s="29">
        <f>Q18-O18</f>
        <v>19.956860058025029</v>
      </c>
      <c r="W74" s="24" t="str">
        <f>$A$18</f>
        <v>All occupations</v>
      </c>
      <c r="X74" s="29">
        <f>Y18-X18</f>
        <v>10.757154161848575</v>
      </c>
      <c r="Y74" s="29">
        <f t="shared" ref="Y74" si="91">Z18-Y18</f>
        <v>-1.9417412585488876</v>
      </c>
      <c r="Z74" s="29">
        <f>AA18-Z18</f>
        <v>12.361489946769353</v>
      </c>
      <c r="AA74" s="29">
        <f>AB18-AA18</f>
        <v>19.055649995206068</v>
      </c>
      <c r="AB74" s="29">
        <f>AB18-Z18</f>
        <v>31.417139941975421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45.8409791256136</v>
      </c>
      <c r="C80" s="11">
        <f t="shared" si="92"/>
        <v>51.955811693825311</v>
      </c>
      <c r="D80" s="11">
        <f t="shared" si="92"/>
        <v>53.392994196607312</v>
      </c>
      <c r="E80" s="11">
        <f t="shared" si="92"/>
        <v>50.506433763439482</v>
      </c>
      <c r="F80" s="11">
        <f t="shared" si="92"/>
        <v>56.194339264232298</v>
      </c>
      <c r="H80" s="40">
        <f>IF(D$6-B$6 &lt;&gt; 0,(EXP(LN(D8/B8)/(D$6-B$6))-1)*100,0)</f>
        <v>3.0970119074044122</v>
      </c>
      <c r="I80" s="40">
        <f t="shared" ref="I80:I88" si="93">F46</f>
        <v>0.34149165503403189</v>
      </c>
      <c r="L80" t="str">
        <f t="shared" ref="L80:Q88" si="94">L8</f>
        <v>Managers, directors and senior officials</v>
      </c>
      <c r="M80" s="11">
        <f t="shared" si="94"/>
        <v>30.941946864107432</v>
      </c>
      <c r="N80" s="11">
        <f t="shared" si="94"/>
        <v>34.049905630463847</v>
      </c>
      <c r="O80" s="11">
        <f t="shared" si="94"/>
        <v>34.321257472507149</v>
      </c>
      <c r="P80" s="11">
        <f t="shared" si="94"/>
        <v>32.128933510600049</v>
      </c>
      <c r="Q80" s="11">
        <f t="shared" si="94"/>
        <v>34.526252283671319</v>
      </c>
      <c r="S80" s="40">
        <f t="shared" ref="S80:S88" si="95">IF(O$6-M$6 &lt;&gt; 0,(EXP(LN(O8/M8)/(O$6-M$6))-1)*100,0)</f>
        <v>2.0946797210230406</v>
      </c>
      <c r="T80" s="40">
        <f t="shared" ref="T80:T88" si="96">Q46</f>
        <v>3.9708260581483579E-2</v>
      </c>
      <c r="W80" t="str">
        <f t="shared" ref="W80:AB88" si="97">W8</f>
        <v>Managers, directors and senior officials</v>
      </c>
      <c r="X80" s="11">
        <f t="shared" si="97"/>
        <v>14.899032261506184</v>
      </c>
      <c r="Y80" s="11">
        <f t="shared" si="97"/>
        <v>17.905906063361492</v>
      </c>
      <c r="Z80" s="11">
        <f t="shared" si="97"/>
        <v>19.071736724100123</v>
      </c>
      <c r="AA80" s="11">
        <f t="shared" si="97"/>
        <v>18.377500252839397</v>
      </c>
      <c r="AB80" s="11">
        <f t="shared" si="97"/>
        <v>21.668086980560943</v>
      </c>
      <c r="AD80" s="40">
        <f t="shared" ref="AD80:AD88" si="98">IF(Z$6-X$6 &lt;&gt; 0,(EXP(LN(Z8/X8)/(Z$6-X$6))-1)*100,0)</f>
        <v>5.0621868851937757</v>
      </c>
      <c r="AE80" s="40">
        <f t="shared" ref="AE80:AE88" si="99">AB46</f>
        <v>0.85451730292243067</v>
      </c>
    </row>
    <row r="81" spans="1:31" x14ac:dyDescent="0.2">
      <c r="A81" t="str">
        <f t="shared" si="92"/>
        <v>Professional occupations</v>
      </c>
      <c r="B81" s="11">
        <f t="shared" si="92"/>
        <v>97.12103999337063</v>
      </c>
      <c r="C81" s="11">
        <f t="shared" si="92"/>
        <v>108.33930988540141</v>
      </c>
      <c r="D81" s="11">
        <f t="shared" si="92"/>
        <v>113.94184609952501</v>
      </c>
      <c r="E81" s="11">
        <f t="shared" si="92"/>
        <v>124.21292898261727</v>
      </c>
      <c r="F81" s="11">
        <f t="shared" si="92"/>
        <v>140.04671189618682</v>
      </c>
      <c r="H81" s="40">
        <f t="shared" ref="H81:H88" si="100">IF(D$6-B$6 &lt;&gt; 0,(EXP(LN(D9/B9)/(D$6-B$6))-1)*100,0)</f>
        <v>3.2461784051938114</v>
      </c>
      <c r="I81" s="40">
        <f t="shared" si="93"/>
        <v>1.3847522732916007</v>
      </c>
      <c r="L81" t="str">
        <f t="shared" si="94"/>
        <v>Professional occupations</v>
      </c>
      <c r="M81" s="11">
        <f t="shared" si="94"/>
        <v>52.751725752087992</v>
      </c>
      <c r="N81" s="11">
        <f t="shared" si="94"/>
        <v>59.322956228020004</v>
      </c>
      <c r="O81" s="11">
        <f t="shared" si="94"/>
        <v>61.019924216936772</v>
      </c>
      <c r="P81" s="11">
        <f t="shared" si="94"/>
        <v>67.536288311001528</v>
      </c>
      <c r="Q81" s="11">
        <f t="shared" si="94"/>
        <v>73.645331643205523</v>
      </c>
      <c r="S81" s="40">
        <f t="shared" si="95"/>
        <v>2.9548946150921296</v>
      </c>
      <c r="T81" s="40">
        <f t="shared" si="96"/>
        <v>1.2616276632505974</v>
      </c>
      <c r="W81" t="str">
        <f t="shared" si="97"/>
        <v>Professional occupations</v>
      </c>
      <c r="X81" s="11">
        <f t="shared" si="97"/>
        <v>44.369314241282709</v>
      </c>
      <c r="Y81" s="11">
        <f t="shared" si="97"/>
        <v>49.01635365738143</v>
      </c>
      <c r="Z81" s="11">
        <f t="shared" si="97"/>
        <v>52.921921882588308</v>
      </c>
      <c r="AA81" s="11">
        <f t="shared" si="97"/>
        <v>56.676640671615822</v>
      </c>
      <c r="AB81" s="11">
        <f t="shared" si="97"/>
        <v>66.401380252981198</v>
      </c>
      <c r="AD81" s="40">
        <f t="shared" si="98"/>
        <v>3.5882695459637404</v>
      </c>
      <c r="AE81" s="40">
        <f t="shared" si="99"/>
        <v>1.524166646314784</v>
      </c>
    </row>
    <row r="82" spans="1:31" x14ac:dyDescent="0.2">
      <c r="A82" t="str">
        <f t="shared" si="92"/>
        <v>Associate professional occupations</v>
      </c>
      <c r="B82" s="11">
        <f t="shared" si="92"/>
        <v>57.793455688623965</v>
      </c>
      <c r="C82" s="11">
        <f t="shared" si="92"/>
        <v>64.617594725848093</v>
      </c>
      <c r="D82" s="11">
        <f t="shared" si="92"/>
        <v>66.197819186493717</v>
      </c>
      <c r="E82" s="11">
        <f t="shared" si="92"/>
        <v>70.025773603561959</v>
      </c>
      <c r="F82" s="11">
        <f t="shared" si="92"/>
        <v>77.743732655067362</v>
      </c>
      <c r="H82" s="40">
        <f t="shared" si="100"/>
        <v>2.7526435196080001</v>
      </c>
      <c r="I82" s="40">
        <f t="shared" si="93"/>
        <v>1.077567177181149</v>
      </c>
      <c r="L82" t="str">
        <f t="shared" si="94"/>
        <v>Associate professional occupations</v>
      </c>
      <c r="M82" s="11">
        <f t="shared" si="94"/>
        <v>32.295506488941605</v>
      </c>
      <c r="N82" s="11">
        <f t="shared" si="94"/>
        <v>36.059668499653206</v>
      </c>
      <c r="O82" s="11">
        <f t="shared" si="94"/>
        <v>36.254152072527646</v>
      </c>
      <c r="P82" s="11">
        <f t="shared" si="94"/>
        <v>34.404464562018127</v>
      </c>
      <c r="Q82" s="11">
        <f t="shared" si="94"/>
        <v>35.426581183415081</v>
      </c>
      <c r="S82" s="40">
        <f t="shared" si="95"/>
        <v>2.3394622081440941</v>
      </c>
      <c r="T82" s="40">
        <f t="shared" si="96"/>
        <v>-0.1538248708523593</v>
      </c>
      <c r="W82" t="str">
        <f t="shared" si="97"/>
        <v>Associate professional occupations</v>
      </c>
      <c r="X82" s="11">
        <f t="shared" si="97"/>
        <v>25.497949199682367</v>
      </c>
      <c r="Y82" s="11">
        <f t="shared" si="97"/>
        <v>28.55792622619488</v>
      </c>
      <c r="Z82" s="11">
        <f t="shared" si="97"/>
        <v>29.943667113966061</v>
      </c>
      <c r="AA82" s="11">
        <f t="shared" si="97"/>
        <v>35.62130904154381</v>
      </c>
      <c r="AB82" s="11">
        <f t="shared" si="97"/>
        <v>42.317151471652338</v>
      </c>
      <c r="AD82" s="40">
        <f t="shared" si="98"/>
        <v>3.2666163048960861</v>
      </c>
      <c r="AE82" s="40">
        <f t="shared" si="99"/>
        <v>2.3326206077617151</v>
      </c>
    </row>
    <row r="83" spans="1:31" x14ac:dyDescent="0.2">
      <c r="A83" t="str">
        <f t="shared" si="92"/>
        <v>Administrative and secretarial occupations</v>
      </c>
      <c r="B83" s="11">
        <f t="shared" si="92"/>
        <v>70.291770309068056</v>
      </c>
      <c r="C83" s="11">
        <f t="shared" si="92"/>
        <v>70.836330372112457</v>
      </c>
      <c r="D83" s="11">
        <f t="shared" si="92"/>
        <v>72.820089528941921</v>
      </c>
      <c r="E83" s="11">
        <f t="shared" si="92"/>
        <v>75.429156179215767</v>
      </c>
      <c r="F83" s="11">
        <f t="shared" si="92"/>
        <v>73.522234720329593</v>
      </c>
      <c r="H83" s="40">
        <f t="shared" si="100"/>
        <v>0.70924623244161822</v>
      </c>
      <c r="I83" s="40">
        <f t="shared" si="93"/>
        <v>6.3993810445706067E-2</v>
      </c>
      <c r="L83" t="str">
        <f t="shared" si="94"/>
        <v>Administrative and secretarial occupations</v>
      </c>
      <c r="M83" s="11">
        <f t="shared" si="94"/>
        <v>21.904139279286237</v>
      </c>
      <c r="N83" s="11">
        <f t="shared" si="94"/>
        <v>21.865587129583787</v>
      </c>
      <c r="O83" s="11">
        <f t="shared" si="94"/>
        <v>25.361161791518811</v>
      </c>
      <c r="P83" s="11">
        <f t="shared" si="94"/>
        <v>27.605930454494967</v>
      </c>
      <c r="Q83" s="11">
        <f t="shared" si="94"/>
        <v>31.466308057713384</v>
      </c>
      <c r="S83" s="40">
        <f t="shared" si="95"/>
        <v>2.9742388459776503</v>
      </c>
      <c r="T83" s="40">
        <f t="shared" si="96"/>
        <v>1.4483784578245507</v>
      </c>
      <c r="W83" t="str">
        <f t="shared" si="97"/>
        <v>Administrative and secretarial occupations</v>
      </c>
      <c r="X83" s="11">
        <f t="shared" si="97"/>
        <v>48.38763102978178</v>
      </c>
      <c r="Y83" s="11">
        <f t="shared" si="97"/>
        <v>48.970743242528627</v>
      </c>
      <c r="Z83" s="11">
        <f t="shared" si="97"/>
        <v>47.458927737423032</v>
      </c>
      <c r="AA83" s="11">
        <f t="shared" si="97"/>
        <v>47.8232257247208</v>
      </c>
      <c r="AB83" s="11">
        <f t="shared" si="97"/>
        <v>42.055926662616208</v>
      </c>
      <c r="AD83" s="40">
        <f t="shared" si="98"/>
        <v>-0.38684115531715246</v>
      </c>
      <c r="AE83" s="40">
        <f t="shared" si="99"/>
        <v>-0.80252469124153514</v>
      </c>
    </row>
    <row r="84" spans="1:31" x14ac:dyDescent="0.2">
      <c r="A84" t="str">
        <f t="shared" si="92"/>
        <v>Skilled trades occupations</v>
      </c>
      <c r="B84" s="11">
        <f t="shared" si="92"/>
        <v>52.212923573550839</v>
      </c>
      <c r="C84" s="11">
        <f t="shared" si="92"/>
        <v>54.154723906990462</v>
      </c>
      <c r="D84" s="11">
        <f t="shared" si="92"/>
        <v>47.619150734551482</v>
      </c>
      <c r="E84" s="11">
        <f t="shared" si="92"/>
        <v>47.315568518930007</v>
      </c>
      <c r="F84" s="11">
        <f t="shared" si="92"/>
        <v>45.210990632138227</v>
      </c>
      <c r="H84" s="40">
        <f t="shared" si="100"/>
        <v>-1.8250413902088036</v>
      </c>
      <c r="I84" s="40">
        <f t="shared" si="93"/>
        <v>-0.34536752179455954</v>
      </c>
      <c r="L84" t="str">
        <f t="shared" si="94"/>
        <v>Skilled trades occupations</v>
      </c>
      <c r="M84" s="11">
        <f t="shared" si="94"/>
        <v>46.042520662730539</v>
      </c>
      <c r="N84" s="11">
        <f t="shared" si="94"/>
        <v>48.691451253305907</v>
      </c>
      <c r="O84" s="11">
        <f t="shared" si="94"/>
        <v>41.798639505425243</v>
      </c>
      <c r="P84" s="11">
        <f t="shared" si="94"/>
        <v>41.02346255012548</v>
      </c>
      <c r="Q84" s="11">
        <f t="shared" si="94"/>
        <v>38.170679678820022</v>
      </c>
      <c r="S84" s="40">
        <f t="shared" si="95"/>
        <v>-1.9154484229000679</v>
      </c>
      <c r="T84" s="40">
        <f t="shared" si="96"/>
        <v>-0.60347915897236426</v>
      </c>
      <c r="W84" t="str">
        <f t="shared" si="97"/>
        <v>Skilled trades occupations</v>
      </c>
      <c r="X84" s="11">
        <f t="shared" si="97"/>
        <v>6.1704029108202842</v>
      </c>
      <c r="Y84" s="11">
        <f t="shared" si="97"/>
        <v>5.4632726536845322</v>
      </c>
      <c r="Z84" s="11">
        <f t="shared" si="97"/>
        <v>5.8205112291262413</v>
      </c>
      <c r="AA84" s="11">
        <f t="shared" si="97"/>
        <v>6.2921059688045196</v>
      </c>
      <c r="AB84" s="11">
        <f t="shared" si="97"/>
        <v>7.040310953318178</v>
      </c>
      <c r="AD84" s="40">
        <f t="shared" si="98"/>
        <v>-1.1607317117242832</v>
      </c>
      <c r="AE84" s="40">
        <f t="shared" si="99"/>
        <v>1.2765069443777755</v>
      </c>
    </row>
    <row r="85" spans="1:31" x14ac:dyDescent="0.2">
      <c r="A85" t="str">
        <f t="shared" si="92"/>
        <v>Caring, leisure and other service occupations</v>
      </c>
      <c r="B85" s="11">
        <f t="shared" si="92"/>
        <v>50.711528126728581</v>
      </c>
      <c r="C85" s="11">
        <f t="shared" si="92"/>
        <v>49.212148550792399</v>
      </c>
      <c r="D85" s="11">
        <f t="shared" si="92"/>
        <v>47.507912450473938</v>
      </c>
      <c r="E85" s="11">
        <f t="shared" si="92"/>
        <v>49.694046935961353</v>
      </c>
      <c r="F85" s="11">
        <f t="shared" si="92"/>
        <v>55.023806531212863</v>
      </c>
      <c r="H85" s="40">
        <f t="shared" si="100"/>
        <v>-1.2966597609747055</v>
      </c>
      <c r="I85" s="40">
        <f t="shared" si="93"/>
        <v>0.98394025514942918</v>
      </c>
      <c r="L85" t="str">
        <f t="shared" si="94"/>
        <v>Caring, leisure and other service occupations</v>
      </c>
      <c r="M85" s="11">
        <f t="shared" si="94"/>
        <v>9.7579111621347678</v>
      </c>
      <c r="N85" s="11">
        <f t="shared" si="94"/>
        <v>9.794489858026548</v>
      </c>
      <c r="O85" s="11">
        <f t="shared" si="94"/>
        <v>9.2634818204689182</v>
      </c>
      <c r="P85" s="11">
        <f t="shared" si="94"/>
        <v>10.128034743753068</v>
      </c>
      <c r="Q85" s="11">
        <f t="shared" si="94"/>
        <v>11.622214930379558</v>
      </c>
      <c r="S85" s="40">
        <f t="shared" si="95"/>
        <v>-1.0345784904201905</v>
      </c>
      <c r="T85" s="40">
        <f t="shared" si="96"/>
        <v>1.5237481950573395</v>
      </c>
      <c r="W85" t="str">
        <f t="shared" si="97"/>
        <v>Caring, leisure and other service occupations</v>
      </c>
      <c r="X85" s="11">
        <f t="shared" si="97"/>
        <v>40.953616964593799</v>
      </c>
      <c r="Y85" s="11">
        <f t="shared" si="97"/>
        <v>39.417658692765826</v>
      </c>
      <c r="Z85" s="11">
        <f t="shared" si="97"/>
        <v>38.244430630005013</v>
      </c>
      <c r="AA85" s="11">
        <f t="shared" si="97"/>
        <v>39.566012192208305</v>
      </c>
      <c r="AB85" s="11">
        <f t="shared" si="97"/>
        <v>43.401591600833299</v>
      </c>
      <c r="AD85" s="40">
        <f>IF(Z$6-X$6 &lt;&gt; 0,(EXP(LN(Z13/X13)/(Z$6-X$6))-1)*100,0)</f>
        <v>-1.3595176862178149</v>
      </c>
      <c r="AE85" s="40">
        <f t="shared" si="99"/>
        <v>0.84688708995128703</v>
      </c>
    </row>
    <row r="86" spans="1:31" x14ac:dyDescent="0.2">
      <c r="A86" t="str">
        <f t="shared" si="92"/>
        <v>Sales and customer service occupations</v>
      </c>
      <c r="B86" s="11">
        <f t="shared" si="92"/>
        <v>55.264846269435189</v>
      </c>
      <c r="C86" s="11">
        <f t="shared" si="92"/>
        <v>57.679966812899522</v>
      </c>
      <c r="D86" s="11">
        <f t="shared" si="92"/>
        <v>55.34614181813312</v>
      </c>
      <c r="E86" s="11">
        <f t="shared" si="92"/>
        <v>56.722120841960169</v>
      </c>
      <c r="F86" s="11">
        <f t="shared" si="92"/>
        <v>57.718543288578246</v>
      </c>
      <c r="H86" s="40">
        <f t="shared" si="100"/>
        <v>2.9403051484955256E-2</v>
      </c>
      <c r="I86" s="40">
        <f t="shared" si="93"/>
        <v>0.28020213101780378</v>
      </c>
      <c r="L86" t="str">
        <f t="shared" si="94"/>
        <v>Sales and customer service occupations</v>
      </c>
      <c r="M86" s="11">
        <f t="shared" si="94"/>
        <v>21.501496087323773</v>
      </c>
      <c r="N86" s="11">
        <f t="shared" si="94"/>
        <v>21.786852120041949</v>
      </c>
      <c r="O86" s="11">
        <f t="shared" si="94"/>
        <v>21.349858500244295</v>
      </c>
      <c r="P86" s="11">
        <f t="shared" si="94"/>
        <v>22.635567690558254</v>
      </c>
      <c r="Q86" s="11">
        <f t="shared" si="94"/>
        <v>23.681088493840001</v>
      </c>
      <c r="S86" s="40">
        <f t="shared" si="95"/>
        <v>-0.14144799069782943</v>
      </c>
      <c r="T86" s="40">
        <f t="shared" si="96"/>
        <v>0.69326982416535454</v>
      </c>
      <c r="W86" t="str">
        <f t="shared" si="97"/>
        <v>Sales and customer service occupations</v>
      </c>
      <c r="X86" s="11">
        <f t="shared" si="97"/>
        <v>33.763350182111438</v>
      </c>
      <c r="Y86" s="11">
        <f t="shared" si="97"/>
        <v>35.893114692857552</v>
      </c>
      <c r="Z86" s="11">
        <f t="shared" si="97"/>
        <v>33.99628331788881</v>
      </c>
      <c r="AA86" s="11">
        <f t="shared" si="97"/>
        <v>34.086553151401901</v>
      </c>
      <c r="AB86" s="11">
        <f t="shared" si="97"/>
        <v>34.037454794738281</v>
      </c>
      <c r="AD86" s="40">
        <f t="shared" si="98"/>
        <v>0.13760067106498575</v>
      </c>
      <c r="AE86" s="40">
        <f t="shared" si="99"/>
        <v>8.0691617800221493E-3</v>
      </c>
    </row>
    <row r="87" spans="1:31" x14ac:dyDescent="0.2">
      <c r="A87" t="str">
        <f t="shared" si="92"/>
        <v>Process, plant and machine operatives</v>
      </c>
      <c r="B87" s="11">
        <f t="shared" si="92"/>
        <v>36.748651996817465</v>
      </c>
      <c r="C87" s="11">
        <f t="shared" si="92"/>
        <v>39.718474996545005</v>
      </c>
      <c r="D87" s="11">
        <f t="shared" si="92"/>
        <v>35.143861095693147</v>
      </c>
      <c r="E87" s="11">
        <f t="shared" si="92"/>
        <v>35.98709283656995</v>
      </c>
      <c r="F87" s="11">
        <f t="shared" si="92"/>
        <v>34.819984497910355</v>
      </c>
      <c r="H87" s="40">
        <f t="shared" si="100"/>
        <v>-0.8890561223600657</v>
      </c>
      <c r="I87" s="40">
        <f t="shared" si="93"/>
        <v>-6.1704055873845753E-2</v>
      </c>
      <c r="L87" t="str">
        <f t="shared" si="94"/>
        <v>Process, plant and machine operatives</v>
      </c>
      <c r="M87" s="11">
        <f t="shared" si="94"/>
        <v>32.696795421173739</v>
      </c>
      <c r="N87" s="11">
        <f t="shared" si="94"/>
        <v>35.491218187034391</v>
      </c>
      <c r="O87" s="11">
        <f t="shared" si="94"/>
        <v>31.505620492413271</v>
      </c>
      <c r="P87" s="11">
        <f t="shared" si="94"/>
        <v>31.631844896982145</v>
      </c>
      <c r="Q87" s="11">
        <f t="shared" si="94"/>
        <v>30.579323492332708</v>
      </c>
      <c r="S87" s="40">
        <f t="shared" si="95"/>
        <v>-0.73947464240388117</v>
      </c>
      <c r="T87" s="40">
        <f t="shared" si="96"/>
        <v>-0.1987481041570982</v>
      </c>
      <c r="W87" t="str">
        <f t="shared" si="97"/>
        <v>Process, plant and machine operatives</v>
      </c>
      <c r="X87" s="11">
        <f t="shared" si="97"/>
        <v>4.0518565756437619</v>
      </c>
      <c r="Y87" s="11">
        <f t="shared" si="97"/>
        <v>4.2272568095106333</v>
      </c>
      <c r="Z87" s="11">
        <f t="shared" si="97"/>
        <v>3.6382406032798738</v>
      </c>
      <c r="AA87" s="11">
        <f t="shared" si="97"/>
        <v>4.3552479395878301</v>
      </c>
      <c r="AB87" s="11">
        <f t="shared" si="97"/>
        <v>4.2406610055776959</v>
      </c>
      <c r="AD87" s="40">
        <f t="shared" si="98"/>
        <v>-2.1304772720035725</v>
      </c>
      <c r="AE87" s="40">
        <f t="shared" si="99"/>
        <v>1.026694310804066</v>
      </c>
    </row>
    <row r="88" spans="1:31" x14ac:dyDescent="0.2">
      <c r="A88" t="str">
        <f t="shared" si="92"/>
        <v>Elementary occupations</v>
      </c>
      <c r="B88" s="11">
        <f t="shared" si="92"/>
        <v>66.584804916791768</v>
      </c>
      <c r="C88" s="11">
        <f t="shared" si="92"/>
        <v>64.274639055585624</v>
      </c>
      <c r="D88" s="11">
        <f t="shared" si="92"/>
        <v>56.326184889580382</v>
      </c>
      <c r="E88" s="11">
        <f t="shared" si="92"/>
        <v>59.010878337744082</v>
      </c>
      <c r="F88" s="11">
        <f t="shared" si="92"/>
        <v>59.389656514344736</v>
      </c>
      <c r="H88" s="40">
        <f t="shared" si="100"/>
        <v>-3.2909669610237779</v>
      </c>
      <c r="I88" s="40">
        <f t="shared" si="93"/>
        <v>0.35369439896344446</v>
      </c>
      <c r="L88" t="str">
        <f t="shared" si="94"/>
        <v>Elementary occupations</v>
      </c>
      <c r="M88" s="11">
        <f t="shared" si="94"/>
        <v>37.536236608277171</v>
      </c>
      <c r="N88" s="11">
        <f t="shared" si="94"/>
        <v>35.827995258084989</v>
      </c>
      <c r="O88" s="11">
        <f t="shared" si="94"/>
        <v>31.464769550721236</v>
      </c>
      <c r="P88" s="11">
        <f t="shared" si="94"/>
        <v>33.490848756460522</v>
      </c>
      <c r="Q88" s="11">
        <f t="shared" si="94"/>
        <v>33.177945717410807</v>
      </c>
      <c r="S88" s="40">
        <f t="shared" si="95"/>
        <v>-3.4672306565110556</v>
      </c>
      <c r="T88" s="40">
        <f t="shared" si="96"/>
        <v>0.35407120038919437</v>
      </c>
      <c r="W88" t="str">
        <f t="shared" si="97"/>
        <v>Elementary occupations</v>
      </c>
      <c r="X88" s="11">
        <f t="shared" si="97"/>
        <v>29.048568308514589</v>
      </c>
      <c r="Y88" s="11">
        <f t="shared" si="97"/>
        <v>28.446643797500592</v>
      </c>
      <c r="Z88" s="11">
        <f t="shared" si="97"/>
        <v>24.86141533885916</v>
      </c>
      <c r="AA88" s="11">
        <f t="shared" si="97"/>
        <v>25.520029581283588</v>
      </c>
      <c r="AB88" s="11">
        <f t="shared" si="97"/>
        <v>26.211710796933989</v>
      </c>
      <c r="AD88" s="40">
        <f t="shared" si="98"/>
        <v>-3.0650873492750974</v>
      </c>
      <c r="AE88" s="40">
        <f t="shared" si="99"/>
        <v>0.35321748822045862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532.57000000000005</v>
      </c>
      <c r="C90" s="34">
        <f t="shared" si="101"/>
        <v>560.78900000000021</v>
      </c>
      <c r="D90" s="34">
        <f t="shared" si="101"/>
        <v>548.29600000000005</v>
      </c>
      <c r="E90" s="34">
        <f t="shared" si="101"/>
        <v>568.90400000000011</v>
      </c>
      <c r="F90" s="34">
        <f t="shared" si="101"/>
        <v>599.67000000000053</v>
      </c>
      <c r="H90" s="43">
        <f>IF(D$6-B$6 &lt;&gt; 0,(EXP(LN(D18/B18)/(D$6-B$6))-1)*100,0)</f>
        <v>0.58371587574734818</v>
      </c>
      <c r="I90" s="43">
        <f>F56</f>
        <v>0.5988809428255637</v>
      </c>
      <c r="L90" s="24" t="str">
        <f t="shared" ref="L90:Q90" si="102">L18</f>
        <v>All occupations</v>
      </c>
      <c r="M90" s="34">
        <f t="shared" si="102"/>
        <v>285.42827832606326</v>
      </c>
      <c r="N90" s="34">
        <f t="shared" si="102"/>
        <v>302.89012416421457</v>
      </c>
      <c r="O90" s="34">
        <f t="shared" si="102"/>
        <v>292.33886542276338</v>
      </c>
      <c r="P90" s="34">
        <f t="shared" si="102"/>
        <v>300.58537547599417</v>
      </c>
      <c r="Q90" s="34">
        <f t="shared" si="102"/>
        <v>312.29572548078841</v>
      </c>
      <c r="S90" s="43">
        <f>IF(O$6-M$6 &lt;&gt; 0,(EXP(LN(O18/M18)/(O$6-M$6))-1)*100,0)</f>
        <v>0.47960331595480188</v>
      </c>
      <c r="T90" s="43">
        <f>Q56</f>
        <v>0.44121683810851575</v>
      </c>
      <c r="W90" s="24" t="str">
        <f t="shared" ref="W90:AB90" si="103">W18</f>
        <v>All occupations</v>
      </c>
      <c r="X90" s="34">
        <f t="shared" si="103"/>
        <v>247.14172167393696</v>
      </c>
      <c r="Y90" s="34">
        <f t="shared" si="103"/>
        <v>257.89887583578553</v>
      </c>
      <c r="Z90" s="34">
        <f t="shared" si="103"/>
        <v>255.95713457723664</v>
      </c>
      <c r="AA90" s="34">
        <f t="shared" si="103"/>
        <v>268.318624524006</v>
      </c>
      <c r="AB90" s="34">
        <f t="shared" si="103"/>
        <v>287.37427451921207</v>
      </c>
      <c r="AD90" s="43">
        <f>IF(Z$6-X$6 &lt;&gt; 0,(EXP(LN(Z18/X18)/(Z$6-X$6))-1)*100,0)</f>
        <v>0.70342334817403707</v>
      </c>
      <c r="AE90" s="43">
        <f>AB56</f>
        <v>0.77482281044478629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Cheshire and Warrington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Cheshire and Warrington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Cheshire and Warrington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29.438003166043199</v>
      </c>
      <c r="C8" s="11">
        <v>35.376519789380083</v>
      </c>
      <c r="D8" s="11">
        <v>35.962769986906238</v>
      </c>
      <c r="E8" s="11">
        <v>32.47303780745046</v>
      </c>
      <c r="F8" s="11">
        <v>35.432737699943949</v>
      </c>
      <c r="G8" s="10"/>
      <c r="H8" s="11">
        <f>F8-D8</f>
        <v>-0.53003228696228888</v>
      </c>
      <c r="I8" s="11">
        <f>'RD T1'!E7</f>
        <v>17.227103246929435</v>
      </c>
      <c r="J8" s="11">
        <f>SUM(H8:I8)</f>
        <v>16.697070959967146</v>
      </c>
      <c r="L8" s="10" t="str">
        <f>name!D4</f>
        <v>11 Corporate managers and directors</v>
      </c>
      <c r="M8" s="11">
        <v>21.019473109942549</v>
      </c>
      <c r="N8" s="11">
        <v>24.12650119680665</v>
      </c>
      <c r="O8" s="11">
        <v>24.183967278027144</v>
      </c>
      <c r="P8" s="11">
        <v>20.783563459492964</v>
      </c>
      <c r="Q8" s="11">
        <v>21.483370207237996</v>
      </c>
      <c r="R8" s="10"/>
      <c r="S8" s="11">
        <f>Q8-O8</f>
        <v>-2.7005970707891471</v>
      </c>
      <c r="T8" s="11">
        <f>'RD T1'!T7</f>
        <v>9.923624775950147</v>
      </c>
      <c r="U8" s="11">
        <f>SUM(S8:T8)</f>
        <v>7.2230277051609999</v>
      </c>
      <c r="W8" s="10" t="str">
        <f>name!D4</f>
        <v>11 Corporate managers and directors</v>
      </c>
      <c r="X8" s="11">
        <v>8.4185300561006571</v>
      </c>
      <c r="Y8" s="11">
        <v>11.250018592573449</v>
      </c>
      <c r="Z8" s="11">
        <v>11.778802708879049</v>
      </c>
      <c r="AA8" s="11">
        <v>11.689474347957479</v>
      </c>
      <c r="AB8" s="11">
        <v>13.949367492705939</v>
      </c>
      <c r="AC8" s="10"/>
      <c r="AD8" s="11">
        <f>AB8-Z8</f>
        <v>2.1705647838268902</v>
      </c>
      <c r="AE8" s="11">
        <f>'RD T1'!T36</f>
        <v>7.3034784709792895</v>
      </c>
      <c r="AF8" s="11">
        <f>SUM(AD8:AE8)</f>
        <v>9.4740432548061797</v>
      </c>
    </row>
    <row r="9" spans="1:32" x14ac:dyDescent="0.2">
      <c r="A9" s="10" t="str">
        <f>name!D5</f>
        <v>12 Other managers and proprietors</v>
      </c>
      <c r="B9" s="11">
        <v>16.402975959570398</v>
      </c>
      <c r="C9" s="11">
        <v>16.579291904445228</v>
      </c>
      <c r="D9" s="11">
        <v>17.430224209701073</v>
      </c>
      <c r="E9" s="11">
        <v>18.033395955989022</v>
      </c>
      <c r="F9" s="11">
        <v>20.761601564288348</v>
      </c>
      <c r="H9" s="11">
        <f t="shared" ref="H9:H32" si="2">F9-D9</f>
        <v>3.3313773545872749</v>
      </c>
      <c r="I9" s="11">
        <f>'RD T1'!E8</f>
        <v>10.399419807015027</v>
      </c>
      <c r="J9" s="11">
        <f>SUM(H9:I9)</f>
        <v>13.730797161602302</v>
      </c>
      <c r="L9" s="10" t="str">
        <f>name!D5</f>
        <v>12 Other managers and proprietors</v>
      </c>
      <c r="M9" s="11">
        <v>9.9224737541648835</v>
      </c>
      <c r="N9" s="11">
        <v>9.9234044336571969</v>
      </c>
      <c r="O9" s="11">
        <v>10.137290194480007</v>
      </c>
      <c r="P9" s="11">
        <v>11.345370051107087</v>
      </c>
      <c r="Q9" s="11">
        <v>13.042882076433322</v>
      </c>
      <c r="S9" s="11">
        <f t="shared" ref="S9:S32" si="3">Q9-O9</f>
        <v>2.9055918819533151</v>
      </c>
      <c r="T9" s="11">
        <f>'RD T1'!T8</f>
        <v>5.890849364480669</v>
      </c>
      <c r="U9" s="11">
        <f>SUM(S9:T9)</f>
        <v>8.7964412464339841</v>
      </c>
      <c r="W9" s="10" t="str">
        <f>name!D5</f>
        <v>12 Other managers and proprietors</v>
      </c>
      <c r="X9" s="11">
        <v>6.4805022054055268</v>
      </c>
      <c r="Y9" s="11">
        <v>6.6558874707880431</v>
      </c>
      <c r="Z9" s="11">
        <v>7.292934015221074</v>
      </c>
      <c r="AA9" s="11">
        <v>6.6880259048819193</v>
      </c>
      <c r="AB9" s="11">
        <v>7.7187194878550054</v>
      </c>
      <c r="AD9" s="11">
        <f t="shared" ref="AD9:AD32" si="4">AB9-Z9</f>
        <v>0.42578547263393141</v>
      </c>
      <c r="AE9" s="11">
        <f>'RD T1'!T37</f>
        <v>4.50857044253436</v>
      </c>
      <c r="AF9" s="11">
        <f>SUM(AD9:AE9)</f>
        <v>4.9343559151682914</v>
      </c>
    </row>
    <row r="10" spans="1:32" x14ac:dyDescent="0.2">
      <c r="A10" s="10" t="str">
        <f>name!D6</f>
        <v>21 Science, research, engineering and technology professionals</v>
      </c>
      <c r="B10" s="11">
        <v>28.321451508349007</v>
      </c>
      <c r="C10" s="11">
        <v>32.487983174624773</v>
      </c>
      <c r="D10" s="11">
        <v>33.093604219598696</v>
      </c>
      <c r="E10" s="11">
        <v>40.559468912139081</v>
      </c>
      <c r="F10" s="11">
        <v>46.257748854377461</v>
      </c>
      <c r="G10" s="11"/>
      <c r="H10" s="11">
        <f t="shared" si="2"/>
        <v>13.164144634778765</v>
      </c>
      <c r="I10" s="11">
        <f>'RD T1'!E9</f>
        <v>15.465216172010328</v>
      </c>
      <c r="J10" s="11">
        <f t="shared" ref="J10:J32" si="5">SUM(H10:I10)</f>
        <v>28.629360806789094</v>
      </c>
      <c r="L10" s="10" t="str">
        <f>name!D6</f>
        <v>21 Science, research, engineering and technology professionals</v>
      </c>
      <c r="M10" s="11">
        <v>23.338526228591981</v>
      </c>
      <c r="N10" s="11">
        <v>27.092327196915743</v>
      </c>
      <c r="O10" s="11">
        <v>26.480216957821437</v>
      </c>
      <c r="P10" s="11">
        <v>31.462679382314811</v>
      </c>
      <c r="Q10" s="11">
        <v>34.837116730907724</v>
      </c>
      <c r="R10" s="11"/>
      <c r="S10" s="11">
        <f t="shared" si="3"/>
        <v>8.3568997730862868</v>
      </c>
      <c r="T10" s="11">
        <f>'RD T1'!T9</f>
        <v>10.543643799020726</v>
      </c>
      <c r="U10" s="11">
        <f t="shared" ref="U10:U32" si="6">SUM(S10:T10)</f>
        <v>18.900543572107011</v>
      </c>
      <c r="W10" s="10" t="str">
        <f>name!D6</f>
        <v>21 Science, research, engineering and technology professionals</v>
      </c>
      <c r="X10" s="11">
        <v>4.9829252797570094</v>
      </c>
      <c r="Y10" s="11">
        <v>5.3956559777090476</v>
      </c>
      <c r="Z10" s="11">
        <v>6.6133872617772864</v>
      </c>
      <c r="AA10" s="11">
        <v>9.0967895298242887</v>
      </c>
      <c r="AB10" s="11">
        <v>11.420632123469694</v>
      </c>
      <c r="AC10" s="11"/>
      <c r="AD10" s="11">
        <f t="shared" si="4"/>
        <v>4.8072448616924079</v>
      </c>
      <c r="AE10" s="11">
        <f>'RD T1'!T38</f>
        <v>4.9215723729896022</v>
      </c>
      <c r="AF10" s="11">
        <f t="shared" ref="AF10:AF32" si="7">SUM(AD10:AE10)</f>
        <v>9.7288172346820101</v>
      </c>
    </row>
    <row r="11" spans="1:32" x14ac:dyDescent="0.2">
      <c r="A11" s="10" t="str">
        <f>name!D7</f>
        <v>22 Health professionals</v>
      </c>
      <c r="B11" s="11">
        <v>18.773405938319556</v>
      </c>
      <c r="C11" s="11">
        <v>20.957521550549036</v>
      </c>
      <c r="D11" s="11">
        <v>21.417644611597215</v>
      </c>
      <c r="E11" s="11">
        <v>21.65383625916613</v>
      </c>
      <c r="F11" s="11">
        <v>24.40279263648053</v>
      </c>
      <c r="G11" s="11"/>
      <c r="H11" s="11">
        <f t="shared" si="2"/>
        <v>2.9851480248833155</v>
      </c>
      <c r="I11" s="11">
        <f>'RD T1'!E10</f>
        <v>11.655271314073248</v>
      </c>
      <c r="J11" s="11">
        <f t="shared" si="5"/>
        <v>14.640419338956564</v>
      </c>
      <c r="L11" s="10" t="str">
        <f>name!D7</f>
        <v>22 Health professionals</v>
      </c>
      <c r="M11" s="11">
        <v>5.1742606479112148</v>
      </c>
      <c r="N11" s="11">
        <v>5.5984475269474379</v>
      </c>
      <c r="O11" s="11">
        <v>5.9527962902518761</v>
      </c>
      <c r="P11" s="11">
        <v>5.9738999438273614</v>
      </c>
      <c r="Q11" s="11">
        <v>6.6326405084186479</v>
      </c>
      <c r="R11" s="11"/>
      <c r="S11" s="11">
        <f t="shared" si="3"/>
        <v>0.67984421816677187</v>
      </c>
      <c r="T11" s="11">
        <f>'RD T1'!T10</f>
        <v>2.3068068194443319</v>
      </c>
      <c r="U11" s="11">
        <f t="shared" si="6"/>
        <v>2.9866510376111037</v>
      </c>
      <c r="W11" s="10" t="str">
        <f>name!D7</f>
        <v>22 Health professionals</v>
      </c>
      <c r="X11" s="11">
        <v>13.599145290408352</v>
      </c>
      <c r="Y11" s="11">
        <v>15.359074023601623</v>
      </c>
      <c r="Z11" s="11">
        <v>15.464848321345368</v>
      </c>
      <c r="AA11" s="11">
        <v>15.679936315338805</v>
      </c>
      <c r="AB11" s="11">
        <v>17.770152128061877</v>
      </c>
      <c r="AC11" s="11"/>
      <c r="AD11" s="11">
        <f t="shared" si="4"/>
        <v>2.305303806716509</v>
      </c>
      <c r="AE11" s="11">
        <f>'RD T1'!T39</f>
        <v>9.348464494628919</v>
      </c>
      <c r="AF11" s="11">
        <f t="shared" si="7"/>
        <v>11.653768301345428</v>
      </c>
    </row>
    <row r="12" spans="1:32" x14ac:dyDescent="0.2">
      <c r="A12" s="10" t="str">
        <f>name!D8</f>
        <v>23 Teaching and other educational professionals</v>
      </c>
      <c r="B12" s="11">
        <v>23.090705329307763</v>
      </c>
      <c r="C12" s="11">
        <v>22.306216654748855</v>
      </c>
      <c r="D12" s="11">
        <v>23.831483305156919</v>
      </c>
      <c r="E12" s="11">
        <v>24.775730455994015</v>
      </c>
      <c r="F12" s="11">
        <v>28.044815218296563</v>
      </c>
      <c r="G12" s="11"/>
      <c r="H12" s="11">
        <f t="shared" si="2"/>
        <v>4.2133319131396441</v>
      </c>
      <c r="I12" s="11">
        <f>'RD T1'!E11</f>
        <v>12.864693751775928</v>
      </c>
      <c r="J12" s="11">
        <f t="shared" si="5"/>
        <v>17.078025664915572</v>
      </c>
      <c r="L12" s="10" t="str">
        <f>name!D8</f>
        <v>23 Teaching and other educational professionals</v>
      </c>
      <c r="M12" s="11">
        <v>7.8426559242033438</v>
      </c>
      <c r="N12" s="11">
        <v>7.5648608772082353</v>
      </c>
      <c r="O12" s="11">
        <v>8.1100712195167652</v>
      </c>
      <c r="P12" s="11">
        <v>8.7621442295497296</v>
      </c>
      <c r="Q12" s="11">
        <v>9.6715004844753754</v>
      </c>
      <c r="R12" s="11"/>
      <c r="S12" s="11">
        <f t="shared" si="3"/>
        <v>1.5614292649586101</v>
      </c>
      <c r="T12" s="11">
        <f>'RD T1'!T11</f>
        <v>3.8107350324365195</v>
      </c>
      <c r="U12" s="11">
        <f t="shared" si="6"/>
        <v>5.3721642973951296</v>
      </c>
      <c r="W12" s="10" t="str">
        <f>name!D8</f>
        <v>23 Teaching and other educational professionals</v>
      </c>
      <c r="X12" s="11">
        <v>15.24804940510448</v>
      </c>
      <c r="Y12" s="11">
        <v>14.74135577754061</v>
      </c>
      <c r="Z12" s="11">
        <v>15.721412085640146</v>
      </c>
      <c r="AA12" s="11">
        <v>16.013586226444307</v>
      </c>
      <c r="AB12" s="11">
        <v>18.373314733821218</v>
      </c>
      <c r="AC12" s="11"/>
      <c r="AD12" s="11">
        <f t="shared" si="4"/>
        <v>2.6519026481810712</v>
      </c>
      <c r="AE12" s="11">
        <f>'RD T1'!T40</f>
        <v>9.0539587193394109</v>
      </c>
      <c r="AF12" s="11">
        <f t="shared" si="7"/>
        <v>11.705861367520482</v>
      </c>
    </row>
    <row r="13" spans="1:32" x14ac:dyDescent="0.2">
      <c r="A13" s="10" t="str">
        <f>name!D9</f>
        <v>24 Business, media and public service professionals</v>
      </c>
      <c r="B13" s="11">
        <v>26.935477217394315</v>
      </c>
      <c r="C13" s="11">
        <v>32.587588505478742</v>
      </c>
      <c r="D13" s="11">
        <v>35.599113963172179</v>
      </c>
      <c r="E13" s="11">
        <v>37.223893355318054</v>
      </c>
      <c r="F13" s="11">
        <v>41.341355187032278</v>
      </c>
      <c r="G13" s="11"/>
      <c r="H13" s="11">
        <f t="shared" si="2"/>
        <v>5.7422412238600984</v>
      </c>
      <c r="I13" s="11">
        <f>'RD T1'!E12</f>
        <v>18.308671392409909</v>
      </c>
      <c r="J13" s="11">
        <f t="shared" si="5"/>
        <v>24.050912616270008</v>
      </c>
      <c r="L13" s="10" t="str">
        <f>name!D9</f>
        <v>24 Business, media and public service professionals</v>
      </c>
      <c r="M13" s="11">
        <v>16.396282951381448</v>
      </c>
      <c r="N13" s="11">
        <v>19.067320626948593</v>
      </c>
      <c r="O13" s="11">
        <v>20.476839749346695</v>
      </c>
      <c r="P13" s="11">
        <v>21.337564755309632</v>
      </c>
      <c r="Q13" s="11">
        <v>22.50407391940378</v>
      </c>
      <c r="R13" s="11"/>
      <c r="S13" s="11">
        <f t="shared" si="3"/>
        <v>2.0272341700570848</v>
      </c>
      <c r="T13" s="11">
        <f>'RD T1'!T12</f>
        <v>9.1039766337630219</v>
      </c>
      <c r="U13" s="11">
        <f t="shared" si="6"/>
        <v>11.131210803820107</v>
      </c>
      <c r="W13" s="10" t="str">
        <f>name!D9</f>
        <v>24 Business, media and public service professionals</v>
      </c>
      <c r="X13" s="11">
        <v>10.539194266012871</v>
      </c>
      <c r="Y13" s="11">
        <v>13.520267878530149</v>
      </c>
      <c r="Z13" s="11">
        <v>15.122274213825508</v>
      </c>
      <c r="AA13" s="11">
        <v>15.886328600008417</v>
      </c>
      <c r="AB13" s="11">
        <v>18.837281267628413</v>
      </c>
      <c r="AC13" s="11"/>
      <c r="AD13" s="11">
        <f t="shared" si="4"/>
        <v>3.7150070538029052</v>
      </c>
      <c r="AE13" s="11">
        <f>'RD T1'!T41</f>
        <v>9.204694758646891</v>
      </c>
      <c r="AF13" s="11">
        <f t="shared" si="7"/>
        <v>12.919701812449796</v>
      </c>
    </row>
    <row r="14" spans="1:32" x14ac:dyDescent="0.2">
      <c r="A14" s="10" t="str">
        <f>name!D10</f>
        <v>31 Science, engineering and technology associate professionals</v>
      </c>
      <c r="B14" s="11">
        <v>9.6136509646234813</v>
      </c>
      <c r="C14" s="11">
        <v>11.533430424745834</v>
      </c>
      <c r="D14" s="11">
        <v>12.256651434982214</v>
      </c>
      <c r="E14" s="11">
        <v>11.541212940745082</v>
      </c>
      <c r="F14" s="11">
        <v>12.545657364351875</v>
      </c>
      <c r="G14" s="11"/>
      <c r="H14" s="11">
        <f t="shared" si="2"/>
        <v>0.28900592936966163</v>
      </c>
      <c r="I14" s="11">
        <f>'RD T1'!E13</f>
        <v>4.8244282929069362</v>
      </c>
      <c r="J14" s="11">
        <f t="shared" si="5"/>
        <v>5.1134342222765978</v>
      </c>
      <c r="L14" s="10" t="str">
        <f>name!D10</f>
        <v>31 Science, engineering and technology associate professionals</v>
      </c>
      <c r="M14" s="11">
        <v>7.3494256572878891</v>
      </c>
      <c r="N14" s="11">
        <v>9.1139921348756303</v>
      </c>
      <c r="O14" s="11">
        <v>9.3647681927960598</v>
      </c>
      <c r="P14" s="11">
        <v>8.3688079606278372</v>
      </c>
      <c r="Q14" s="11">
        <v>8.7137801160436315</v>
      </c>
      <c r="R14" s="11"/>
      <c r="S14" s="11">
        <f t="shared" si="3"/>
        <v>-0.65098807675242831</v>
      </c>
      <c r="T14" s="11">
        <f>'RD T1'!T13</f>
        <v>3.145809893628857</v>
      </c>
      <c r="U14" s="11">
        <f t="shared" si="6"/>
        <v>2.4948218168764287</v>
      </c>
      <c r="W14" s="10" t="str">
        <f>name!D10</f>
        <v>31 Science, engineering and technology associate professionals</v>
      </c>
      <c r="X14" s="11">
        <v>2.2642253073356051</v>
      </c>
      <c r="Y14" s="11">
        <v>2.4194382898701998</v>
      </c>
      <c r="Z14" s="11">
        <v>2.8918832421861627</v>
      </c>
      <c r="AA14" s="11">
        <v>3.1724049801172534</v>
      </c>
      <c r="AB14" s="11">
        <v>3.8318772483082415</v>
      </c>
      <c r="AC14" s="11"/>
      <c r="AD14" s="11">
        <f t="shared" si="4"/>
        <v>0.93999400612207884</v>
      </c>
      <c r="AE14" s="11">
        <f>'RD T1'!T42</f>
        <v>1.6786183992780792</v>
      </c>
      <c r="AF14" s="11">
        <f t="shared" si="7"/>
        <v>2.618612405400158</v>
      </c>
    </row>
    <row r="15" spans="1:32" x14ac:dyDescent="0.2">
      <c r="A15" s="10" t="str">
        <f>name!D11</f>
        <v>32 Health and social care associate professionals</v>
      </c>
      <c r="B15" s="11">
        <v>8.6246871779352734</v>
      </c>
      <c r="C15" s="11">
        <v>9.379191299721958</v>
      </c>
      <c r="D15" s="11">
        <v>9.7799557459423472</v>
      </c>
      <c r="E15" s="11">
        <v>16.003411929010987</v>
      </c>
      <c r="F15" s="11">
        <v>19.881424391286558</v>
      </c>
      <c r="G15" s="11"/>
      <c r="H15" s="11">
        <f t="shared" si="2"/>
        <v>10.101468645344211</v>
      </c>
      <c r="I15" s="11">
        <f>'RD T1'!E14</f>
        <v>9.4995008784521602</v>
      </c>
      <c r="J15" s="11">
        <f t="shared" si="5"/>
        <v>19.600969523796373</v>
      </c>
      <c r="L15" s="10" t="str">
        <f>name!D11</f>
        <v>32 Health and social care associate professionals</v>
      </c>
      <c r="M15" s="11">
        <v>2.1198510973584201</v>
      </c>
      <c r="N15" s="11">
        <v>2.1160945953665493</v>
      </c>
      <c r="O15" s="11">
        <v>2.2165584666224634</v>
      </c>
      <c r="P15" s="11">
        <v>3.041723155507539</v>
      </c>
      <c r="Q15" s="11">
        <v>3.5558492243751214</v>
      </c>
      <c r="R15" s="11"/>
      <c r="S15" s="11">
        <f t="shared" si="3"/>
        <v>1.339290757752658</v>
      </c>
      <c r="T15" s="11">
        <f>'RD T1'!T14</f>
        <v>1.4879124705894091</v>
      </c>
      <c r="U15" s="11">
        <f t="shared" si="6"/>
        <v>2.8272032283420669</v>
      </c>
      <c r="W15" s="10" t="str">
        <f>name!D11</f>
        <v>32 Health and social care associate professionals</v>
      </c>
      <c r="X15" s="11">
        <v>6.5048360805768457</v>
      </c>
      <c r="Y15" s="11">
        <v>7.2630967043553829</v>
      </c>
      <c r="Z15" s="11">
        <v>7.5633972793198847</v>
      </c>
      <c r="AA15" s="11">
        <v>12.961688773503447</v>
      </c>
      <c r="AB15" s="11">
        <v>16.325575166911417</v>
      </c>
      <c r="AC15" s="11"/>
      <c r="AD15" s="11">
        <f t="shared" si="4"/>
        <v>8.7621778875915322</v>
      </c>
      <c r="AE15" s="11">
        <f>'RD T1'!T43</f>
        <v>8.0115884078627495</v>
      </c>
      <c r="AF15" s="11">
        <f t="shared" si="7"/>
        <v>16.77376629545428</v>
      </c>
    </row>
    <row r="16" spans="1:32" x14ac:dyDescent="0.2">
      <c r="A16" s="10" t="str">
        <f>name!D12</f>
        <v>33 Protective service occupations</v>
      </c>
      <c r="B16" s="11">
        <v>4.3158094155212838</v>
      </c>
      <c r="C16" s="11">
        <v>4.4218947915474001</v>
      </c>
      <c r="D16" s="11">
        <v>4.5061325592535013</v>
      </c>
      <c r="E16" s="11">
        <v>3.6622593367358687</v>
      </c>
      <c r="F16" s="11">
        <v>3.8625163556648983</v>
      </c>
      <c r="G16" s="11"/>
      <c r="H16" s="11">
        <f t="shared" si="2"/>
        <v>-0.64361620358860305</v>
      </c>
      <c r="I16" s="11">
        <f>'RD T1'!E15</f>
        <v>1.2146431634690713</v>
      </c>
      <c r="J16" s="11">
        <f t="shared" si="5"/>
        <v>0.57102695988046825</v>
      </c>
      <c r="L16" s="10" t="str">
        <f>name!D12</f>
        <v>33 Protective service occupations</v>
      </c>
      <c r="M16" s="11">
        <v>3.5688063597281006</v>
      </c>
      <c r="N16" s="11">
        <v>3.5989538315535747</v>
      </c>
      <c r="O16" s="11">
        <v>3.6030265302863338</v>
      </c>
      <c r="P16" s="11">
        <v>2.885812122484146</v>
      </c>
      <c r="Q16" s="11">
        <v>2.8476393837026746</v>
      </c>
      <c r="R16" s="11"/>
      <c r="S16" s="11">
        <f t="shared" si="3"/>
        <v>-0.75538714658365924</v>
      </c>
      <c r="T16" s="11">
        <f>'RD T1'!T15</f>
        <v>0.80529016136954501</v>
      </c>
      <c r="U16" s="11">
        <f t="shared" si="6"/>
        <v>4.9903014785885769E-2</v>
      </c>
      <c r="W16" s="10" t="str">
        <f>name!D12</f>
        <v>33 Protective service occupations</v>
      </c>
      <c r="X16" s="11">
        <v>0.74700305579317816</v>
      </c>
      <c r="Y16" s="11">
        <v>0.82294095999381878</v>
      </c>
      <c r="Z16" s="11">
        <v>0.9031060289671583</v>
      </c>
      <c r="AA16" s="11">
        <v>0.77644721425172636</v>
      </c>
      <c r="AB16" s="11">
        <v>1.0148769719622246</v>
      </c>
      <c r="AC16" s="11"/>
      <c r="AD16" s="11">
        <f t="shared" si="4"/>
        <v>0.11177094299506629</v>
      </c>
      <c r="AE16" s="11">
        <f>'RD T1'!T44</f>
        <v>0.40935300209952641</v>
      </c>
      <c r="AF16" s="11">
        <f t="shared" si="7"/>
        <v>0.5211239450945927</v>
      </c>
    </row>
    <row r="17" spans="1:32" x14ac:dyDescent="0.2">
      <c r="A17" s="10" t="str">
        <f>name!D13</f>
        <v>34 Culture, media and sports occupations</v>
      </c>
      <c r="B17" s="11">
        <v>6.6912987240386403</v>
      </c>
      <c r="C17" s="11">
        <v>7.4369374040297194</v>
      </c>
      <c r="D17" s="11">
        <v>7.2355272711679692</v>
      </c>
      <c r="E17" s="11">
        <v>6.3036407061661022</v>
      </c>
      <c r="F17" s="11">
        <v>7.0072613030886028</v>
      </c>
      <c r="G17" s="11"/>
      <c r="H17" s="11">
        <f t="shared" si="2"/>
        <v>-0.22826596807936639</v>
      </c>
      <c r="I17" s="11">
        <f>'RD T1'!E16</f>
        <v>3.0347051174854429</v>
      </c>
      <c r="J17" s="11">
        <f t="shared" si="5"/>
        <v>2.8064391494060765</v>
      </c>
      <c r="L17" s="10" t="str">
        <f>name!D13</f>
        <v>34 Culture, media and sports occupations</v>
      </c>
      <c r="M17" s="11">
        <v>3.8221720649288602</v>
      </c>
      <c r="N17" s="11">
        <v>4.4205942629793231</v>
      </c>
      <c r="O17" s="11">
        <v>3.9800289728001861</v>
      </c>
      <c r="P17" s="11">
        <v>3.3241187933643435</v>
      </c>
      <c r="Q17" s="11">
        <v>3.5192011559485601</v>
      </c>
      <c r="R17" s="11"/>
      <c r="S17" s="11">
        <f t="shared" si="3"/>
        <v>-0.46082781685162599</v>
      </c>
      <c r="T17" s="11">
        <f>'RD T1'!T16</f>
        <v>1.3793180161587333</v>
      </c>
      <c r="U17" s="11">
        <f t="shared" si="6"/>
        <v>0.91849019930710729</v>
      </c>
      <c r="W17" s="10" t="str">
        <f>name!D13</f>
        <v>34 Culture, media and sports occupations</v>
      </c>
      <c r="X17" s="11">
        <v>2.8691266591097917</v>
      </c>
      <c r="Y17" s="11">
        <v>3.0163431410503949</v>
      </c>
      <c r="Z17" s="11">
        <v>3.2554982983677836</v>
      </c>
      <c r="AA17" s="11">
        <v>2.9795219128017632</v>
      </c>
      <c r="AB17" s="11">
        <v>3.4880601471400388</v>
      </c>
      <c r="AC17" s="11"/>
      <c r="AD17" s="11">
        <f t="shared" si="4"/>
        <v>0.23256184877225516</v>
      </c>
      <c r="AE17" s="11">
        <f>'RD T1'!T45</f>
        <v>1.6553871013267092</v>
      </c>
      <c r="AF17" s="11">
        <f t="shared" si="7"/>
        <v>1.8879489500989644</v>
      </c>
    </row>
    <row r="18" spans="1:32" x14ac:dyDescent="0.2">
      <c r="A18" s="10" t="str">
        <f>name!D14</f>
        <v>35 Business and public service associate professionals</v>
      </c>
      <c r="B18" s="11">
        <v>28.548009406505283</v>
      </c>
      <c r="C18" s="11">
        <v>31.846140805803184</v>
      </c>
      <c r="D18" s="11">
        <v>32.419552175147686</v>
      </c>
      <c r="E18" s="11">
        <v>32.515248690903924</v>
      </c>
      <c r="F18" s="11">
        <v>34.44687324067543</v>
      </c>
      <c r="G18" s="11"/>
      <c r="H18" s="11">
        <f t="shared" si="2"/>
        <v>2.0273210655277438</v>
      </c>
      <c r="I18" s="11">
        <f>'RD T1'!E17</f>
        <v>15.284173265217118</v>
      </c>
      <c r="J18" s="11">
        <f t="shared" si="5"/>
        <v>17.311494330744864</v>
      </c>
      <c r="L18" s="10" t="str">
        <f>name!D14</f>
        <v>35 Business and public service associate professionals</v>
      </c>
      <c r="M18" s="11">
        <v>15.435251309638334</v>
      </c>
      <c r="N18" s="11">
        <v>16.810033674878127</v>
      </c>
      <c r="O18" s="11">
        <v>17.089769910022607</v>
      </c>
      <c r="P18" s="11">
        <v>16.784002530034265</v>
      </c>
      <c r="Q18" s="11">
        <v>16.790111303345089</v>
      </c>
      <c r="R18" s="11"/>
      <c r="S18" s="11">
        <f t="shared" si="3"/>
        <v>-0.29965860667751798</v>
      </c>
      <c r="T18" s="11">
        <f>'RD T1'!T17</f>
        <v>6.4693502030191237</v>
      </c>
      <c r="U18" s="11">
        <f t="shared" si="6"/>
        <v>6.1696915963416057</v>
      </c>
      <c r="W18" s="10" t="str">
        <f>name!D14</f>
        <v>35 Business and public service associate professionals</v>
      </c>
      <c r="X18" s="11">
        <v>13.112758096866948</v>
      </c>
      <c r="Y18" s="11">
        <v>15.036107130925084</v>
      </c>
      <c r="Z18" s="11">
        <v>15.329782265125072</v>
      </c>
      <c r="AA18" s="11">
        <v>15.73124616086962</v>
      </c>
      <c r="AB18" s="11">
        <v>17.656761937330415</v>
      </c>
      <c r="AC18" s="11"/>
      <c r="AD18" s="11">
        <f t="shared" si="4"/>
        <v>2.3269796722053435</v>
      </c>
      <c r="AE18" s="11">
        <f>'RD T1'!T46</f>
        <v>8.8148230621979948</v>
      </c>
      <c r="AF18" s="11">
        <f t="shared" si="7"/>
        <v>11.141802734403338</v>
      </c>
    </row>
    <row r="19" spans="1:32" x14ac:dyDescent="0.2">
      <c r="A19" s="10" t="str">
        <f>name!D15</f>
        <v>41 Administrative occupations</v>
      </c>
      <c r="B19" s="11">
        <v>57.70306646350479</v>
      </c>
      <c r="C19" s="11">
        <v>58.977359747610954</v>
      </c>
      <c r="D19" s="11">
        <v>61.386826653602441</v>
      </c>
      <c r="E19" s="11">
        <v>64.701695831558354</v>
      </c>
      <c r="F19" s="11">
        <v>65.95538523813228</v>
      </c>
      <c r="G19" s="11"/>
      <c r="H19" s="11">
        <f t="shared" si="2"/>
        <v>4.5685585845298391</v>
      </c>
      <c r="I19" s="11">
        <f>'RD T1'!E18</f>
        <v>31.320330113890865</v>
      </c>
      <c r="J19" s="11">
        <f t="shared" si="5"/>
        <v>35.888888698420701</v>
      </c>
      <c r="L19" s="10" t="str">
        <f>name!D15</f>
        <v>41 Administrative occupations</v>
      </c>
      <c r="M19" s="11">
        <v>20.755690192041207</v>
      </c>
      <c r="N19" s="11">
        <v>20.91055379447841</v>
      </c>
      <c r="O19" s="11">
        <v>24.365105337569521</v>
      </c>
      <c r="P19" s="11">
        <v>26.740535120970858</v>
      </c>
      <c r="Q19" s="11">
        <v>30.409519983289215</v>
      </c>
      <c r="R19" s="11"/>
      <c r="S19" s="11">
        <f t="shared" si="3"/>
        <v>6.0444146457196943</v>
      </c>
      <c r="T19" s="11">
        <f>'RD T1'!T18</f>
        <v>10.428662278717338</v>
      </c>
      <c r="U19" s="11">
        <f t="shared" si="6"/>
        <v>16.473076924437031</v>
      </c>
      <c r="W19" s="10" t="str">
        <f>name!D15</f>
        <v>41 Administrative occupations</v>
      </c>
      <c r="X19" s="11">
        <v>36.94737627146354</v>
      </c>
      <c r="Y19" s="11">
        <v>38.066805953132508</v>
      </c>
      <c r="Z19" s="11">
        <v>37.021721316032853</v>
      </c>
      <c r="AA19" s="11">
        <v>37.9611607105875</v>
      </c>
      <c r="AB19" s="11">
        <v>35.545865254843065</v>
      </c>
      <c r="AC19" s="11"/>
      <c r="AD19" s="11">
        <f t="shared" si="4"/>
        <v>-1.4758560611897877</v>
      </c>
      <c r="AE19" s="11">
        <f>'RD T1'!T47</f>
        <v>20.891667835173529</v>
      </c>
      <c r="AF19" s="11">
        <f t="shared" si="7"/>
        <v>19.415811773983741</v>
      </c>
    </row>
    <row r="20" spans="1:32" x14ac:dyDescent="0.2">
      <c r="A20" s="10" t="str">
        <f>name!D16</f>
        <v>42 Secretarial and related occupations</v>
      </c>
      <c r="B20" s="11">
        <v>12.588703845563272</v>
      </c>
      <c r="C20" s="11">
        <v>11.858970624501499</v>
      </c>
      <c r="D20" s="11">
        <v>11.433262875339475</v>
      </c>
      <c r="E20" s="11">
        <v>10.727460347657416</v>
      </c>
      <c r="F20" s="11">
        <v>7.5668494821973118</v>
      </c>
      <c r="G20" s="11"/>
      <c r="H20" s="11">
        <f t="shared" si="2"/>
        <v>-3.8664133931421629</v>
      </c>
      <c r="I20" s="11">
        <f>'RD T1'!E19</f>
        <v>5.097070136023925</v>
      </c>
      <c r="J20" s="11">
        <f t="shared" si="5"/>
        <v>1.2306567428817621</v>
      </c>
      <c r="L20" s="10" t="str">
        <f>name!D16</f>
        <v>42 Secretarial and related occupations</v>
      </c>
      <c r="M20" s="11">
        <v>1.1484490872450304</v>
      </c>
      <c r="N20" s="11">
        <v>0.9550333351053778</v>
      </c>
      <c r="O20" s="11">
        <v>0.99605645394929077</v>
      </c>
      <c r="P20" s="11">
        <v>0.86539533352410958</v>
      </c>
      <c r="Q20" s="11">
        <v>1.0567880744241704</v>
      </c>
      <c r="R20" s="11"/>
      <c r="S20" s="11">
        <f t="shared" si="3"/>
        <v>6.0731620474879677E-2</v>
      </c>
      <c r="T20" s="11">
        <f>'RD T1'!T19</f>
        <v>0.31451984512678566</v>
      </c>
      <c r="U20" s="11">
        <f t="shared" si="6"/>
        <v>0.37525146560166533</v>
      </c>
      <c r="W20" s="10" t="str">
        <f>name!D16</f>
        <v>42 Secretarial and related occupations</v>
      </c>
      <c r="X20" s="11">
        <v>11.440254758318241</v>
      </c>
      <c r="Y20" s="11">
        <v>10.90393728939612</v>
      </c>
      <c r="Z20" s="11">
        <v>10.437206421390178</v>
      </c>
      <c r="AA20" s="11">
        <v>9.8620650141333037</v>
      </c>
      <c r="AB20" s="11">
        <v>6.5100614077731409</v>
      </c>
      <c r="AC20" s="11"/>
      <c r="AD20" s="11">
        <f t="shared" si="4"/>
        <v>-3.9271450136170367</v>
      </c>
      <c r="AE20" s="11">
        <f>'RD T1'!T48</f>
        <v>4.7825502908971389</v>
      </c>
      <c r="AF20" s="11">
        <f t="shared" si="7"/>
        <v>0.85540527728010218</v>
      </c>
    </row>
    <row r="21" spans="1:32" x14ac:dyDescent="0.2">
      <c r="A21" s="10" t="str">
        <f>name!D17</f>
        <v>51 Skilled agricultural and related trades</v>
      </c>
      <c r="B21" s="11">
        <v>5.8351462178697586</v>
      </c>
      <c r="C21" s="11">
        <v>6.1777681624696852</v>
      </c>
      <c r="D21" s="11">
        <v>5.8976140306897555</v>
      </c>
      <c r="E21" s="11">
        <v>5.8303778032801938</v>
      </c>
      <c r="F21" s="11">
        <v>6.3114415997805269</v>
      </c>
      <c r="G21" s="11"/>
      <c r="H21" s="11">
        <f t="shared" si="2"/>
        <v>0.41382756909077134</v>
      </c>
      <c r="I21" s="11">
        <f>'RD T1'!E20</f>
        <v>3.3432894811796161</v>
      </c>
      <c r="J21" s="11">
        <f t="shared" si="5"/>
        <v>3.7571170502703874</v>
      </c>
      <c r="L21" s="10" t="str">
        <f>name!D17</f>
        <v>51 Skilled agricultural and related trades</v>
      </c>
      <c r="M21" s="11">
        <v>4.5386025109323755</v>
      </c>
      <c r="N21" s="11">
        <v>5.2814518311114362</v>
      </c>
      <c r="O21" s="11">
        <v>4.7670631234604333</v>
      </c>
      <c r="P21" s="11">
        <v>4.6595914287028908</v>
      </c>
      <c r="Q21" s="11">
        <v>4.9553602398588419</v>
      </c>
      <c r="R21" s="11"/>
      <c r="S21" s="11">
        <f t="shared" si="3"/>
        <v>0.18829711639840863</v>
      </c>
      <c r="T21" s="11">
        <f>'RD T1'!T20</f>
        <v>2.5313528201850888</v>
      </c>
      <c r="U21" s="11">
        <f t="shared" si="6"/>
        <v>2.7196499365834974</v>
      </c>
      <c r="W21" s="10" t="str">
        <f>name!D17</f>
        <v>51 Skilled agricultural and related trades</v>
      </c>
      <c r="X21" s="11">
        <v>1.2965437069373857</v>
      </c>
      <c r="Y21" s="11">
        <v>0.89631633135824862</v>
      </c>
      <c r="Z21" s="11">
        <v>1.1305509072293238</v>
      </c>
      <c r="AA21" s="11">
        <v>1.1707863745773006</v>
      </c>
      <c r="AB21" s="11">
        <v>1.3560813599216797</v>
      </c>
      <c r="AC21" s="11"/>
      <c r="AD21" s="11">
        <f t="shared" si="4"/>
        <v>0.22553045269235583</v>
      </c>
      <c r="AE21" s="11">
        <f>'RD T1'!T49</f>
        <v>0.81193666099452799</v>
      </c>
      <c r="AF21" s="11">
        <f t="shared" si="7"/>
        <v>1.0374671136868838</v>
      </c>
    </row>
    <row r="22" spans="1:32" x14ac:dyDescent="0.2">
      <c r="A22" s="10" t="str">
        <f>name!D18</f>
        <v>52 Skilled metal, electrical and electronic trades</v>
      </c>
      <c r="B22" s="11">
        <v>19.646307170972374</v>
      </c>
      <c r="C22" s="11">
        <v>21.558305682509754</v>
      </c>
      <c r="D22" s="11">
        <v>18.039517837879064</v>
      </c>
      <c r="E22" s="11">
        <v>17.49326157695776</v>
      </c>
      <c r="F22" s="11">
        <v>15.964702806783095</v>
      </c>
      <c r="G22" s="11"/>
      <c r="H22" s="11">
        <f t="shared" si="2"/>
        <v>-2.0748150310959694</v>
      </c>
      <c r="I22" s="11">
        <f>'RD T1'!E21</f>
        <v>6.3530551088171467</v>
      </c>
      <c r="J22" s="11">
        <f t="shared" si="5"/>
        <v>4.2782400777211773</v>
      </c>
      <c r="L22" s="10" t="str">
        <f>name!D18</f>
        <v>52 Skilled metal, electrical and electronic trades</v>
      </c>
      <c r="M22" s="11">
        <v>19.402786592975431</v>
      </c>
      <c r="N22" s="11">
        <v>21.14689532525863</v>
      </c>
      <c r="O22" s="11">
        <v>17.729122440702259</v>
      </c>
      <c r="P22" s="11">
        <v>16.929988337117454</v>
      </c>
      <c r="Q22" s="11">
        <v>15.226474462059686</v>
      </c>
      <c r="R22" s="11"/>
      <c r="S22" s="11">
        <f t="shared" si="3"/>
        <v>-2.5026479786425728</v>
      </c>
      <c r="T22" s="11">
        <f>'RD T1'!T21</f>
        <v>6.0188785635420441</v>
      </c>
      <c r="U22" s="11">
        <f t="shared" si="6"/>
        <v>3.5162305848994713</v>
      </c>
      <c r="W22" s="10" t="str">
        <f>name!D18</f>
        <v>52 Skilled metal, electrical and electronic trades</v>
      </c>
      <c r="X22" s="11">
        <v>0.24352057799693247</v>
      </c>
      <c r="Y22" s="11">
        <v>0.41141035725111702</v>
      </c>
      <c r="Z22" s="11">
        <v>0.31039539717680048</v>
      </c>
      <c r="AA22" s="11">
        <v>0.56327323984030142</v>
      </c>
      <c r="AB22" s="11">
        <v>0.7382283447233986</v>
      </c>
      <c r="AC22" s="11"/>
      <c r="AD22" s="11">
        <f t="shared" si="4"/>
        <v>0.42783294754659812</v>
      </c>
      <c r="AE22" s="11">
        <f>'RD T1'!T50</f>
        <v>0.33417654527510127</v>
      </c>
      <c r="AF22" s="11">
        <f t="shared" si="7"/>
        <v>0.76200949282169939</v>
      </c>
    </row>
    <row r="23" spans="1:32" x14ac:dyDescent="0.2">
      <c r="A23" s="10" t="str">
        <f>name!D19</f>
        <v>53 Skilled construction and building trades</v>
      </c>
      <c r="B23" s="11">
        <v>15.617696183461172</v>
      </c>
      <c r="C23" s="11">
        <v>16.792834009091877</v>
      </c>
      <c r="D23" s="11">
        <v>14.320739900547263</v>
      </c>
      <c r="E23" s="11">
        <v>14.029850028536757</v>
      </c>
      <c r="F23" s="11">
        <v>12.659693444418995</v>
      </c>
      <c r="G23" s="11"/>
      <c r="H23" s="11">
        <f t="shared" si="2"/>
        <v>-1.6610464561282683</v>
      </c>
      <c r="I23" s="11">
        <f>'RD T1'!E22</f>
        <v>5.6183660295438429</v>
      </c>
      <c r="J23" s="11">
        <f t="shared" si="5"/>
        <v>3.9573195734155746</v>
      </c>
      <c r="L23" s="10" t="str">
        <f>name!D19</f>
        <v>53 Skilled construction and building trades</v>
      </c>
      <c r="M23" s="11">
        <v>15.450154737200252</v>
      </c>
      <c r="N23" s="11">
        <v>16.574814164565943</v>
      </c>
      <c r="O23" s="11">
        <v>14.093204681313612</v>
      </c>
      <c r="P23" s="11">
        <v>13.892108486132296</v>
      </c>
      <c r="Q23" s="11">
        <v>12.507168029743626</v>
      </c>
      <c r="R23" s="11"/>
      <c r="S23" s="11">
        <f t="shared" si="3"/>
        <v>-1.5860366515699855</v>
      </c>
      <c r="T23" s="11">
        <f>'RD T1'!T22</f>
        <v>5.5396966031143418</v>
      </c>
      <c r="U23" s="11">
        <f t="shared" si="6"/>
        <v>3.9536599515443562</v>
      </c>
      <c r="W23" s="10" t="str">
        <f>name!D19</f>
        <v>53 Skilled construction and building trades</v>
      </c>
      <c r="X23" s="11">
        <v>0.16754144626090581</v>
      </c>
      <c r="Y23" s="11">
        <v>0.21801984452592865</v>
      </c>
      <c r="Z23" s="11">
        <v>0.22753521923364262</v>
      </c>
      <c r="AA23" s="11">
        <v>0.13774154240445244</v>
      </c>
      <c r="AB23" s="11">
        <v>0.15252541467535941</v>
      </c>
      <c r="AC23" s="11"/>
      <c r="AD23" s="11">
        <f t="shared" si="4"/>
        <v>-7.5009804558283211E-2</v>
      </c>
      <c r="AE23" s="11">
        <f>'RD T1'!T51</f>
        <v>7.8669426429500006E-2</v>
      </c>
      <c r="AF23" s="11">
        <f t="shared" si="7"/>
        <v>3.6596218712167949E-3</v>
      </c>
    </row>
    <row r="24" spans="1:32" x14ac:dyDescent="0.2">
      <c r="A24" s="10" t="str">
        <f>name!D20</f>
        <v>54 Textiles, printing and other skilled trades</v>
      </c>
      <c r="B24" s="11">
        <v>11.113774001247538</v>
      </c>
      <c r="C24" s="11">
        <v>9.6258160529191397</v>
      </c>
      <c r="D24" s="11">
        <v>9.3612789654354067</v>
      </c>
      <c r="E24" s="11">
        <v>9.9620791101552992</v>
      </c>
      <c r="F24" s="11">
        <v>10.275152781155613</v>
      </c>
      <c r="G24" s="11"/>
      <c r="H24" s="11">
        <f t="shared" si="2"/>
        <v>0.91387381572020665</v>
      </c>
      <c r="I24" s="11">
        <f>'RD T1'!E23</f>
        <v>4.3535997994996922</v>
      </c>
      <c r="J24" s="11">
        <f t="shared" si="5"/>
        <v>5.2674736152198989</v>
      </c>
      <c r="L24" s="10" t="str">
        <f>name!D20</f>
        <v>54 Textiles, printing and other skilled trades</v>
      </c>
      <c r="M24" s="11">
        <v>6.6509768216224749</v>
      </c>
      <c r="N24" s="11">
        <v>5.688289932369897</v>
      </c>
      <c r="O24" s="11">
        <v>5.2092492599489333</v>
      </c>
      <c r="P24" s="11">
        <v>5.5417742981728368</v>
      </c>
      <c r="Q24" s="11">
        <v>5.4816769471578652</v>
      </c>
      <c r="R24" s="11"/>
      <c r="S24" s="11">
        <f t="shared" si="3"/>
        <v>0.27242768720893196</v>
      </c>
      <c r="T24" s="11">
        <f>'RD T1'!T23</f>
        <v>1.747905804721108</v>
      </c>
      <c r="U24" s="11">
        <f t="shared" si="6"/>
        <v>2.0203334919300397</v>
      </c>
      <c r="W24" s="10" t="str">
        <f>name!D20</f>
        <v>54 Textiles, printing and other skilled trades</v>
      </c>
      <c r="X24" s="11">
        <v>4.4627971796250607</v>
      </c>
      <c r="Y24" s="11">
        <v>3.9375261205492378</v>
      </c>
      <c r="Z24" s="11">
        <v>4.1520297054864743</v>
      </c>
      <c r="AA24" s="11">
        <v>4.4203048119824651</v>
      </c>
      <c r="AB24" s="11">
        <v>4.7934758339977401</v>
      </c>
      <c r="AC24" s="11"/>
      <c r="AD24" s="11">
        <f t="shared" si="4"/>
        <v>0.64144612851126581</v>
      </c>
      <c r="AE24" s="11">
        <f>'RD T1'!T52</f>
        <v>2.605693994778584</v>
      </c>
      <c r="AF24" s="11">
        <f t="shared" si="7"/>
        <v>3.2471401232898498</v>
      </c>
    </row>
    <row r="25" spans="1:32" x14ac:dyDescent="0.2">
      <c r="A25" s="10" t="str">
        <f>name!D21</f>
        <v>61 Caring personal service occupations</v>
      </c>
      <c r="B25" s="11">
        <v>37.656356563064236</v>
      </c>
      <c r="C25" s="11">
        <v>36.584658391396793</v>
      </c>
      <c r="D25" s="11">
        <v>36.316626722001985</v>
      </c>
      <c r="E25" s="11">
        <v>39.505855301501676</v>
      </c>
      <c r="F25" s="11">
        <v>44.849727138435981</v>
      </c>
      <c r="G25" s="11"/>
      <c r="H25" s="11">
        <f t="shared" si="2"/>
        <v>8.5331004164339959</v>
      </c>
      <c r="I25" s="11">
        <f>'RD T1'!E24</f>
        <v>22.550983323021171</v>
      </c>
      <c r="J25" s="11">
        <f t="shared" si="5"/>
        <v>31.084083739455167</v>
      </c>
      <c r="L25" s="10" t="str">
        <f>name!D21</f>
        <v>61 Caring personal service occupations</v>
      </c>
      <c r="M25" s="11">
        <v>5.5841167793664761</v>
      </c>
      <c r="N25" s="11">
        <v>5.630095737979147</v>
      </c>
      <c r="O25" s="11">
        <v>5.2163020560344249</v>
      </c>
      <c r="P25" s="11">
        <v>6.4296468260236299</v>
      </c>
      <c r="Q25" s="11">
        <v>7.7088261527316124</v>
      </c>
      <c r="R25" s="11"/>
      <c r="S25" s="11">
        <f t="shared" si="3"/>
        <v>2.4925240966971876</v>
      </c>
      <c r="T25" s="11">
        <f>'RD T1'!T24</f>
        <v>2.9095219363956875</v>
      </c>
      <c r="U25" s="11">
        <f t="shared" si="6"/>
        <v>5.4020460330928746</v>
      </c>
      <c r="W25" s="10" t="str">
        <f>name!D21</f>
        <v>61 Caring personal service occupations</v>
      </c>
      <c r="X25" s="11">
        <v>32.072239783697754</v>
      </c>
      <c r="Y25" s="11">
        <v>30.954562653417625</v>
      </c>
      <c r="Z25" s="11">
        <v>31.100324665967559</v>
      </c>
      <c r="AA25" s="11">
        <v>33.076208475478055</v>
      </c>
      <c r="AB25" s="11">
        <v>37.14090098570437</v>
      </c>
      <c r="AC25" s="11"/>
      <c r="AD25" s="11">
        <f t="shared" si="4"/>
        <v>6.040576319736811</v>
      </c>
      <c r="AE25" s="11">
        <f>'RD T1'!T53</f>
        <v>19.641461386625483</v>
      </c>
      <c r="AF25" s="11">
        <f t="shared" si="7"/>
        <v>25.682037706362294</v>
      </c>
    </row>
    <row r="26" spans="1:32" x14ac:dyDescent="0.2">
      <c r="A26" s="10" t="str">
        <f>name!D22</f>
        <v>62 Leisure, travel and related personal service occupations</v>
      </c>
      <c r="B26" s="11">
        <v>12.552797866175666</v>
      </c>
      <c r="C26" s="11">
        <v>12.210909829404534</v>
      </c>
      <c r="D26" s="11">
        <v>10.673102404365801</v>
      </c>
      <c r="E26" s="11">
        <v>9.8322603802042323</v>
      </c>
      <c r="F26" s="11">
        <v>9.7689717072696904</v>
      </c>
      <c r="G26" s="11"/>
      <c r="H26" s="11">
        <f t="shared" si="2"/>
        <v>-0.90413069709611094</v>
      </c>
      <c r="I26" s="11">
        <f>'RD T1'!E25</f>
        <v>4.9499235399909081</v>
      </c>
      <c r="J26" s="11">
        <f t="shared" si="5"/>
        <v>4.0457928428947971</v>
      </c>
      <c r="L26" s="10" t="str">
        <f>name!D22</f>
        <v>62 Leisure, travel and related personal service occupations</v>
      </c>
      <c r="M26" s="11">
        <v>3.7557739816985616</v>
      </c>
      <c r="N26" s="11">
        <v>3.8476755016866448</v>
      </c>
      <c r="O26" s="11">
        <v>3.6138781243528499</v>
      </c>
      <c r="P26" s="11">
        <v>3.4506659815764062</v>
      </c>
      <c r="Q26" s="11">
        <v>3.6170565769355818</v>
      </c>
      <c r="R26" s="11"/>
      <c r="S26" s="11">
        <f t="shared" si="3"/>
        <v>3.178452582731861E-3</v>
      </c>
      <c r="T26" s="11">
        <f>'RD T1'!T25</f>
        <v>1.4989322828724112</v>
      </c>
      <c r="U26" s="11">
        <f t="shared" si="6"/>
        <v>1.5021107354551431</v>
      </c>
      <c r="W26" s="10" t="str">
        <f>name!D22</f>
        <v>62 Leisure, travel and related personal service occupations</v>
      </c>
      <c r="X26" s="11">
        <v>8.7970238844770989</v>
      </c>
      <c r="Y26" s="11">
        <v>8.3632343277178904</v>
      </c>
      <c r="Z26" s="11">
        <v>7.0592242800129386</v>
      </c>
      <c r="AA26" s="11">
        <v>6.3815943986278318</v>
      </c>
      <c r="AB26" s="11">
        <v>6.1519151303341024</v>
      </c>
      <c r="AC26" s="11"/>
      <c r="AD26" s="11">
        <f t="shared" si="4"/>
        <v>-0.90730914967883614</v>
      </c>
      <c r="AE26" s="11">
        <f>'RD T1'!T54</f>
        <v>3.450991257118496</v>
      </c>
      <c r="AF26" s="11">
        <f t="shared" si="7"/>
        <v>2.5436821074396598</v>
      </c>
    </row>
    <row r="27" spans="1:32" x14ac:dyDescent="0.2">
      <c r="A27" s="10" t="str">
        <f>name!D23</f>
        <v>63 Community and civil enforcement occupations</v>
      </c>
      <c r="B27" s="11">
        <v>0.50237369748867755</v>
      </c>
      <c r="C27" s="11">
        <v>0.41658032999106764</v>
      </c>
      <c r="D27" s="11">
        <v>0.51818332410615708</v>
      </c>
      <c r="E27" s="11">
        <v>0.35593125425544575</v>
      </c>
      <c r="F27" s="11">
        <v>0.40510768550718995</v>
      </c>
      <c r="G27" s="11"/>
      <c r="H27" s="11">
        <f t="shared" si="2"/>
        <v>-0.11307563859896713</v>
      </c>
      <c r="I27" s="11">
        <f>'RD T1'!E26</f>
        <v>0.17680260892111951</v>
      </c>
      <c r="J27" s="11">
        <f t="shared" si="5"/>
        <v>6.3726970322152382E-2</v>
      </c>
      <c r="L27" s="10" t="str">
        <f>name!D23</f>
        <v>63 Community and civil enforcement occupations</v>
      </c>
      <c r="M27" s="11">
        <v>0.41802040106973076</v>
      </c>
      <c r="N27" s="11">
        <v>0.31671861836075671</v>
      </c>
      <c r="O27" s="11">
        <v>0.43330164008164263</v>
      </c>
      <c r="P27" s="11">
        <v>0.24772193615303031</v>
      </c>
      <c r="Q27" s="11">
        <v>0.29633220071236327</v>
      </c>
      <c r="R27" s="11"/>
      <c r="S27" s="11">
        <f t="shared" si="3"/>
        <v>-0.13696943936927936</v>
      </c>
      <c r="T27" s="11">
        <f>'RD T1'!T26</f>
        <v>0.11147037218936347</v>
      </c>
      <c r="U27" s="11">
        <f t="shared" si="6"/>
        <v>-2.5499067179915888E-2</v>
      </c>
      <c r="W27" s="10" t="str">
        <f>name!D23</f>
        <v>63 Community and civil enforcement occupations</v>
      </c>
      <c r="X27" s="11">
        <v>8.4353296418946538E-2</v>
      </c>
      <c r="Y27" s="11">
        <v>9.9861711630310962E-2</v>
      </c>
      <c r="Z27" s="11">
        <v>8.4881684024514251E-2</v>
      </c>
      <c r="AA27" s="11">
        <v>0.10820931810241557</v>
      </c>
      <c r="AB27" s="11">
        <v>0.10877548479482678</v>
      </c>
      <c r="AC27" s="11"/>
      <c r="AD27" s="11">
        <f t="shared" si="4"/>
        <v>2.3893800770312529E-2</v>
      </c>
      <c r="AE27" s="11">
        <f>'RD T1'!T55</f>
        <v>6.5332236731756033E-2</v>
      </c>
      <c r="AF27" s="11">
        <f t="shared" si="7"/>
        <v>8.9226037502068561E-2</v>
      </c>
    </row>
    <row r="28" spans="1:32" x14ac:dyDescent="0.2">
      <c r="A28" s="10" t="str">
        <f>name!D24</f>
        <v>71 Sales occupations</v>
      </c>
      <c r="B28" s="11">
        <v>43.74646426913467</v>
      </c>
      <c r="C28" s="11">
        <v>45.212732736132736</v>
      </c>
      <c r="D28" s="11">
        <v>42.985369836752696</v>
      </c>
      <c r="E28" s="11">
        <v>42.779419036330324</v>
      </c>
      <c r="F28" s="11">
        <v>41.836080035212312</v>
      </c>
      <c r="G28" s="11"/>
      <c r="H28" s="11">
        <f t="shared" si="2"/>
        <v>-1.1492898015403838</v>
      </c>
      <c r="I28" s="11">
        <f>'RD T1'!E27</f>
        <v>19.863115106494888</v>
      </c>
      <c r="J28" s="11">
        <f t="shared" si="5"/>
        <v>18.713825304954504</v>
      </c>
      <c r="L28" s="10" t="str">
        <f>name!D24</f>
        <v>71 Sales occupations</v>
      </c>
      <c r="M28" s="11">
        <v>16.143616574833143</v>
      </c>
      <c r="N28" s="11">
        <v>16.730998449519497</v>
      </c>
      <c r="O28" s="11">
        <v>15.839278679259722</v>
      </c>
      <c r="P28" s="11">
        <v>15.751138527623423</v>
      </c>
      <c r="Q28" s="11">
        <v>15.517376650041186</v>
      </c>
      <c r="R28" s="11"/>
      <c r="S28" s="11">
        <f t="shared" si="3"/>
        <v>-0.32190202921853661</v>
      </c>
      <c r="T28" s="11">
        <f>'RD T1'!T27</f>
        <v>5.1601881425542695</v>
      </c>
      <c r="U28" s="11">
        <f t="shared" si="6"/>
        <v>4.8382861133357329</v>
      </c>
      <c r="W28" s="10" t="str">
        <f>name!D24</f>
        <v>71 Sales occupations</v>
      </c>
      <c r="X28" s="11">
        <v>27.602847694301541</v>
      </c>
      <c r="Y28" s="11">
        <v>28.481734286613236</v>
      </c>
      <c r="Z28" s="11">
        <v>27.14609115749295</v>
      </c>
      <c r="AA28" s="11">
        <v>27.028280508706899</v>
      </c>
      <c r="AB28" s="11">
        <v>26.318703385171165</v>
      </c>
      <c r="AC28" s="11"/>
      <c r="AD28" s="11">
        <f t="shared" si="4"/>
        <v>-0.82738777232178506</v>
      </c>
      <c r="AE28" s="11">
        <f>'RD T1'!T56</f>
        <v>14.702926963940616</v>
      </c>
      <c r="AF28" s="11">
        <f t="shared" si="7"/>
        <v>13.875539191618831</v>
      </c>
    </row>
    <row r="29" spans="1:32" x14ac:dyDescent="0.2">
      <c r="A29" s="10" t="str">
        <f>name!D25</f>
        <v>72 Customer service occupations</v>
      </c>
      <c r="B29" s="11">
        <v>11.518382000300521</v>
      </c>
      <c r="C29" s="11">
        <v>12.467234076766786</v>
      </c>
      <c r="D29" s="11">
        <v>12.360771981380422</v>
      </c>
      <c r="E29" s="11">
        <v>13.942701805629843</v>
      </c>
      <c r="F29" s="11">
        <v>15.882463253365936</v>
      </c>
      <c r="G29" s="11"/>
      <c r="H29" s="11">
        <f t="shared" si="2"/>
        <v>3.5216912719855138</v>
      </c>
      <c r="I29" s="11">
        <f>'RD T1'!E28</f>
        <v>6.3100460650417842</v>
      </c>
      <c r="J29" s="11">
        <f t="shared" si="5"/>
        <v>9.8317373370272989</v>
      </c>
      <c r="L29" s="10" t="str">
        <f>name!D25</f>
        <v>72 Customer service occupations</v>
      </c>
      <c r="M29" s="11">
        <v>5.3578795124906291</v>
      </c>
      <c r="N29" s="11">
        <v>5.0558536705224517</v>
      </c>
      <c r="O29" s="11">
        <v>5.5105798209845727</v>
      </c>
      <c r="P29" s="11">
        <v>6.88442916293483</v>
      </c>
      <c r="Q29" s="11">
        <v>8.163711843798815</v>
      </c>
      <c r="R29" s="11"/>
      <c r="S29" s="11">
        <f t="shared" si="3"/>
        <v>2.6531320228142423</v>
      </c>
      <c r="T29" s="11">
        <f>'RD T1'!T28</f>
        <v>2.4377881235426209</v>
      </c>
      <c r="U29" s="11">
        <f t="shared" si="6"/>
        <v>5.0909201463568632</v>
      </c>
      <c r="W29" s="10" t="str">
        <f>name!D25</f>
        <v>72 Customer service occupations</v>
      </c>
      <c r="X29" s="11">
        <v>6.1605024878098948</v>
      </c>
      <c r="Y29" s="11">
        <v>7.4113804062443167</v>
      </c>
      <c r="Z29" s="11">
        <v>6.8501921603958635</v>
      </c>
      <c r="AA29" s="11">
        <v>7.058272642695</v>
      </c>
      <c r="AB29" s="11">
        <v>7.7187514095671137</v>
      </c>
      <c r="AC29" s="11"/>
      <c r="AD29" s="11">
        <f t="shared" si="4"/>
        <v>0.86855924917125016</v>
      </c>
      <c r="AE29" s="11">
        <f>'RD T1'!T57</f>
        <v>3.8722579414991634</v>
      </c>
      <c r="AF29" s="11">
        <f t="shared" si="7"/>
        <v>4.7408171906704135</v>
      </c>
    </row>
    <row r="30" spans="1:32" x14ac:dyDescent="0.2">
      <c r="A30" s="10" t="str">
        <f>name!D26</f>
        <v>81 Process, plant and machine operatives</v>
      </c>
      <c r="B30" s="11">
        <v>13.466243081519977</v>
      </c>
      <c r="C30" s="11">
        <v>13.456714433548262</v>
      </c>
      <c r="D30" s="11">
        <v>11.491742597646773</v>
      </c>
      <c r="E30" s="11">
        <v>11.879698709680552</v>
      </c>
      <c r="F30" s="11">
        <v>10.703706362953314</v>
      </c>
      <c r="G30" s="11"/>
      <c r="H30" s="11">
        <f t="shared" si="2"/>
        <v>-0.78803623469345929</v>
      </c>
      <c r="I30" s="11">
        <f>'RD T1'!E29</f>
        <v>4.4516635358063041</v>
      </c>
      <c r="J30" s="11">
        <f t="shared" si="5"/>
        <v>3.6636273011128448</v>
      </c>
      <c r="L30" s="10" t="str">
        <f>name!D26</f>
        <v>81 Process, plant and machine operatives</v>
      </c>
      <c r="M30" s="11">
        <v>10.277475084101381</v>
      </c>
      <c r="N30" s="11">
        <v>10.07068442234103</v>
      </c>
      <c r="O30" s="11">
        <v>8.654488995939241</v>
      </c>
      <c r="P30" s="11">
        <v>8.6017005339199297</v>
      </c>
      <c r="Q30" s="11">
        <v>7.7160433161374238</v>
      </c>
      <c r="R30" s="11"/>
      <c r="S30" s="11">
        <f t="shared" si="3"/>
        <v>-0.93844567980181726</v>
      </c>
      <c r="T30" s="11">
        <f>'RD T1'!T29</f>
        <v>2.9294438420789488</v>
      </c>
      <c r="U30" s="11">
        <f t="shared" si="6"/>
        <v>1.9909981622771316</v>
      </c>
      <c r="W30" s="10" t="str">
        <f>name!D26</f>
        <v>81 Process, plant and machine operatives</v>
      </c>
      <c r="X30" s="11">
        <v>3.1887679974186152</v>
      </c>
      <c r="Y30" s="11">
        <v>3.386030011207239</v>
      </c>
      <c r="Z30" s="11">
        <v>2.8372536017075332</v>
      </c>
      <c r="AA30" s="11">
        <v>3.2779981757606422</v>
      </c>
      <c r="AB30" s="11">
        <v>2.9876630468159084</v>
      </c>
      <c r="AC30" s="11"/>
      <c r="AD30" s="11">
        <f t="shared" si="4"/>
        <v>0.15040944510837528</v>
      </c>
      <c r="AE30" s="11">
        <f>'RD T1'!T58</f>
        <v>1.5222196937273553</v>
      </c>
      <c r="AF30" s="11">
        <f t="shared" si="7"/>
        <v>1.6726291388357306</v>
      </c>
    </row>
    <row r="31" spans="1:32" x14ac:dyDescent="0.2">
      <c r="A31" s="10" t="str">
        <f>name!D27</f>
        <v>82 Transport and mobile machine drivers and operatives</v>
      </c>
      <c r="B31" s="11">
        <v>23.282408915297488</v>
      </c>
      <c r="C31" s="11">
        <v>26.261760562996741</v>
      </c>
      <c r="D31" s="11">
        <v>23.652118498046374</v>
      </c>
      <c r="E31" s="11">
        <v>24.1073941268894</v>
      </c>
      <c r="F31" s="11">
        <v>24.116278134957039</v>
      </c>
      <c r="G31" s="11"/>
      <c r="H31" s="11">
        <f t="shared" si="2"/>
        <v>0.46415963691066509</v>
      </c>
      <c r="I31" s="11">
        <f>'RD T1'!E30</f>
        <v>12.472642584614936</v>
      </c>
      <c r="J31" s="11">
        <f t="shared" si="5"/>
        <v>12.936802221525602</v>
      </c>
      <c r="L31" s="10" t="str">
        <f>name!D27</f>
        <v>82 Transport and mobile machine drivers and operatives</v>
      </c>
      <c r="M31" s="11">
        <v>22.41932033707236</v>
      </c>
      <c r="N31" s="11">
        <v>25.420533764693364</v>
      </c>
      <c r="O31" s="11">
        <v>22.851131496474032</v>
      </c>
      <c r="P31" s="11">
        <v>23.030144363062217</v>
      </c>
      <c r="Q31" s="11">
        <v>22.863280176195286</v>
      </c>
      <c r="R31" s="11"/>
      <c r="S31" s="11">
        <f t="shared" si="3"/>
        <v>1.214867972125333E-2</v>
      </c>
      <c r="T31" s="11">
        <f>'RD T1'!T30</f>
        <v>11.800880442844722</v>
      </c>
      <c r="U31" s="11">
        <f t="shared" si="6"/>
        <v>11.813029122565975</v>
      </c>
      <c r="W31" s="10" t="str">
        <f>name!D27</f>
        <v>82 Transport and mobile machine drivers and operatives</v>
      </c>
      <c r="X31" s="11">
        <v>0.86308857822514651</v>
      </c>
      <c r="Y31" s="11">
        <v>0.84122679830339464</v>
      </c>
      <c r="Z31" s="11">
        <v>0.80098700157234071</v>
      </c>
      <c r="AA31" s="11">
        <v>1.0772497638271878</v>
      </c>
      <c r="AB31" s="11">
        <v>1.2529979587617874</v>
      </c>
      <c r="AC31" s="11"/>
      <c r="AD31" s="11">
        <f t="shared" si="4"/>
        <v>0.45201095718944673</v>
      </c>
      <c r="AE31" s="11">
        <f>'RD T1'!T59</f>
        <v>0.67176214177021298</v>
      </c>
      <c r="AF31" s="11">
        <f t="shared" si="7"/>
        <v>1.1237730989596597</v>
      </c>
    </row>
    <row r="32" spans="1:32" x14ac:dyDescent="0.2">
      <c r="A32" s="10" t="str">
        <f>name!D28</f>
        <v>91 Elementary trades and related occupations</v>
      </c>
      <c r="B32" s="11">
        <v>9.7934014508591023</v>
      </c>
      <c r="C32" s="11">
        <v>9.10934398619254</v>
      </c>
      <c r="D32" s="11">
        <v>7.5873057598513309</v>
      </c>
      <c r="E32" s="11">
        <v>13.799255498797839</v>
      </c>
      <c r="F32" s="11">
        <v>15.800940907083682</v>
      </c>
      <c r="G32" s="11"/>
      <c r="H32" s="11">
        <f t="shared" si="2"/>
        <v>8.2136351472323508</v>
      </c>
      <c r="I32" s="11">
        <f>'RD T1'!E31</f>
        <v>6.2714477141073433</v>
      </c>
      <c r="J32" s="11">
        <f t="shared" si="5"/>
        <v>14.485082861339695</v>
      </c>
      <c r="L32" s="10" t="str">
        <f>name!D28</f>
        <v>91 Elementary trades and related occupations</v>
      </c>
      <c r="M32" s="11">
        <v>7.4978691103286623</v>
      </c>
      <c r="N32" s="11">
        <v>6.9683227482172887</v>
      </c>
      <c r="O32" s="11">
        <v>5.9467246006226944</v>
      </c>
      <c r="P32" s="11">
        <v>8.2349125613694998</v>
      </c>
      <c r="Q32" s="11">
        <v>8.9891481678642542</v>
      </c>
      <c r="R32" s="11"/>
      <c r="S32" s="11">
        <f t="shared" si="3"/>
        <v>3.0424235672415598</v>
      </c>
      <c r="T32" s="11">
        <f>'RD T1'!T31</f>
        <v>2.7672122019063354</v>
      </c>
      <c r="U32" s="11">
        <f t="shared" si="6"/>
        <v>5.8096357691478957</v>
      </c>
      <c r="W32" s="10" t="str">
        <f>name!D28</f>
        <v>91 Elementary trades and related occupations</v>
      </c>
      <c r="X32" s="11">
        <v>2.2955323405304551</v>
      </c>
      <c r="Y32" s="11">
        <v>2.1410212379752398</v>
      </c>
      <c r="Z32" s="11">
        <v>1.6405811592286343</v>
      </c>
      <c r="AA32" s="11">
        <v>5.5643429374283393</v>
      </c>
      <c r="AB32" s="11">
        <v>6.8117927392194373</v>
      </c>
      <c r="AC32" s="11"/>
      <c r="AD32" s="11">
        <f t="shared" si="4"/>
        <v>5.1712115799908034</v>
      </c>
      <c r="AE32" s="11">
        <f>'RD T1'!T60</f>
        <v>3.5042355122010074</v>
      </c>
      <c r="AF32" s="11">
        <f t="shared" si="7"/>
        <v>8.6754470921918099</v>
      </c>
    </row>
    <row r="33" spans="1:32" x14ac:dyDescent="0.2">
      <c r="A33" s="10" t="str">
        <f>name!D29</f>
        <v>92 Elementary administration and service occupations</v>
      </c>
      <c r="B33" s="11">
        <v>56.79140346593266</v>
      </c>
      <c r="C33" s="11">
        <v>55.165295069393089</v>
      </c>
      <c r="D33" s="11">
        <v>48.73887912972905</v>
      </c>
      <c r="E33" s="11">
        <v>45.211622838946241</v>
      </c>
      <c r="F33" s="11">
        <v>43.588715607261058</v>
      </c>
      <c r="G33" s="11"/>
      <c r="H33" s="11">
        <f t="shared" ref="H33" si="8">F33-D33</f>
        <v>-5.1501635224679916</v>
      </c>
      <c r="I33" s="11">
        <f>'RD T1'!E32</f>
        <v>21.226467615894464</v>
      </c>
      <c r="J33" s="11">
        <f>SUM(H33:I33)</f>
        <v>16.076304093426472</v>
      </c>
      <c r="L33" s="10" t="str">
        <f>name!D29</f>
        <v>92 Elementary administration and service occupations</v>
      </c>
      <c r="M33" s="11">
        <v>30.038367497948506</v>
      </c>
      <c r="N33" s="11">
        <v>28.8596725098677</v>
      </c>
      <c r="O33" s="11">
        <v>25.518044950098542</v>
      </c>
      <c r="P33" s="11">
        <v>25.255936195091021</v>
      </c>
      <c r="Q33" s="11">
        <v>24.18879754954655</v>
      </c>
      <c r="R33" s="11"/>
      <c r="S33" s="11">
        <f t="shared" ref="S33" si="9">Q33-O33</f>
        <v>-1.3292474005519921</v>
      </c>
      <c r="T33" s="11">
        <f>'RD T1'!T32</f>
        <v>9.8776249375335894</v>
      </c>
      <c r="U33" s="11">
        <f t="shared" ref="U33" si="10">SUM(S33:T33)</f>
        <v>8.5483775369815973</v>
      </c>
      <c r="W33" s="10" t="str">
        <f>name!D29</f>
        <v>92 Elementary administration and service occupations</v>
      </c>
      <c r="X33" s="11">
        <v>26.753035967984136</v>
      </c>
      <c r="Y33" s="11">
        <v>26.305622559525354</v>
      </c>
      <c r="Z33" s="11">
        <v>23.220834179630526</v>
      </c>
      <c r="AA33" s="11">
        <v>19.955686643855248</v>
      </c>
      <c r="AB33" s="11">
        <v>19.399918057714551</v>
      </c>
      <c r="AC33" s="11"/>
      <c r="AD33" s="11">
        <f t="shared" ref="AD33" si="11">AB33-Z33</f>
        <v>-3.8209161219159746</v>
      </c>
      <c r="AE33" s="11">
        <f>'RD T1'!T61</f>
        <v>11.348842678360876</v>
      </c>
      <c r="AF33" s="11">
        <f t="shared" ref="AF33" si="12">SUM(AD33:AE33)</f>
        <v>7.5279265564449016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532.56999999999994</v>
      </c>
      <c r="C35" s="34">
        <f>SUM(C8:C33)</f>
        <v>560.78900000000033</v>
      </c>
      <c r="D35" s="34">
        <f>SUM(D8:D33)</f>
        <v>548.29599999999994</v>
      </c>
      <c r="E35" s="34">
        <f>SUM(E8:E33)</f>
        <v>568.90400000000011</v>
      </c>
      <c r="F35" s="34">
        <f>SUM(F8:F33)</f>
        <v>599.67000000000064</v>
      </c>
      <c r="G35" s="11"/>
      <c r="H35" s="34">
        <f>F35-D35</f>
        <v>51.374000000000706</v>
      </c>
      <c r="I35" s="34">
        <f>SUM(I8:I33)</f>
        <v>274.13662916459259</v>
      </c>
      <c r="J35" s="34">
        <f>SUM(J8:J33)</f>
        <v>325.51062916459313</v>
      </c>
      <c r="L35" s="231" t="str">
        <f>name!D3</f>
        <v>All occupations</v>
      </c>
      <c r="M35" s="34">
        <f>SUM(M8:M33)</f>
        <v>285.42827832606321</v>
      </c>
      <c r="N35" s="34">
        <f>SUM(N8:N33)</f>
        <v>302.89012416421468</v>
      </c>
      <c r="O35" s="34">
        <f>SUM(O8:O33)</f>
        <v>292.33886542276338</v>
      </c>
      <c r="P35" s="34">
        <f>SUM(P8:P33)</f>
        <v>300.58537547599417</v>
      </c>
      <c r="Q35" s="34">
        <f>SUM(Q8:Q33)</f>
        <v>312.29572548078835</v>
      </c>
      <c r="R35" s="11"/>
      <c r="S35" s="34">
        <f>Q35-O35</f>
        <v>19.956860058024972</v>
      </c>
      <c r="T35" s="34">
        <f>SUM(T8:T33)</f>
        <v>120.94139536718575</v>
      </c>
      <c r="U35" s="34">
        <f>SUM(U8:U33)</f>
        <v>140.89825542521081</v>
      </c>
      <c r="W35" s="231" t="str">
        <f>name!D3</f>
        <v>All occupations</v>
      </c>
      <c r="X35" s="34">
        <f>SUM(X8:X33)</f>
        <v>247.14172167393698</v>
      </c>
      <c r="Y35" s="34">
        <f>SUM(Y8:Y33)</f>
        <v>257.89887583578559</v>
      </c>
      <c r="Z35" s="34">
        <f>SUM(Z8:Z33)</f>
        <v>255.95713457723662</v>
      </c>
      <c r="AA35" s="34">
        <f>SUM(AA8:AA33)</f>
        <v>268.31862452400594</v>
      </c>
      <c r="AB35" s="34">
        <f>SUM(AB8:AB33)</f>
        <v>287.37427451921212</v>
      </c>
      <c r="AC35" s="11"/>
      <c r="AD35" s="34">
        <f t="shared" ref="AD35" si="13">AB35-Z35</f>
        <v>31.417139941975506</v>
      </c>
      <c r="AE35" s="34">
        <f>SUM(AE8:AE33)</f>
        <v>153.1952337974069</v>
      </c>
      <c r="AF35" s="34">
        <f>SUM(AF8:AF33)</f>
        <v>184.61237373938238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Cheshire and Warrington (Continued)</v>
      </c>
      <c r="L38" s="19" t="str">
        <f>CONCATENATE(L$1," (Continued)")</f>
        <v>Occupation Table 2.1  Males: Employment Change by Occupation (SOC 2020) and Replacement Demand, 2015-2035, Cheshire and Warrington (Continued)</v>
      </c>
      <c r="W38" s="19" t="str">
        <f>CONCATENATE(W$1," (Continued)")</f>
        <v>Occupation Table 2.2  Females: Employment Change by Occupation (SOC 2020) and Replacement Demand, 2015-2035, Cheshire and Warrington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5.5275368807937371</v>
      </c>
      <c r="C45" s="173">
        <f t="shared" si="20"/>
        <v>6.3083476654107091</v>
      </c>
      <c r="D45" s="173">
        <f t="shared" si="20"/>
        <v>6.559006446683223</v>
      </c>
      <c r="E45" s="173">
        <f t="shared" si="20"/>
        <v>5.7079995583526308</v>
      </c>
      <c r="F45" s="173">
        <f t="shared" si="20"/>
        <v>5.9087060716634001</v>
      </c>
      <c r="H45" s="68">
        <f t="shared" ref="H45:H70" si="21">IF(D8&gt;0,(H8/D8)*100,0)</f>
        <v>-1.4738361009323515</v>
      </c>
      <c r="I45" s="69">
        <f t="shared" ref="I45:I70" si="22">IF(D8&gt;0,I8/D8*100,0)</f>
        <v>47.902603868394138</v>
      </c>
      <c r="J45" s="69">
        <f t="shared" ref="J45:J70" si="23">IF(D8&gt;0,(J8/D8)*100,0)</f>
        <v>46.428767767461785</v>
      </c>
      <c r="L45" t="str">
        <f t="shared" ref="L45:L70" si="24">L8</f>
        <v>11 Corporate managers and directors</v>
      </c>
      <c r="M45" s="173">
        <f t="shared" ref="M45:Q45" si="25">M8/M$35*100</f>
        <v>7.3641873304265397</v>
      </c>
      <c r="N45" s="173">
        <f t="shared" si="25"/>
        <v>7.965430125323679</v>
      </c>
      <c r="O45" s="173">
        <f t="shared" si="25"/>
        <v>8.2725802616267607</v>
      </c>
      <c r="P45" s="173">
        <f t="shared" si="25"/>
        <v>6.9143628250645932</v>
      </c>
      <c r="Q45" s="173">
        <f t="shared" si="25"/>
        <v>6.879175235000007</v>
      </c>
      <c r="S45" s="68">
        <f t="shared" ref="S45:S70" si="26">IF(O8&gt;0,(S8/O8)*100,0)</f>
        <v>-11.166890195236213</v>
      </c>
      <c r="T45" s="69">
        <f t="shared" ref="T45:T70" si="27">IF(O8&gt;0,T8/O8*100,0)</f>
        <v>41.033899284864091</v>
      </c>
      <c r="U45" s="69">
        <f t="shared" ref="U45:U70" si="28">IF(O8&gt;0,(U8/O8)*100,0)</f>
        <v>29.867009089627881</v>
      </c>
      <c r="W45" t="str">
        <f t="shared" ref="W45:W70" si="29">W8</f>
        <v>11 Corporate managers and directors</v>
      </c>
      <c r="X45" s="173">
        <f t="shared" ref="X45:AB45" si="30">X8/X$35*100</f>
        <v>3.4063572913065352</v>
      </c>
      <c r="Y45" s="173">
        <f t="shared" si="30"/>
        <v>4.362182097969586</v>
      </c>
      <c r="Z45" s="173">
        <f t="shared" si="30"/>
        <v>4.6018653585624989</v>
      </c>
      <c r="AA45" s="173">
        <f t="shared" si="30"/>
        <v>4.3565646509609488</v>
      </c>
      <c r="AB45" s="173">
        <f t="shared" si="30"/>
        <v>4.8540766274377729</v>
      </c>
      <c r="AD45" s="68">
        <f t="shared" ref="AD45:AD70" si="31">IF(Z8&gt;0,(AD8/Z8)*100,0)</f>
        <v>18.427720010886031</v>
      </c>
      <c r="AE45" s="69">
        <f t="shared" ref="AE45:AE70" si="32">IF(Z8&gt;0,AE8/Z8*100,0)</f>
        <v>62.005270412363821</v>
      </c>
      <c r="AF45" s="69">
        <f t="shared" ref="AF45:AF70" si="33">IF(Z8&gt;0,(AF8/Z8)*100,0)</f>
        <v>80.432990423249848</v>
      </c>
    </row>
    <row r="46" spans="1:32" x14ac:dyDescent="0.2">
      <c r="A46" t="str">
        <f t="shared" si="19"/>
        <v>12 Other managers and proprietors</v>
      </c>
      <c r="B46" s="173">
        <f t="shared" si="20"/>
        <v>3.0799661940346623</v>
      </c>
      <c r="C46" s="173">
        <f t="shared" si="20"/>
        <v>2.9564224520176428</v>
      </c>
      <c r="D46" s="173">
        <f t="shared" si="20"/>
        <v>3.1789807348040244</v>
      </c>
      <c r="E46" s="173">
        <f t="shared" si="20"/>
        <v>3.1698486837830315</v>
      </c>
      <c r="F46" s="173">
        <f t="shared" si="20"/>
        <v>3.4621711214982116</v>
      </c>
      <c r="H46" s="68">
        <f t="shared" si="21"/>
        <v>19.112647746281674</v>
      </c>
      <c r="I46" s="69">
        <f t="shared" si="22"/>
        <v>59.663144213756368</v>
      </c>
      <c r="J46" s="69">
        <f t="shared" si="23"/>
        <v>78.775791960038049</v>
      </c>
      <c r="L46" t="str">
        <f t="shared" si="24"/>
        <v>12 Other managers and proprietors</v>
      </c>
      <c r="M46" s="173">
        <f t="shared" ref="M46:Q46" si="34">M9/M$35*100</f>
        <v>3.4763457259234141</v>
      </c>
      <c r="N46" s="173">
        <f t="shared" si="34"/>
        <v>3.2762390193604105</v>
      </c>
      <c r="O46" s="173">
        <f t="shared" si="34"/>
        <v>3.4676505225605401</v>
      </c>
      <c r="P46" s="173">
        <f t="shared" si="34"/>
        <v>3.7744251639458652</v>
      </c>
      <c r="Q46" s="173">
        <f t="shared" si="34"/>
        <v>4.1764523213865399</v>
      </c>
      <c r="S46" s="68">
        <f t="shared" si="26"/>
        <v>28.662412007653465</v>
      </c>
      <c r="T46" s="69">
        <f t="shared" si="27"/>
        <v>58.110690840125848</v>
      </c>
      <c r="U46" s="69">
        <f t="shared" si="28"/>
        <v>86.773102847779313</v>
      </c>
      <c r="W46" t="str">
        <f t="shared" si="29"/>
        <v>12 Other managers and proprietors</v>
      </c>
      <c r="X46" s="173">
        <f t="shared" ref="X46:AB46" si="35">X9/X$35*100</f>
        <v>2.6221805697200282</v>
      </c>
      <c r="Y46" s="173">
        <f t="shared" si="35"/>
        <v>2.5808129055305034</v>
      </c>
      <c r="Z46" s="173">
        <f t="shared" si="35"/>
        <v>2.8492794417576146</v>
      </c>
      <c r="AA46" s="173">
        <f t="shared" si="35"/>
        <v>2.4925686454849707</v>
      </c>
      <c r="AB46" s="173">
        <f t="shared" si="35"/>
        <v>2.6859465763832588</v>
      </c>
      <c r="AD46" s="68">
        <f t="shared" si="31"/>
        <v>5.838328877585826</v>
      </c>
      <c r="AE46" s="69">
        <f t="shared" si="32"/>
        <v>61.821078226191652</v>
      </c>
      <c r="AF46" s="69">
        <f t="shared" si="33"/>
        <v>67.659407103777482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5.3178833784007757</v>
      </c>
      <c r="C47" s="173">
        <f t="shared" si="20"/>
        <v>5.7932632727504911</v>
      </c>
      <c r="D47" s="173">
        <f t="shared" si="20"/>
        <v>6.0357187029631252</v>
      </c>
      <c r="E47" s="173">
        <f t="shared" si="20"/>
        <v>7.1294047698977456</v>
      </c>
      <c r="F47" s="173">
        <f t="shared" si="20"/>
        <v>7.7138674361527855</v>
      </c>
      <c r="H47" s="68">
        <f t="shared" si="21"/>
        <v>39.778515955607809</v>
      </c>
      <c r="I47" s="69">
        <f t="shared" si="22"/>
        <v>46.731737254691396</v>
      </c>
      <c r="J47" s="69">
        <f t="shared" si="23"/>
        <v>86.510253210299197</v>
      </c>
      <c r="L47" t="str">
        <f t="shared" si="24"/>
        <v>21 Science, research, engineering and technology professionals</v>
      </c>
      <c r="M47" s="173">
        <f t="shared" ref="M47:Q47" si="36">M10/M$35*100</f>
        <v>8.1766692373524652</v>
      </c>
      <c r="N47" s="173">
        <f t="shared" si="36"/>
        <v>8.9446056624241024</v>
      </c>
      <c r="O47" s="173">
        <f t="shared" si="36"/>
        <v>9.0580555956962119</v>
      </c>
      <c r="P47" s="173">
        <f t="shared" si="36"/>
        <v>10.467135778808883</v>
      </c>
      <c r="Q47" s="173">
        <f t="shared" si="36"/>
        <v>11.155169247761867</v>
      </c>
      <c r="S47" s="68">
        <f t="shared" si="26"/>
        <v>31.559030601589981</v>
      </c>
      <c r="T47" s="69">
        <f t="shared" si="27"/>
        <v>39.817059715994738</v>
      </c>
      <c r="U47" s="69">
        <f t="shared" si="28"/>
        <v>71.376090317584712</v>
      </c>
      <c r="W47" t="str">
        <f t="shared" si="29"/>
        <v>21 Science, research, engineering and technology professionals</v>
      </c>
      <c r="X47" s="173">
        <f t="shared" ref="X47:AB47" si="37">X10/X$35*100</f>
        <v>2.0162218042371505</v>
      </c>
      <c r="Y47" s="173">
        <f t="shared" si="37"/>
        <v>2.0921595568119788</v>
      </c>
      <c r="Z47" s="173">
        <f t="shared" si="37"/>
        <v>2.5837870363334829</v>
      </c>
      <c r="AA47" s="173">
        <f t="shared" si="37"/>
        <v>3.390293739751344</v>
      </c>
      <c r="AB47" s="173">
        <f t="shared" si="37"/>
        <v>3.9741316937909068</v>
      </c>
      <c r="AD47" s="68">
        <f t="shared" si="31"/>
        <v>72.689601733688676</v>
      </c>
      <c r="AE47" s="69">
        <f t="shared" si="32"/>
        <v>74.418330247108116</v>
      </c>
      <c r="AF47" s="69">
        <f t="shared" si="33"/>
        <v>147.10793198079679</v>
      </c>
    </row>
    <row r="48" spans="1:32" x14ac:dyDescent="0.2">
      <c r="A48" t="str">
        <f t="shared" si="19"/>
        <v>22 Health professionals</v>
      </c>
      <c r="B48" s="173">
        <f t="shared" si="20"/>
        <v>3.5250588539195897</v>
      </c>
      <c r="C48" s="173">
        <f t="shared" si="20"/>
        <v>3.7371491863337236</v>
      </c>
      <c r="D48" s="173">
        <f t="shared" si="20"/>
        <v>3.9062193799694356</v>
      </c>
      <c r="E48" s="173">
        <f t="shared" si="20"/>
        <v>3.8062373017532183</v>
      </c>
      <c r="F48" s="173">
        <f t="shared" si="20"/>
        <v>4.0693702597229322</v>
      </c>
      <c r="H48" s="68">
        <f t="shared" si="21"/>
        <v>13.937797918576534</v>
      </c>
      <c r="I48" s="69">
        <f t="shared" si="22"/>
        <v>54.419015374651224</v>
      </c>
      <c r="J48" s="69">
        <f t="shared" si="23"/>
        <v>68.356813293227759</v>
      </c>
      <c r="L48" t="str">
        <f t="shared" si="24"/>
        <v>22 Health professionals</v>
      </c>
      <c r="M48" s="173">
        <f t="shared" ref="M48:Q48" si="38">M11/M$35*100</f>
        <v>1.8128058923441084</v>
      </c>
      <c r="N48" s="173">
        <f t="shared" si="38"/>
        <v>1.848342709223556</v>
      </c>
      <c r="O48" s="173">
        <f t="shared" si="38"/>
        <v>2.0362657841075253</v>
      </c>
      <c r="P48" s="173">
        <f t="shared" si="38"/>
        <v>1.9874220209041602</v>
      </c>
      <c r="Q48" s="173">
        <f t="shared" si="38"/>
        <v>2.1238332667562148</v>
      </c>
      <c r="S48" s="68">
        <f t="shared" si="26"/>
        <v>11.42058597368878</v>
      </c>
      <c r="T48" s="69">
        <f t="shared" si="27"/>
        <v>38.751650601951404</v>
      </c>
      <c r="U48" s="69">
        <f t="shared" si="28"/>
        <v>50.172236575640184</v>
      </c>
      <c r="W48" t="str">
        <f t="shared" si="29"/>
        <v>22 Health professionals</v>
      </c>
      <c r="X48" s="173">
        <f t="shared" ref="X48:AB48" si="39">X11/X$35*100</f>
        <v>5.5025696180712842</v>
      </c>
      <c r="Y48" s="173">
        <f t="shared" si="39"/>
        <v>5.9554637350886921</v>
      </c>
      <c r="Z48" s="173">
        <f t="shared" si="39"/>
        <v>6.0419680611320317</v>
      </c>
      <c r="AA48" s="173">
        <f t="shared" si="39"/>
        <v>5.843774856536637</v>
      </c>
      <c r="AB48" s="173">
        <f t="shared" si="39"/>
        <v>6.1836266164714999</v>
      </c>
      <c r="AD48" s="68">
        <f t="shared" si="31"/>
        <v>14.906734025542375</v>
      </c>
      <c r="AE48" s="69">
        <f t="shared" si="32"/>
        <v>60.44976517309707</v>
      </c>
      <c r="AF48" s="69">
        <f t="shared" si="33"/>
        <v>75.356499198639455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4.3357127381016136</v>
      </c>
      <c r="C49" s="173">
        <f t="shared" si="20"/>
        <v>3.9776487510897756</v>
      </c>
      <c r="D49" s="173">
        <f t="shared" si="20"/>
        <v>4.346463097516108</v>
      </c>
      <c r="E49" s="173">
        <f t="shared" si="20"/>
        <v>4.3549931897110952</v>
      </c>
      <c r="F49" s="173">
        <f t="shared" si="20"/>
        <v>4.6767080591486199</v>
      </c>
      <c r="H49" s="68">
        <f t="shared" si="21"/>
        <v>17.679688079792822</v>
      </c>
      <c r="I49" s="69">
        <f t="shared" si="22"/>
        <v>53.981926290723678</v>
      </c>
      <c r="J49" s="69">
        <f t="shared" si="23"/>
        <v>71.661614370516503</v>
      </c>
      <c r="L49" t="str">
        <f t="shared" si="24"/>
        <v>23 Teaching and other educational professionals</v>
      </c>
      <c r="M49" s="173">
        <f t="shared" ref="M49:Q49" si="40">M12/M$35*100</f>
        <v>2.7476800722751689</v>
      </c>
      <c r="N49" s="173">
        <f t="shared" si="40"/>
        <v>2.4975594361428821</v>
      </c>
      <c r="O49" s="173">
        <f t="shared" si="40"/>
        <v>2.7742021943570361</v>
      </c>
      <c r="P49" s="173">
        <f t="shared" si="40"/>
        <v>2.9150267925292015</v>
      </c>
      <c r="Q49" s="173">
        <f t="shared" si="40"/>
        <v>3.0969045348237856</v>
      </c>
      <c r="S49" s="68">
        <f t="shared" si="26"/>
        <v>19.252966129336251</v>
      </c>
      <c r="T49" s="69">
        <f t="shared" si="27"/>
        <v>46.987688878317648</v>
      </c>
      <c r="U49" s="69">
        <f t="shared" si="28"/>
        <v>66.240655007653899</v>
      </c>
      <c r="W49" t="str">
        <f t="shared" si="29"/>
        <v>23 Teaching and other educational professionals</v>
      </c>
      <c r="X49" s="173">
        <f t="shared" ref="X49:AB49" si="41">X12/X$35*100</f>
        <v>6.1697593194004625</v>
      </c>
      <c r="Y49" s="173">
        <f t="shared" si="41"/>
        <v>5.7159441776423305</v>
      </c>
      <c r="Z49" s="173">
        <f t="shared" si="41"/>
        <v>6.1422050655501907</v>
      </c>
      <c r="AA49" s="173">
        <f t="shared" si="41"/>
        <v>5.9681232545270451</v>
      </c>
      <c r="AB49" s="173">
        <f t="shared" si="41"/>
        <v>6.3935140904872085</v>
      </c>
      <c r="AD49" s="68">
        <f t="shared" si="31"/>
        <v>16.868094505348569</v>
      </c>
      <c r="AE49" s="69">
        <f t="shared" si="32"/>
        <v>57.589984093154378</v>
      </c>
      <c r="AF49" s="69">
        <f t="shared" si="33"/>
        <v>74.458078598502951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5.0576407265513108</v>
      </c>
      <c r="C50" s="173">
        <f t="shared" si="20"/>
        <v>5.8110249140904555</v>
      </c>
      <c r="D50" s="173">
        <f t="shared" si="20"/>
        <v>6.4926816834651691</v>
      </c>
      <c r="E50" s="173">
        <f t="shared" si="20"/>
        <v>6.5430887030708247</v>
      </c>
      <c r="F50" s="173">
        <f t="shared" si="20"/>
        <v>6.8940175741711673</v>
      </c>
      <c r="H50" s="68">
        <f t="shared" si="21"/>
        <v>16.130292539866396</v>
      </c>
      <c r="I50" s="69">
        <f t="shared" si="22"/>
        <v>51.430132253714255</v>
      </c>
      <c r="J50" s="69">
        <f t="shared" si="23"/>
        <v>67.560424793580651</v>
      </c>
      <c r="L50" t="str">
        <f t="shared" si="24"/>
        <v>24 Business, media and public service professionals</v>
      </c>
      <c r="M50" s="173">
        <f t="shared" ref="M50:Q50" si="42">M13/M$35*100</f>
        <v>5.74444937535268</v>
      </c>
      <c r="N50" s="173">
        <f t="shared" si="42"/>
        <v>6.2951278717199344</v>
      </c>
      <c r="O50" s="173">
        <f t="shared" si="42"/>
        <v>7.0044876584351128</v>
      </c>
      <c r="P50" s="173">
        <f t="shared" si="42"/>
        <v>7.0986702934300689</v>
      </c>
      <c r="Q50" s="173">
        <f t="shared" si="42"/>
        <v>7.2060140704001325</v>
      </c>
      <c r="S50" s="68">
        <f t="shared" si="26"/>
        <v>9.9001320265826802</v>
      </c>
      <c r="T50" s="69">
        <f t="shared" si="27"/>
        <v>44.459871470418086</v>
      </c>
      <c r="U50" s="69">
        <f t="shared" si="28"/>
        <v>54.360003497000761</v>
      </c>
      <c r="W50" t="str">
        <f t="shared" si="29"/>
        <v>24 Business, media and public service professionals</v>
      </c>
      <c r="X50" s="173">
        <f t="shared" ref="X50:AB50" si="43">X13/X$35*100</f>
        <v>4.2644334573009131</v>
      </c>
      <c r="Y50" s="173">
        <f t="shared" si="43"/>
        <v>5.2424687136438077</v>
      </c>
      <c r="Z50" s="173">
        <f t="shared" si="43"/>
        <v>5.9081276397326876</v>
      </c>
      <c r="AA50" s="173">
        <f t="shared" si="43"/>
        <v>5.9206954523528044</v>
      </c>
      <c r="AB50" s="173">
        <f t="shared" si="43"/>
        <v>6.5549643575939038</v>
      </c>
      <c r="AD50" s="68">
        <f t="shared" si="31"/>
        <v>24.566457407619733</v>
      </c>
      <c r="AE50" s="69">
        <f t="shared" si="32"/>
        <v>60.868455554333998</v>
      </c>
      <c r="AF50" s="69">
        <f t="shared" si="33"/>
        <v>85.434912961953728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1.8051431670247069</v>
      </c>
      <c r="C51" s="173">
        <f t="shared" si="20"/>
        <v>2.0566434835108796</v>
      </c>
      <c r="D51" s="173">
        <f t="shared" si="20"/>
        <v>2.2354077788242508</v>
      </c>
      <c r="E51" s="173">
        <f t="shared" si="20"/>
        <v>2.0286749505619714</v>
      </c>
      <c r="F51" s="173">
        <f t="shared" si="20"/>
        <v>2.0920935455086735</v>
      </c>
      <c r="H51" s="68">
        <f t="shared" si="21"/>
        <v>2.3579517693127663</v>
      </c>
      <c r="I51" s="69">
        <f t="shared" si="22"/>
        <v>39.361715705949969</v>
      </c>
      <c r="J51" s="69">
        <f t="shared" si="23"/>
        <v>41.719667475262732</v>
      </c>
      <c r="L51" t="str">
        <f t="shared" si="24"/>
        <v>31 Science, engineering and technology associate professionals</v>
      </c>
      <c r="M51" s="173">
        <f t="shared" ref="M51:Q51" si="44">M14/M$35*100</f>
        <v>2.5748764980084293</v>
      </c>
      <c r="N51" s="173">
        <f t="shared" si="44"/>
        <v>3.0090093429174982</v>
      </c>
      <c r="O51" s="173">
        <f t="shared" si="44"/>
        <v>3.2033948613891208</v>
      </c>
      <c r="P51" s="173">
        <f t="shared" si="44"/>
        <v>2.7841700373397575</v>
      </c>
      <c r="Q51" s="173">
        <f t="shared" si="44"/>
        <v>2.7902335527098598</v>
      </c>
      <c r="S51" s="68">
        <f t="shared" si="26"/>
        <v>-6.951459591420611</v>
      </c>
      <c r="T51" s="69">
        <f t="shared" si="27"/>
        <v>33.591967562515876</v>
      </c>
      <c r="U51" s="69">
        <f t="shared" si="28"/>
        <v>26.640507971095268</v>
      </c>
      <c r="W51" t="str">
        <f t="shared" si="29"/>
        <v>31 Science, engineering and technology associate professionals</v>
      </c>
      <c r="X51" s="173">
        <f t="shared" ref="X51:AB51" si="45">X14/X$35*100</f>
        <v>0.91616473819134403</v>
      </c>
      <c r="Y51" s="173">
        <f t="shared" si="45"/>
        <v>0.93813448470041094</v>
      </c>
      <c r="Z51" s="173">
        <f t="shared" si="45"/>
        <v>1.129831073848625</v>
      </c>
      <c r="AA51" s="173">
        <f t="shared" si="45"/>
        <v>1.182327535311819</v>
      </c>
      <c r="AB51" s="173">
        <f t="shared" si="45"/>
        <v>1.3334099771871073</v>
      </c>
      <c r="AD51" s="68">
        <f t="shared" si="31"/>
        <v>32.504562854047876</v>
      </c>
      <c r="AE51" s="69">
        <f t="shared" si="32"/>
        <v>58.045856581993348</v>
      </c>
      <c r="AF51" s="69">
        <f t="shared" si="33"/>
        <v>90.550419436041224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1.6194466789220712</v>
      </c>
      <c r="C52" s="173">
        <f t="shared" si="20"/>
        <v>1.6724991573875296</v>
      </c>
      <c r="D52" s="173">
        <f t="shared" si="20"/>
        <v>1.7836999988951856</v>
      </c>
      <c r="E52" s="173">
        <f t="shared" si="20"/>
        <v>2.8130250321690453</v>
      </c>
      <c r="F52" s="173">
        <f t="shared" si="20"/>
        <v>3.315394198690369</v>
      </c>
      <c r="H52" s="68">
        <f t="shared" si="21"/>
        <v>103.28746783476252</v>
      </c>
      <c r="I52" s="69">
        <f t="shared" si="22"/>
        <v>97.132350342111252</v>
      </c>
      <c r="J52" s="69">
        <f t="shared" si="23"/>
        <v>200.4198181768738</v>
      </c>
      <c r="L52" t="str">
        <f t="shared" si="24"/>
        <v>32 Health and social care associate professionals</v>
      </c>
      <c r="M52" s="173">
        <f t="shared" ref="M52:Q52" si="46">M15/M$35*100</f>
        <v>0.74269133730918446</v>
      </c>
      <c r="N52" s="173">
        <f t="shared" si="46"/>
        <v>0.69863439793741478</v>
      </c>
      <c r="O52" s="173">
        <f t="shared" si="46"/>
        <v>0.75821545774182508</v>
      </c>
      <c r="P52" s="173">
        <f t="shared" si="46"/>
        <v>1.0119331822750179</v>
      </c>
      <c r="Q52" s="173">
        <f t="shared" si="46"/>
        <v>1.1386160405816597</v>
      </c>
      <c r="S52" s="68">
        <f t="shared" si="26"/>
        <v>60.422081254343631</v>
      </c>
      <c r="T52" s="69">
        <f t="shared" si="27"/>
        <v>67.127147467337196</v>
      </c>
      <c r="U52" s="69">
        <f t="shared" si="28"/>
        <v>127.54922872168082</v>
      </c>
      <c r="W52" t="str">
        <f t="shared" si="29"/>
        <v>32 Health and social care associate professionals</v>
      </c>
      <c r="X52" s="173">
        <f t="shared" ref="X52:AB52" si="47">X15/X$35*100</f>
        <v>2.6320266916157973</v>
      </c>
      <c r="Y52" s="173">
        <f t="shared" si="47"/>
        <v>2.8162576051630732</v>
      </c>
      <c r="Z52" s="173">
        <f t="shared" si="47"/>
        <v>2.954946847569738</v>
      </c>
      <c r="AA52" s="173">
        <f t="shared" si="47"/>
        <v>4.830707818548686</v>
      </c>
      <c r="AB52" s="173">
        <f t="shared" si="47"/>
        <v>5.6809452391744921</v>
      </c>
      <c r="AD52" s="68">
        <f t="shared" si="31"/>
        <v>115.84976385610997</v>
      </c>
      <c r="AE52" s="69">
        <f t="shared" si="32"/>
        <v>105.92579117545928</v>
      </c>
      <c r="AF52" s="69">
        <f t="shared" si="33"/>
        <v>221.77555503156921</v>
      </c>
    </row>
    <row r="53" spans="1:32" x14ac:dyDescent="0.2">
      <c r="A53" t="str">
        <f t="shared" si="19"/>
        <v>33 Protective service occupations</v>
      </c>
      <c r="B53" s="173">
        <f t="shared" si="20"/>
        <v>0.81037411335998732</v>
      </c>
      <c r="C53" s="173">
        <f t="shared" si="20"/>
        <v>0.78851311126776691</v>
      </c>
      <c r="D53" s="173">
        <f t="shared" si="20"/>
        <v>0.82184304814434206</v>
      </c>
      <c r="E53" s="173">
        <f t="shared" si="20"/>
        <v>0.64373942470713308</v>
      </c>
      <c r="F53" s="173">
        <f t="shared" si="20"/>
        <v>0.64410698478578121</v>
      </c>
      <c r="H53" s="68">
        <f t="shared" si="21"/>
        <v>-14.283117398908175</v>
      </c>
      <c r="I53" s="69">
        <f t="shared" si="22"/>
        <v>26.955335811743019</v>
      </c>
      <c r="J53" s="69">
        <f t="shared" si="23"/>
        <v>12.672218412834846</v>
      </c>
      <c r="L53" t="str">
        <f t="shared" si="24"/>
        <v>33 Protective service occupations</v>
      </c>
      <c r="M53" s="173">
        <f t="shared" ref="M53:Q53" si="48">M16/M$35*100</f>
        <v>1.2503338424131971</v>
      </c>
      <c r="N53" s="173">
        <f t="shared" si="48"/>
        <v>1.1882044162002352</v>
      </c>
      <c r="O53" s="173">
        <f t="shared" si="48"/>
        <v>1.2324829013329608</v>
      </c>
      <c r="P53" s="173">
        <f t="shared" si="48"/>
        <v>0.96006404766509257</v>
      </c>
      <c r="Q53" s="173">
        <f t="shared" si="48"/>
        <v>0.91184065338026987</v>
      </c>
      <c r="S53" s="68">
        <f t="shared" si="26"/>
        <v>-20.965350663782882</v>
      </c>
      <c r="T53" s="69">
        <f t="shared" si="27"/>
        <v>22.350381119884464</v>
      </c>
      <c r="U53" s="69">
        <f t="shared" si="28"/>
        <v>1.3850304561015807</v>
      </c>
      <c r="W53" t="str">
        <f t="shared" si="29"/>
        <v>33 Protective service occupations</v>
      </c>
      <c r="X53" s="173">
        <f t="shared" ref="X53:AB53" si="49">X16/X$35*100</f>
        <v>0.30225696039243682</v>
      </c>
      <c r="Y53" s="173">
        <f t="shared" si="49"/>
        <v>0.31909443471859794</v>
      </c>
      <c r="Z53" s="173">
        <f t="shared" si="49"/>
        <v>0.35283487231516908</v>
      </c>
      <c r="AA53" s="173">
        <f t="shared" si="49"/>
        <v>0.28937507250163291</v>
      </c>
      <c r="AB53" s="173">
        <f t="shared" si="49"/>
        <v>0.35315512276112798</v>
      </c>
      <c r="AD53" s="68">
        <f t="shared" si="31"/>
        <v>12.376281345712384</v>
      </c>
      <c r="AE53" s="69">
        <f t="shared" si="32"/>
        <v>45.327236112872036</v>
      </c>
      <c r="AF53" s="69">
        <f t="shared" si="33"/>
        <v>57.703517458584422</v>
      </c>
    </row>
    <row r="54" spans="1:32" x14ac:dyDescent="0.2">
      <c r="A54" t="str">
        <f t="shared" si="19"/>
        <v>34 Culture, media and sports occupations</v>
      </c>
      <c r="B54" s="173">
        <f t="shared" si="20"/>
        <v>1.2564167572410463</v>
      </c>
      <c r="C54" s="173">
        <f t="shared" si="20"/>
        <v>1.3261560772464713</v>
      </c>
      <c r="D54" s="173">
        <f t="shared" si="20"/>
        <v>1.3196388941681081</v>
      </c>
      <c r="E54" s="173">
        <f t="shared" si="20"/>
        <v>1.1080324107698487</v>
      </c>
      <c r="F54" s="173">
        <f t="shared" si="20"/>
        <v>1.1685195696113855</v>
      </c>
      <c r="H54" s="68">
        <f t="shared" si="21"/>
        <v>-3.1547938322194913</v>
      </c>
      <c r="I54" s="69">
        <f t="shared" si="22"/>
        <v>41.941727309605959</v>
      </c>
      <c r="J54" s="69">
        <f t="shared" si="23"/>
        <v>38.786933477386462</v>
      </c>
      <c r="L54" t="str">
        <f t="shared" si="24"/>
        <v>34 Culture, media and sports occupations</v>
      </c>
      <c r="M54" s="173">
        <f t="shared" ref="M54:Q54" si="50">M17/M$35*100</f>
        <v>1.3391006971504573</v>
      </c>
      <c r="N54" s="173">
        <f t="shared" si="50"/>
        <v>1.4594712439625983</v>
      </c>
      <c r="O54" s="173">
        <f t="shared" si="50"/>
        <v>1.3614436681364623</v>
      </c>
      <c r="P54" s="173">
        <f t="shared" si="50"/>
        <v>1.105881744279944</v>
      </c>
      <c r="Q54" s="173">
        <f t="shared" si="50"/>
        <v>1.126880987733869</v>
      </c>
      <c r="S54" s="68">
        <f t="shared" si="26"/>
        <v>-11.57850407625064</v>
      </c>
      <c r="T54" s="69">
        <f t="shared" si="27"/>
        <v>34.655979280178492</v>
      </c>
      <c r="U54" s="69">
        <f t="shared" si="28"/>
        <v>23.07747520392785</v>
      </c>
      <c r="W54" t="str">
        <f t="shared" si="29"/>
        <v>34 Culture, media and sports occupations</v>
      </c>
      <c r="X54" s="173">
        <f t="shared" ref="X54:AB54" si="51">X17/X$35*100</f>
        <v>1.1609236351016177</v>
      </c>
      <c r="Y54" s="173">
        <f t="shared" si="51"/>
        <v>1.1695836716136057</v>
      </c>
      <c r="Z54" s="173">
        <f t="shared" si="51"/>
        <v>1.2718919922841287</v>
      </c>
      <c r="AA54" s="173">
        <f t="shared" si="51"/>
        <v>1.1104417064180316</v>
      </c>
      <c r="AB54" s="173">
        <f t="shared" si="51"/>
        <v>1.2137691005834441</v>
      </c>
      <c r="AD54" s="68">
        <f t="shared" si="31"/>
        <v>7.1436636563089353</v>
      </c>
      <c r="AE54" s="69">
        <f t="shared" si="32"/>
        <v>50.848962266595997</v>
      </c>
      <c r="AF54" s="69">
        <f t="shared" si="33"/>
        <v>57.992625922904942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5.3604238703842286</v>
      </c>
      <c r="C55" s="173">
        <f t="shared" si="52"/>
        <v>5.6788098207709439</v>
      </c>
      <c r="D55" s="173">
        <f t="shared" si="52"/>
        <v>5.9127829083465295</v>
      </c>
      <c r="E55" s="173">
        <f t="shared" si="52"/>
        <v>5.7154192431243089</v>
      </c>
      <c r="F55" s="173">
        <f t="shared" si="52"/>
        <v>5.7443049078118618</v>
      </c>
      <c r="H55" s="68">
        <f t="shared" si="21"/>
        <v>6.2533900979725932</v>
      </c>
      <c r="I55" s="69">
        <f t="shared" si="22"/>
        <v>47.14492409594024</v>
      </c>
      <c r="J55" s="69">
        <f t="shared" si="23"/>
        <v>53.398314193912832</v>
      </c>
      <c r="L55" t="str">
        <f t="shared" si="24"/>
        <v>35 Business and public service associate professionals</v>
      </c>
      <c r="M55" s="173">
        <f t="shared" ref="M55:Q55" si="53">M18/M$35*100</f>
        <v>5.4077512572197373</v>
      </c>
      <c r="N55" s="173">
        <f t="shared" si="53"/>
        <v>5.5498784324062056</v>
      </c>
      <c r="O55" s="173">
        <f t="shared" si="53"/>
        <v>5.8458767996203242</v>
      </c>
      <c r="P55" s="173">
        <f t="shared" si="53"/>
        <v>5.5837721657135964</v>
      </c>
      <c r="Q55" s="173">
        <f t="shared" si="53"/>
        <v>5.3763500212807029</v>
      </c>
      <c r="S55" s="68">
        <f t="shared" si="26"/>
        <v>-1.7534385088577333</v>
      </c>
      <c r="T55" s="69">
        <f t="shared" si="27"/>
        <v>37.85510417682719</v>
      </c>
      <c r="U55" s="69">
        <f t="shared" si="28"/>
        <v>36.101665667969449</v>
      </c>
      <c r="W55" t="str">
        <f t="shared" si="29"/>
        <v>35 Business and public service associate professionals</v>
      </c>
      <c r="X55" s="173">
        <f t="shared" ref="X55:AB55" si="54">X18/X$35*100</f>
        <v>5.3057646471230315</v>
      </c>
      <c r="Y55" s="173">
        <f t="shared" si="54"/>
        <v>5.8302336845001097</v>
      </c>
      <c r="Z55" s="173">
        <f t="shared" si="54"/>
        <v>5.9891990471159211</v>
      </c>
      <c r="AA55" s="173">
        <f t="shared" si="54"/>
        <v>5.8628975863217336</v>
      </c>
      <c r="AB55" s="173">
        <f t="shared" si="54"/>
        <v>6.1441692952059945</v>
      </c>
      <c r="AD55" s="68">
        <f t="shared" si="31"/>
        <v>15.179469818688638</v>
      </c>
      <c r="AE55" s="69">
        <f t="shared" si="32"/>
        <v>57.501293297893277</v>
      </c>
      <c r="AF55" s="69">
        <f t="shared" si="33"/>
        <v>72.680763116581915</v>
      </c>
    </row>
    <row r="56" spans="1:32" x14ac:dyDescent="0.2">
      <c r="A56" t="str">
        <f t="shared" si="19"/>
        <v>41 Administrative occupations</v>
      </c>
      <c r="B56" s="173">
        <f t="shared" si="52"/>
        <v>10.834832315658936</v>
      </c>
      <c r="C56" s="173">
        <f t="shared" si="52"/>
        <v>10.5168538875782</v>
      </c>
      <c r="D56" s="173">
        <f t="shared" si="52"/>
        <v>11.195928231028942</v>
      </c>
      <c r="E56" s="173">
        <f t="shared" si="52"/>
        <v>11.373042873939776</v>
      </c>
      <c r="F56" s="173">
        <f t="shared" si="52"/>
        <v>10.998613443749431</v>
      </c>
      <c r="H56" s="68">
        <f t="shared" si="21"/>
        <v>7.4422458914672323</v>
      </c>
      <c r="I56" s="69">
        <f t="shared" si="22"/>
        <v>51.021256222653847</v>
      </c>
      <c r="J56" s="69">
        <f t="shared" si="23"/>
        <v>58.46350211412107</v>
      </c>
      <c r="L56" t="str">
        <f t="shared" si="24"/>
        <v>41 Administrative occupations</v>
      </c>
      <c r="M56" s="173">
        <f t="shared" ref="M56:Q56" si="55">M19/M$35*100</f>
        <v>7.2717707978221551</v>
      </c>
      <c r="N56" s="173">
        <f t="shared" si="55"/>
        <v>6.9036763255911113</v>
      </c>
      <c r="O56" s="173">
        <f t="shared" si="55"/>
        <v>8.334541937259738</v>
      </c>
      <c r="P56" s="173">
        <f t="shared" si="55"/>
        <v>8.8961530741892165</v>
      </c>
      <c r="Q56" s="173">
        <f t="shared" si="55"/>
        <v>9.7374115308408005</v>
      </c>
      <c r="S56" s="68">
        <f t="shared" si="26"/>
        <v>24.807668844343439</v>
      </c>
      <c r="T56" s="69">
        <f t="shared" si="27"/>
        <v>42.801630176566363</v>
      </c>
      <c r="U56" s="69">
        <f t="shared" si="28"/>
        <v>67.609299020909802</v>
      </c>
      <c r="W56" t="str">
        <f t="shared" si="29"/>
        <v>41 Administrative occupations</v>
      </c>
      <c r="X56" s="173">
        <f t="shared" ref="X56:AB56" si="56">X19/X$35*100</f>
        <v>14.949874113206004</v>
      </c>
      <c r="Y56" s="173">
        <f t="shared" si="56"/>
        <v>14.760361335336395</v>
      </c>
      <c r="Z56" s="173">
        <f t="shared" si="56"/>
        <v>14.46403179078461</v>
      </c>
      <c r="AA56" s="173">
        <f t="shared" si="56"/>
        <v>14.147791931301878</v>
      </c>
      <c r="AB56" s="173">
        <f t="shared" si="56"/>
        <v>12.3691883396009</v>
      </c>
      <c r="AD56" s="68">
        <f t="shared" si="31"/>
        <v>-3.9864598639033146</v>
      </c>
      <c r="AE56" s="69">
        <f t="shared" si="32"/>
        <v>56.430838687465503</v>
      </c>
      <c r="AF56" s="69">
        <f t="shared" si="33"/>
        <v>52.444378823562189</v>
      </c>
    </row>
    <row r="57" spans="1:32" x14ac:dyDescent="0.2">
      <c r="A57" t="str">
        <f t="shared" si="19"/>
        <v>42 Secretarial and related occupations</v>
      </c>
      <c r="B57" s="173">
        <f t="shared" si="52"/>
        <v>2.3637651098565962</v>
      </c>
      <c r="C57" s="173">
        <f t="shared" si="52"/>
        <v>2.1146938731860807</v>
      </c>
      <c r="D57" s="173">
        <f t="shared" si="52"/>
        <v>2.0852355069778872</v>
      </c>
      <c r="E57" s="173">
        <f t="shared" si="52"/>
        <v>1.8856363020223823</v>
      </c>
      <c r="F57" s="173">
        <f t="shared" si="52"/>
        <v>1.2618355899406848</v>
      </c>
      <c r="H57" s="68">
        <f t="shared" si="21"/>
        <v>-33.817235161116351</v>
      </c>
      <c r="I57" s="69">
        <f t="shared" si="22"/>
        <v>44.581063092827591</v>
      </c>
      <c r="J57" s="69">
        <f t="shared" si="23"/>
        <v>10.763827931711241</v>
      </c>
      <c r="L57" t="str">
        <f t="shared" si="24"/>
        <v>42 Secretarial and related occupations</v>
      </c>
      <c r="M57" s="173">
        <f t="shared" ref="M57:Q57" si="57">M20/M$35*100</f>
        <v>0.40235995325350438</v>
      </c>
      <c r="N57" s="173">
        <f t="shared" si="57"/>
        <v>0.31530685846581041</v>
      </c>
      <c r="O57" s="173">
        <f t="shared" si="57"/>
        <v>0.34071981927851164</v>
      </c>
      <c r="P57" s="173">
        <f t="shared" si="57"/>
        <v>0.28790333932704026</v>
      </c>
      <c r="Q57" s="173">
        <f t="shared" si="57"/>
        <v>0.33839338428254645</v>
      </c>
      <c r="S57" s="68">
        <f t="shared" si="26"/>
        <v>6.0972066627431865</v>
      </c>
      <c r="T57" s="69">
        <f t="shared" si="27"/>
        <v>31.57650792580456</v>
      </c>
      <c r="U57" s="69">
        <f t="shared" si="28"/>
        <v>37.673714588547746</v>
      </c>
      <c r="W57" t="str">
        <f t="shared" si="29"/>
        <v>42 Secretarial and related occupations</v>
      </c>
      <c r="X57" s="173">
        <f t="shared" ref="X57:AB57" si="58">X20/X$35*100</f>
        <v>4.6290260830228345</v>
      </c>
      <c r="Y57" s="173">
        <f t="shared" si="58"/>
        <v>4.2279894606206385</v>
      </c>
      <c r="Z57" s="173">
        <f t="shared" si="58"/>
        <v>4.0777165436819214</v>
      </c>
      <c r="AA57" s="173">
        <f t="shared" si="58"/>
        <v>3.6755052064046954</v>
      </c>
      <c r="AB57" s="173">
        <f t="shared" si="58"/>
        <v>2.2653598408085474</v>
      </c>
      <c r="AD57" s="68">
        <f t="shared" si="31"/>
        <v>-37.626399776559779</v>
      </c>
      <c r="AE57" s="69">
        <f t="shared" si="32"/>
        <v>45.822129962819396</v>
      </c>
      <c r="AF57" s="69">
        <f t="shared" si="33"/>
        <v>8.1957301862596204</v>
      </c>
    </row>
    <row r="58" spans="1:32" x14ac:dyDescent="0.2">
      <c r="A58" t="str">
        <f t="shared" si="19"/>
        <v>51 Skilled agricultural and related trades</v>
      </c>
      <c r="B58" s="173">
        <f t="shared" si="52"/>
        <v>1.0956580764725312</v>
      </c>
      <c r="C58" s="173">
        <f t="shared" si="52"/>
        <v>1.1016207811618419</v>
      </c>
      <c r="D58" s="173">
        <f t="shared" si="52"/>
        <v>1.0756259448709742</v>
      </c>
      <c r="E58" s="173">
        <f t="shared" si="52"/>
        <v>1.024843875817395</v>
      </c>
      <c r="F58" s="173">
        <f t="shared" si="52"/>
        <v>1.0524858004870212</v>
      </c>
      <c r="H58" s="68">
        <f t="shared" si="21"/>
        <v>7.0168642257243841</v>
      </c>
      <c r="I58" s="69">
        <f t="shared" si="22"/>
        <v>56.688848469600536</v>
      </c>
      <c r="J58" s="69">
        <f t="shared" si="23"/>
        <v>63.70571269532492</v>
      </c>
      <c r="L58" t="str">
        <f t="shared" si="24"/>
        <v>51 Skilled agricultural and related trades</v>
      </c>
      <c r="M58" s="173">
        <f t="shared" ref="M58:Q58" si="59">M21/M$35*100</f>
        <v>1.5901026126597155</v>
      </c>
      <c r="N58" s="173">
        <f t="shared" si="59"/>
        <v>1.7436857162923043</v>
      </c>
      <c r="O58" s="173">
        <f t="shared" si="59"/>
        <v>1.6306634824509514</v>
      </c>
      <c r="P58" s="173">
        <f t="shared" si="59"/>
        <v>1.5501723666110372</v>
      </c>
      <c r="Q58" s="173">
        <f t="shared" si="59"/>
        <v>1.5867525026895326</v>
      </c>
      <c r="S58" s="68">
        <f t="shared" si="26"/>
        <v>3.9499606261081537</v>
      </c>
      <c r="T58" s="69">
        <f t="shared" si="27"/>
        <v>53.100887372927588</v>
      </c>
      <c r="U58" s="69">
        <f t="shared" si="28"/>
        <v>57.050847999035746</v>
      </c>
      <c r="W58" t="str">
        <f t="shared" si="29"/>
        <v>51 Skilled agricultural and related trades</v>
      </c>
      <c r="X58" s="173">
        <f t="shared" ref="X58:AB58" si="60">X21/X$35*100</f>
        <v>0.52461547089485872</v>
      </c>
      <c r="Y58" s="173">
        <f t="shared" si="60"/>
        <v>0.34754565271116911</v>
      </c>
      <c r="Z58" s="173">
        <f t="shared" si="60"/>
        <v>0.44169540696595555</v>
      </c>
      <c r="AA58" s="173">
        <f t="shared" si="60"/>
        <v>0.43634182183747472</v>
      </c>
      <c r="AB58" s="173">
        <f t="shared" si="60"/>
        <v>0.4718868319686772</v>
      </c>
      <c r="AD58" s="68">
        <f t="shared" si="31"/>
        <v>19.948721570183007</v>
      </c>
      <c r="AE58" s="69">
        <f t="shared" si="32"/>
        <v>71.817788637609098</v>
      </c>
      <c r="AF58" s="69">
        <f t="shared" si="33"/>
        <v>91.766510207792123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3.6889624220238422</v>
      </c>
      <c r="C59" s="173">
        <f t="shared" si="52"/>
        <v>3.8442811257905807</v>
      </c>
      <c r="D59" s="173">
        <f t="shared" si="52"/>
        <v>3.2901056797567496</v>
      </c>
      <c r="E59" s="173">
        <f t="shared" si="52"/>
        <v>3.0749057093916998</v>
      </c>
      <c r="F59" s="173">
        <f t="shared" si="52"/>
        <v>2.6622480375511661</v>
      </c>
      <c r="H59" s="68">
        <f t="shared" si="21"/>
        <v>-11.501499373443947</v>
      </c>
      <c r="I59" s="69">
        <f t="shared" si="22"/>
        <v>35.217433004096776</v>
      </c>
      <c r="J59" s="69">
        <f t="shared" si="23"/>
        <v>23.715933630652831</v>
      </c>
      <c r="L59" t="str">
        <f t="shared" si="24"/>
        <v>52 Skilled metal, electrical and electronic trades</v>
      </c>
      <c r="M59" s="173">
        <f t="shared" ref="M59:Q59" si="61">M22/M$35*100</f>
        <v>6.797780061164918</v>
      </c>
      <c r="N59" s="173">
        <f t="shared" si="61"/>
        <v>6.9817051261115548</v>
      </c>
      <c r="O59" s="173">
        <f t="shared" si="61"/>
        <v>6.0645793418755449</v>
      </c>
      <c r="P59" s="173">
        <f t="shared" si="61"/>
        <v>5.6323393346425608</v>
      </c>
      <c r="Q59" s="173">
        <f t="shared" si="61"/>
        <v>4.875658941094402</v>
      </c>
      <c r="S59" s="68">
        <f t="shared" si="26"/>
        <v>-14.116028511919069</v>
      </c>
      <c r="T59" s="69">
        <f t="shared" si="27"/>
        <v>33.949105962086371</v>
      </c>
      <c r="U59" s="69">
        <f t="shared" si="28"/>
        <v>19.833077450167305</v>
      </c>
      <c r="W59" t="str">
        <f t="shared" si="29"/>
        <v>52 Skilled metal, electrical and electronic trades</v>
      </c>
      <c r="X59" s="173">
        <f t="shared" ref="X59:AB59" si="62">X22/X$35*100</f>
        <v>9.8534790624392424E-2</v>
      </c>
      <c r="Y59" s="173">
        <f t="shared" si="62"/>
        <v>0.15952390483201573</v>
      </c>
      <c r="Z59" s="173">
        <f t="shared" si="62"/>
        <v>0.12126850759189788</v>
      </c>
      <c r="AA59" s="173">
        <f t="shared" si="62"/>
        <v>0.20992700034876127</v>
      </c>
      <c r="AB59" s="173">
        <f t="shared" si="62"/>
        <v>0.25688741483853494</v>
      </c>
      <c r="AD59" s="68">
        <f t="shared" si="31"/>
        <v>137.83482340200601</v>
      </c>
      <c r="AE59" s="69">
        <f t="shared" si="32"/>
        <v>107.66156596218954</v>
      </c>
      <c r="AF59" s="69">
        <f t="shared" si="33"/>
        <v>245.49638936419558</v>
      </c>
    </row>
    <row r="60" spans="1:32" x14ac:dyDescent="0.2">
      <c r="A60" t="str">
        <f t="shared" si="19"/>
        <v>53 Skilled construction and building trades</v>
      </c>
      <c r="B60" s="173">
        <f t="shared" si="52"/>
        <v>2.9325151967743537</v>
      </c>
      <c r="C60" s="173">
        <f t="shared" si="52"/>
        <v>2.9945013202990549</v>
      </c>
      <c r="D60" s="173">
        <f t="shared" si="52"/>
        <v>2.6118629172102779</v>
      </c>
      <c r="E60" s="173">
        <f t="shared" si="52"/>
        <v>2.4661190690409547</v>
      </c>
      <c r="F60" s="173">
        <f t="shared" si="52"/>
        <v>2.1111100179130156</v>
      </c>
      <c r="H60" s="68">
        <f t="shared" si="21"/>
        <v>-11.598887122199544</v>
      </c>
      <c r="I60" s="69">
        <f t="shared" si="22"/>
        <v>39.232372548915144</v>
      </c>
      <c r="J60" s="69">
        <f t="shared" si="23"/>
        <v>27.633485426715605</v>
      </c>
      <c r="L60" t="str">
        <f t="shared" si="24"/>
        <v>53 Skilled construction and building trades</v>
      </c>
      <c r="M60" s="173">
        <f t="shared" ref="M60:Q60" si="63">M23/M$35*100</f>
        <v>5.4129726836492846</v>
      </c>
      <c r="N60" s="173">
        <f t="shared" si="63"/>
        <v>5.4722200700012769</v>
      </c>
      <c r="O60" s="173">
        <f t="shared" si="63"/>
        <v>4.8208453778230425</v>
      </c>
      <c r="P60" s="173">
        <f t="shared" si="63"/>
        <v>4.6216847589917993</v>
      </c>
      <c r="Q60" s="173">
        <f t="shared" si="63"/>
        <v>4.0049116940324678</v>
      </c>
      <c r="S60" s="68">
        <f t="shared" si="26"/>
        <v>-11.253910572042814</v>
      </c>
      <c r="T60" s="69">
        <f t="shared" si="27"/>
        <v>39.307572183773836</v>
      </c>
      <c r="U60" s="69">
        <f t="shared" si="28"/>
        <v>28.053661611731023</v>
      </c>
      <c r="W60" t="str">
        <f t="shared" si="29"/>
        <v>53 Skilled construction and building trades</v>
      </c>
      <c r="X60" s="173">
        <f t="shared" ref="X60:AB60" si="64">X23/X$35*100</f>
        <v>6.7791648098150456E-2</v>
      </c>
      <c r="Y60" s="173">
        <f t="shared" si="64"/>
        <v>8.453695031410316E-2</v>
      </c>
      <c r="Z60" s="173">
        <f t="shared" si="64"/>
        <v>8.8895830002731366E-2</v>
      </c>
      <c r="AA60" s="173">
        <f t="shared" si="64"/>
        <v>5.1335065781886846E-2</v>
      </c>
      <c r="AB60" s="173">
        <f t="shared" si="64"/>
        <v>5.3075528396040364E-2</v>
      </c>
      <c r="AD60" s="68">
        <f t="shared" si="31"/>
        <v>-32.966239165489377</v>
      </c>
      <c r="AE60" s="69">
        <f t="shared" si="32"/>
        <v>34.574615171429343</v>
      </c>
      <c r="AF60" s="69">
        <f t="shared" si="33"/>
        <v>1.608376005939961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2.0868193854793811</v>
      </c>
      <c r="C61" s="173">
        <f t="shared" si="52"/>
        <v>1.7164773297834182</v>
      </c>
      <c r="D61" s="173">
        <f t="shared" si="52"/>
        <v>1.7073403718858806</v>
      </c>
      <c r="E61" s="173">
        <f t="shared" si="52"/>
        <v>1.7511002049827911</v>
      </c>
      <c r="F61" s="173">
        <f t="shared" si="52"/>
        <v>1.7134678708549038</v>
      </c>
      <c r="H61" s="68">
        <f t="shared" si="21"/>
        <v>9.7622752093436951</v>
      </c>
      <c r="I61" s="69">
        <f t="shared" si="22"/>
        <v>46.506463652824173</v>
      </c>
      <c r="J61" s="69">
        <f t="shared" si="23"/>
        <v>56.268738862167865</v>
      </c>
      <c r="L61" t="str">
        <f t="shared" si="24"/>
        <v>54 Textiles, printing and other skilled trades</v>
      </c>
      <c r="M61" s="173">
        <f t="shared" ref="M61:Q61" si="65">M24/M$35*100</f>
        <v>2.3301744524502346</v>
      </c>
      <c r="N61" s="173">
        <f t="shared" si="65"/>
        <v>1.8780044242333691</v>
      </c>
      <c r="O61" s="173">
        <f t="shared" si="65"/>
        <v>1.7819215561419182</v>
      </c>
      <c r="P61" s="173">
        <f t="shared" si="65"/>
        <v>1.8436606536153397</v>
      </c>
      <c r="Q61" s="173">
        <f t="shared" si="65"/>
        <v>1.7552840144445347</v>
      </c>
      <c r="S61" s="68">
        <f t="shared" si="26"/>
        <v>5.2296919117209333</v>
      </c>
      <c r="T61" s="69">
        <f t="shared" si="27"/>
        <v>33.553890733541955</v>
      </c>
      <c r="U61" s="69">
        <f t="shared" si="28"/>
        <v>38.783582645262889</v>
      </c>
      <c r="W61" t="str">
        <f t="shared" si="29"/>
        <v>54 Textiles, printing and other skilled trades</v>
      </c>
      <c r="X61" s="173">
        <f t="shared" ref="X61:AB61" si="66">X24/X$35*100</f>
        <v>1.8057643806143708</v>
      </c>
      <c r="Y61" s="173">
        <f t="shared" si="66"/>
        <v>1.5267713392657114</v>
      </c>
      <c r="Z61" s="173">
        <f t="shared" si="66"/>
        <v>1.6221582228385096</v>
      </c>
      <c r="AA61" s="173">
        <f t="shared" si="66"/>
        <v>1.6474088669111333</v>
      </c>
      <c r="AB61" s="173">
        <f t="shared" si="66"/>
        <v>1.6680253798004026</v>
      </c>
      <c r="AD61" s="68">
        <f t="shared" si="31"/>
        <v>15.448977343867787</v>
      </c>
      <c r="AE61" s="69">
        <f t="shared" si="32"/>
        <v>62.757113498861315</v>
      </c>
      <c r="AF61" s="69">
        <f t="shared" si="33"/>
        <v>78.206090842729097</v>
      </c>
    </row>
    <row r="62" spans="1:32" x14ac:dyDescent="0.2">
      <c r="A62" t="str">
        <f t="shared" si="19"/>
        <v>61 Caring personal service occupations</v>
      </c>
      <c r="B62" s="173">
        <f t="shared" si="52"/>
        <v>7.0706867760227272</v>
      </c>
      <c r="C62" s="173">
        <f t="shared" si="52"/>
        <v>6.5237831682498717</v>
      </c>
      <c r="D62" s="173">
        <f t="shared" si="52"/>
        <v>6.6235439839068651</v>
      </c>
      <c r="E62" s="173">
        <f t="shared" si="52"/>
        <v>6.9442041717937775</v>
      </c>
      <c r="F62" s="173">
        <f t="shared" si="52"/>
        <v>7.479068010478418</v>
      </c>
      <c r="H62" s="68">
        <f t="shared" si="21"/>
        <v>23.496401474050785</v>
      </c>
      <c r="I62" s="69">
        <f t="shared" si="22"/>
        <v>62.095479009230047</v>
      </c>
      <c r="J62" s="69">
        <f t="shared" si="23"/>
        <v>85.591880483280818</v>
      </c>
      <c r="L62" t="str">
        <f t="shared" si="24"/>
        <v>61 Caring personal service occupations</v>
      </c>
      <c r="M62" s="173">
        <f t="shared" ref="M62:Q62" si="67">M25/M$35*100</f>
        <v>1.9563992790466884</v>
      </c>
      <c r="N62" s="173">
        <f t="shared" si="67"/>
        <v>1.8587914523507998</v>
      </c>
      <c r="O62" s="173">
        <f t="shared" si="67"/>
        <v>1.7843340975175894</v>
      </c>
      <c r="P62" s="173">
        <f t="shared" si="67"/>
        <v>2.1390417999684499</v>
      </c>
      <c r="Q62" s="173">
        <f t="shared" si="67"/>
        <v>2.4684379335847941</v>
      </c>
      <c r="S62" s="68">
        <f t="shared" si="26"/>
        <v>47.783354374843704</v>
      </c>
      <c r="T62" s="69">
        <f t="shared" si="27"/>
        <v>55.77748192380534</v>
      </c>
      <c r="U62" s="69">
        <f t="shared" si="28"/>
        <v>103.56083629864902</v>
      </c>
      <c r="W62" t="str">
        <f t="shared" si="29"/>
        <v>61 Caring personal service occupations</v>
      </c>
      <c r="X62" s="173">
        <f t="shared" ref="X62:AB62" si="68">X25/X$35*100</f>
        <v>12.977266471426391</v>
      </c>
      <c r="Y62" s="173">
        <f t="shared" si="68"/>
        <v>12.002596968715606</v>
      </c>
      <c r="Z62" s="173">
        <f t="shared" si="68"/>
        <v>12.150598856068553</v>
      </c>
      <c r="AA62" s="173">
        <f t="shared" si="68"/>
        <v>12.327213041642135</v>
      </c>
      <c r="AB62" s="173">
        <f t="shared" si="68"/>
        <v>12.924226097775273</v>
      </c>
      <c r="AD62" s="68">
        <f t="shared" si="31"/>
        <v>19.422872219552385</v>
      </c>
      <c r="AE62" s="69">
        <f t="shared" si="32"/>
        <v>63.155165090989321</v>
      </c>
      <c r="AF62" s="69">
        <f t="shared" si="33"/>
        <v>82.578037310541703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2.3570230892043615</v>
      </c>
      <c r="C63" s="173">
        <f t="shared" si="52"/>
        <v>2.1774517384264893</v>
      </c>
      <c r="D63" s="173">
        <f t="shared" si="52"/>
        <v>1.9465949786914005</v>
      </c>
      <c r="E63" s="173">
        <f t="shared" si="52"/>
        <v>1.7282811124907242</v>
      </c>
      <c r="F63" s="173">
        <f t="shared" si="52"/>
        <v>1.6290579330748047</v>
      </c>
      <c r="H63" s="68">
        <f t="shared" si="21"/>
        <v>-8.4711142350351576</v>
      </c>
      <c r="I63" s="69">
        <f t="shared" si="22"/>
        <v>46.377551272872225</v>
      </c>
      <c r="J63" s="69">
        <f t="shared" si="23"/>
        <v>37.906437037837073</v>
      </c>
      <c r="L63" t="str">
        <f t="shared" si="24"/>
        <v>62 Leisure, travel and related personal service occupations</v>
      </c>
      <c r="M63" s="173">
        <f t="shared" ref="M63:Q63" si="69">M26/M$35*100</f>
        <v>1.3158380815400839</v>
      </c>
      <c r="N63" s="173">
        <f t="shared" si="69"/>
        <v>1.2703205534692812</v>
      </c>
      <c r="O63" s="173">
        <f t="shared" si="69"/>
        <v>1.2361948929119193</v>
      </c>
      <c r="P63" s="173">
        <f t="shared" si="69"/>
        <v>1.147981992175128</v>
      </c>
      <c r="Q63" s="173">
        <f t="shared" si="69"/>
        <v>1.1582152049526193</v>
      </c>
      <c r="S63" s="68">
        <f t="shared" si="26"/>
        <v>8.7951294242968908E-2</v>
      </c>
      <c r="T63" s="69">
        <f t="shared" si="27"/>
        <v>41.47711215747848</v>
      </c>
      <c r="U63" s="69">
        <f t="shared" si="28"/>
        <v>41.56506345172145</v>
      </c>
      <c r="W63" t="str">
        <f t="shared" si="29"/>
        <v>62 Leisure, travel and related personal service occupations</v>
      </c>
      <c r="X63" s="173">
        <f t="shared" ref="X63:AB63" si="70">X26/X$35*100</f>
        <v>3.5595057867579847</v>
      </c>
      <c r="Y63" s="173">
        <f t="shared" si="70"/>
        <v>3.2428347353646831</v>
      </c>
      <c r="Z63" s="173">
        <f t="shared" si="70"/>
        <v>2.7579712875254021</v>
      </c>
      <c r="AA63" s="173">
        <f t="shared" si="70"/>
        <v>2.378364308459282</v>
      </c>
      <c r="AB63" s="173">
        <f t="shared" si="70"/>
        <v>2.1407327223797212</v>
      </c>
      <c r="AD63" s="68">
        <f t="shared" si="31"/>
        <v>-12.852816594136787</v>
      </c>
      <c r="AE63" s="69">
        <f t="shared" si="32"/>
        <v>48.886267389030607</v>
      </c>
      <c r="AF63" s="69">
        <f t="shared" si="33"/>
        <v>36.033450794893824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9.4330078203555892E-2</v>
      </c>
      <c r="C64" s="173">
        <f t="shared" si="52"/>
        <v>7.428468282920446E-2</v>
      </c>
      <c r="D64" s="173">
        <f t="shared" si="52"/>
        <v>9.4507952658081984E-2</v>
      </c>
      <c r="E64" s="173">
        <f t="shared" si="52"/>
        <v>6.2564378920774974E-2</v>
      </c>
      <c r="F64" s="173">
        <f t="shared" si="52"/>
        <v>6.7555102891121696E-2</v>
      </c>
      <c r="H64" s="68">
        <f t="shared" si="21"/>
        <v>-21.821551049335199</v>
      </c>
      <c r="I64" s="69">
        <f t="shared" si="22"/>
        <v>34.119702563971174</v>
      </c>
      <c r="J64" s="69">
        <f t="shared" si="23"/>
        <v>12.298151514635972</v>
      </c>
      <c r="L64" t="str">
        <f t="shared" si="24"/>
        <v>63 Community and civil enforcement occupations</v>
      </c>
      <c r="M64" s="173">
        <f t="shared" ref="M64:Q64" si="71">M27/M$35*100</f>
        <v>0.14645374435962474</v>
      </c>
      <c r="N64" s="173">
        <f t="shared" si="71"/>
        <v>0.10456551504764307</v>
      </c>
      <c r="O64" s="173">
        <f t="shared" si="71"/>
        <v>0.14821896481503652</v>
      </c>
      <c r="P64" s="173">
        <f t="shared" si="71"/>
        <v>8.2413169889169899E-2</v>
      </c>
      <c r="Q64" s="173">
        <f t="shared" si="71"/>
        <v>9.4888330685971203E-2</v>
      </c>
      <c r="S64" s="68">
        <f t="shared" si="26"/>
        <v>-31.6106441100642</v>
      </c>
      <c r="T64" s="69">
        <f t="shared" si="27"/>
        <v>25.725813585279816</v>
      </c>
      <c r="U64" s="69">
        <f t="shared" si="28"/>
        <v>-5.8848305247843875</v>
      </c>
      <c r="W64" t="str">
        <f t="shared" si="29"/>
        <v>63 Community and civil enforcement occupations</v>
      </c>
      <c r="X64" s="173">
        <f t="shared" ref="X64:AB64" si="72">X27/X$35*100</f>
        <v>3.4131548428005566E-2</v>
      </c>
      <c r="Y64" s="173">
        <f t="shared" si="72"/>
        <v>3.8721266739408691E-2</v>
      </c>
      <c r="Z64" s="173">
        <f t="shared" si="72"/>
        <v>3.3162460645886273E-2</v>
      </c>
      <c r="AA64" s="173">
        <f t="shared" si="72"/>
        <v>4.0328664584643584E-2</v>
      </c>
      <c r="AB64" s="173">
        <f t="shared" si="72"/>
        <v>3.7851503923520019E-2</v>
      </c>
      <c r="AD64" s="68">
        <f t="shared" si="31"/>
        <v>28.149536669668194</v>
      </c>
      <c r="AE64" s="69">
        <f t="shared" si="32"/>
        <v>76.968591613813601</v>
      </c>
      <c r="AF64" s="69">
        <f t="shared" si="33"/>
        <v>105.11812828348179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8.2142186509068633</v>
      </c>
      <c r="C65" s="173">
        <f t="shared" si="73"/>
        <v>8.0623430088915278</v>
      </c>
      <c r="D65" s="173">
        <f t="shared" si="73"/>
        <v>7.8398109482383056</v>
      </c>
      <c r="E65" s="173">
        <f t="shared" si="73"/>
        <v>7.5196200125733537</v>
      </c>
      <c r="F65" s="173">
        <f t="shared" si="73"/>
        <v>6.9765170902683584</v>
      </c>
      <c r="H65" s="68">
        <f t="shared" si="21"/>
        <v>-2.6736766623274124</v>
      </c>
      <c r="I65" s="69">
        <f t="shared" si="22"/>
        <v>46.209012931445876</v>
      </c>
      <c r="J65" s="69">
        <f t="shared" si="23"/>
        <v>43.53533626911846</v>
      </c>
      <c r="L65" t="str">
        <f t="shared" si="24"/>
        <v>71 Sales occupations</v>
      </c>
      <c r="M65" s="173">
        <f t="shared" ref="M65:Q65" si="74">M28/M$35*100</f>
        <v>5.6559275309054149</v>
      </c>
      <c r="N65" s="173">
        <f t="shared" si="74"/>
        <v>5.5237847373487261</v>
      </c>
      <c r="O65" s="173">
        <f t="shared" si="74"/>
        <v>5.4181227858136083</v>
      </c>
      <c r="P65" s="173">
        <f t="shared" si="74"/>
        <v>5.240154649134408</v>
      </c>
      <c r="Q65" s="173">
        <f t="shared" si="74"/>
        <v>4.9688085311291834</v>
      </c>
      <c r="S65" s="68">
        <f t="shared" si="26"/>
        <v>-2.0323023272520722</v>
      </c>
      <c r="T65" s="69">
        <f t="shared" si="27"/>
        <v>32.578428898477092</v>
      </c>
      <c r="U65" s="69">
        <f t="shared" si="28"/>
        <v>30.546126571225017</v>
      </c>
      <c r="W65" t="str">
        <f t="shared" si="29"/>
        <v>71 Sales occupations</v>
      </c>
      <c r="X65" s="173">
        <f t="shared" ref="X65:AB65" si="75">X28/X$35*100</f>
        <v>11.168833617950989</v>
      </c>
      <c r="Y65" s="173">
        <f t="shared" si="75"/>
        <v>11.043760541534381</v>
      </c>
      <c r="Z65" s="173">
        <f t="shared" si="75"/>
        <v>10.605717712198194</v>
      </c>
      <c r="AA65" s="173">
        <f t="shared" si="75"/>
        <v>10.073203288312449</v>
      </c>
      <c r="AB65" s="173">
        <f t="shared" si="75"/>
        <v>9.1583366079665058</v>
      </c>
      <c r="AD65" s="68">
        <f t="shared" si="31"/>
        <v>-3.0479075883210789</v>
      </c>
      <c r="AE65" s="69">
        <f t="shared" si="32"/>
        <v>54.162224972423942</v>
      </c>
      <c r="AF65" s="69">
        <f t="shared" si="33"/>
        <v>51.114317384102868</v>
      </c>
    </row>
    <row r="66" spans="1:32" x14ac:dyDescent="0.2">
      <c r="A66" t="str">
        <f t="shared" si="19"/>
        <v>72 Customer service occupations</v>
      </c>
      <c r="B66" s="173">
        <f t="shared" si="73"/>
        <v>2.1627921212799301</v>
      </c>
      <c r="C66" s="173">
        <f t="shared" si="73"/>
        <v>2.2231595264469841</v>
      </c>
      <c r="D66" s="173">
        <f t="shared" si="73"/>
        <v>2.2543976212448062</v>
      </c>
      <c r="E66" s="173">
        <f t="shared" si="73"/>
        <v>2.450800452383854</v>
      </c>
      <c r="F66" s="173">
        <f t="shared" si="73"/>
        <v>2.6485339025407173</v>
      </c>
      <c r="H66" s="68">
        <f t="shared" si="21"/>
        <v>28.490868347789227</v>
      </c>
      <c r="I66" s="69">
        <f t="shared" si="22"/>
        <v>51.048964211514345</v>
      </c>
      <c r="J66" s="69">
        <f t="shared" si="23"/>
        <v>79.539832559303576</v>
      </c>
      <c r="L66" t="str">
        <f t="shared" si="24"/>
        <v>72 Customer service occupations</v>
      </c>
      <c r="M66" s="173">
        <f t="shared" ref="M66:Q66" si="76">M29/M$35*100</f>
        <v>1.8771368919410207</v>
      </c>
      <c r="N66" s="173">
        <f t="shared" si="76"/>
        <v>1.6692038687208481</v>
      </c>
      <c r="O66" s="173">
        <f t="shared" si="76"/>
        <v>1.8849973345198199</v>
      </c>
      <c r="P66" s="173">
        <f t="shared" si="76"/>
        <v>2.2903406900728096</v>
      </c>
      <c r="Q66" s="173">
        <f t="shared" si="76"/>
        <v>2.6140965686387614</v>
      </c>
      <c r="S66" s="68">
        <f t="shared" si="26"/>
        <v>48.146149933460329</v>
      </c>
      <c r="T66" s="69">
        <f t="shared" si="27"/>
        <v>44.238323420330431</v>
      </c>
      <c r="U66" s="69">
        <f t="shared" si="28"/>
        <v>92.384473353790767</v>
      </c>
      <c r="W66" t="str">
        <f t="shared" si="29"/>
        <v>72 Customer service occupations</v>
      </c>
      <c r="X66" s="173">
        <f t="shared" ref="X66:AB66" si="77">X29/X$35*100</f>
        <v>2.4927003203197189</v>
      </c>
      <c r="Y66" s="173">
        <f t="shared" si="77"/>
        <v>2.8737544443440828</v>
      </c>
      <c r="Z66" s="173">
        <f t="shared" si="77"/>
        <v>2.676304441253532</v>
      </c>
      <c r="AA66" s="173">
        <f t="shared" si="77"/>
        <v>2.6305563600798458</v>
      </c>
      <c r="AB66" s="173">
        <f t="shared" si="77"/>
        <v>2.6859576844450928</v>
      </c>
      <c r="AD66" s="68">
        <f t="shared" si="31"/>
        <v>12.679341379542516</v>
      </c>
      <c r="AE66" s="69">
        <f t="shared" si="32"/>
        <v>56.527727264155914</v>
      </c>
      <c r="AF66" s="69">
        <f t="shared" si="33"/>
        <v>69.20706864369842</v>
      </c>
    </row>
    <row r="67" spans="1:32" x14ac:dyDescent="0.2">
      <c r="A67" t="str">
        <f t="shared" si="19"/>
        <v>81 Process, plant and machine operatives</v>
      </c>
      <c r="B67" s="173">
        <f t="shared" si="73"/>
        <v>2.5285395500159562</v>
      </c>
      <c r="C67" s="173">
        <f t="shared" si="73"/>
        <v>2.3996038498523071</v>
      </c>
      <c r="D67" s="173">
        <f t="shared" si="73"/>
        <v>2.0959012281043039</v>
      </c>
      <c r="E67" s="173">
        <f t="shared" si="73"/>
        <v>2.0881728217204572</v>
      </c>
      <c r="F67" s="173">
        <f t="shared" si="73"/>
        <v>1.7849327735176519</v>
      </c>
      <c r="H67" s="68">
        <f t="shared" si="21"/>
        <v>-6.8574128596896156</v>
      </c>
      <c r="I67" s="69">
        <f t="shared" si="22"/>
        <v>38.737932893814516</v>
      </c>
      <c r="J67" s="69">
        <f t="shared" si="23"/>
        <v>31.880520034124899</v>
      </c>
      <c r="L67" t="str">
        <f t="shared" si="24"/>
        <v>81 Process, plant and machine operatives</v>
      </c>
      <c r="M67" s="173">
        <f t="shared" ref="M67:Q67" si="78">M30/M$35*100</f>
        <v>3.6007206939603775</v>
      </c>
      <c r="N67" s="173">
        <f t="shared" si="78"/>
        <v>3.3248639090263357</v>
      </c>
      <c r="O67" s="173">
        <f t="shared" si="78"/>
        <v>2.9604305207327206</v>
      </c>
      <c r="P67" s="173">
        <f t="shared" si="78"/>
        <v>2.8616497127641836</v>
      </c>
      <c r="Q67" s="173">
        <f t="shared" si="78"/>
        <v>2.4707489365275013</v>
      </c>
      <c r="S67" s="68">
        <f t="shared" si="26"/>
        <v>-10.843455693827144</v>
      </c>
      <c r="T67" s="69">
        <f t="shared" si="27"/>
        <v>33.848836637882016</v>
      </c>
      <c r="U67" s="69">
        <f t="shared" si="28"/>
        <v>23.005380944054867</v>
      </c>
      <c r="W67" t="str">
        <f t="shared" si="29"/>
        <v>81 Process, plant and machine operatives</v>
      </c>
      <c r="X67" s="173">
        <f t="shared" ref="X67:AB67" si="79">X30/X$35*100</f>
        <v>1.2902588748757169</v>
      </c>
      <c r="Y67" s="173">
        <f t="shared" si="79"/>
        <v>1.3129293410969569</v>
      </c>
      <c r="Z67" s="173">
        <f t="shared" si="79"/>
        <v>1.1084877967530828</v>
      </c>
      <c r="AA67" s="173">
        <f t="shared" si="79"/>
        <v>1.2216811939818832</v>
      </c>
      <c r="AB67" s="173">
        <f t="shared" si="79"/>
        <v>1.0396417883313949</v>
      </c>
      <c r="AD67" s="68">
        <f t="shared" si="31"/>
        <v>5.301233735957017</v>
      </c>
      <c r="AE67" s="69">
        <f t="shared" si="32"/>
        <v>53.651167904456756</v>
      </c>
      <c r="AF67" s="69">
        <f t="shared" si="33"/>
        <v>58.952401640413775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4.3717086796660514</v>
      </c>
      <c r="C68" s="173">
        <f t="shared" si="73"/>
        <v>4.6830020850973764</v>
      </c>
      <c r="D68" s="173">
        <f t="shared" si="73"/>
        <v>4.3137499631670444</v>
      </c>
      <c r="E68" s="173">
        <f t="shared" si="73"/>
        <v>4.2375153148667248</v>
      </c>
      <c r="F68" s="173">
        <f t="shared" si="73"/>
        <v>4.0215915645199889</v>
      </c>
      <c r="H68" s="68">
        <f t="shared" si="21"/>
        <v>1.9624442391873012</v>
      </c>
      <c r="I68" s="69">
        <f t="shared" si="22"/>
        <v>52.733722713443854</v>
      </c>
      <c r="J68" s="69">
        <f t="shared" si="23"/>
        <v>54.696166952631152</v>
      </c>
      <c r="L68" t="str">
        <f t="shared" si="24"/>
        <v>82 Transport and mobile machine drivers and operatives</v>
      </c>
      <c r="M68" s="173">
        <f t="shared" ref="M68:Q68" si="80">M31/M$35*100</f>
        <v>7.854624800511643</v>
      </c>
      <c r="N68" s="173">
        <f t="shared" si="80"/>
        <v>8.3926585044124398</v>
      </c>
      <c r="O68" s="173">
        <f t="shared" si="80"/>
        <v>7.816658747521668</v>
      </c>
      <c r="P68" s="173">
        <f t="shared" si="80"/>
        <v>7.6617647570486964</v>
      </c>
      <c r="Q68" s="173">
        <f t="shared" si="80"/>
        <v>7.3210352594473074</v>
      </c>
      <c r="S68" s="68">
        <f t="shared" si="26"/>
        <v>5.3164455874440582E-2</v>
      </c>
      <c r="T68" s="69">
        <f t="shared" si="27"/>
        <v>51.642433744104167</v>
      </c>
      <c r="U68" s="69">
        <f t="shared" si="28"/>
        <v>51.695598199978612</v>
      </c>
      <c r="W68" t="str">
        <f t="shared" si="29"/>
        <v>82 Transport and mobile machine drivers and operatives</v>
      </c>
      <c r="X68" s="173">
        <f t="shared" ref="X68:AB68" si="81">X31/X$35*100</f>
        <v>0.3492281968334956</v>
      </c>
      <c r="Y68" s="173">
        <f t="shared" si="81"/>
        <v>0.32618474802466257</v>
      </c>
      <c r="Z68" s="173">
        <f t="shared" si="81"/>
        <v>0.31293794677586456</v>
      </c>
      <c r="AA68" s="173">
        <f t="shared" si="81"/>
        <v>0.40148154670150688</v>
      </c>
      <c r="AB68" s="173">
        <f t="shared" si="81"/>
        <v>0.4360160494039001</v>
      </c>
      <c r="AD68" s="68">
        <f t="shared" si="31"/>
        <v>56.431746870067478</v>
      </c>
      <c r="AE68" s="69">
        <f t="shared" si="32"/>
        <v>83.866796895772495</v>
      </c>
      <c r="AF68" s="69">
        <f t="shared" si="33"/>
        <v>140.29854376583998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1.838894690061232</v>
      </c>
      <c r="C69" s="173">
        <f t="shared" si="73"/>
        <v>1.6243799336635587</v>
      </c>
      <c r="D69" s="173">
        <f t="shared" si="73"/>
        <v>1.3837973940811772</v>
      </c>
      <c r="E69" s="173">
        <f t="shared" si="73"/>
        <v>2.4255859510212332</v>
      </c>
      <c r="F69" s="173">
        <f t="shared" si="73"/>
        <v>2.6349393678329189</v>
      </c>
      <c r="H69" s="68">
        <f t="shared" si="21"/>
        <v>108.25496437345754</v>
      </c>
      <c r="I69" s="69">
        <f t="shared" si="22"/>
        <v>82.657110608261931</v>
      </c>
      <c r="J69" s="69">
        <f t="shared" si="23"/>
        <v>190.91207498171948</v>
      </c>
      <c r="L69" t="str">
        <f t="shared" si="24"/>
        <v>91 Elementary trades and related occupations</v>
      </c>
      <c r="M69" s="173">
        <f t="shared" ref="M69:Q70" si="82">M32/M$35*100</f>
        <v>2.6268837671939993</v>
      </c>
      <c r="N69" s="173">
        <f t="shared" si="82"/>
        <v>2.3006107470309423</v>
      </c>
      <c r="O69" s="173">
        <f t="shared" si="82"/>
        <v>2.0341888486236304</v>
      </c>
      <c r="P69" s="173">
        <f t="shared" si="82"/>
        <v>2.7396251558576474</v>
      </c>
      <c r="Q69" s="173">
        <f t="shared" si="82"/>
        <v>2.878408967662045</v>
      </c>
      <c r="S69" s="68">
        <f t="shared" si="26"/>
        <v>51.161332860832012</v>
      </c>
      <c r="T69" s="69">
        <f t="shared" si="27"/>
        <v>46.533384135807715</v>
      </c>
      <c r="U69" s="69">
        <f t="shared" si="28"/>
        <v>97.694716996639727</v>
      </c>
      <c r="W69" t="str">
        <f t="shared" si="29"/>
        <v>91 Elementary trades and related occupations</v>
      </c>
      <c r="X69" s="173">
        <f t="shared" ref="X69:AB70" si="83">X32/X$35*100</f>
        <v>0.92883238207712815</v>
      </c>
      <c r="Y69" s="173">
        <f t="shared" si="83"/>
        <v>0.830178584934396</v>
      </c>
      <c r="Z69" s="173">
        <f t="shared" si="83"/>
        <v>0.64095933951533557</v>
      </c>
      <c r="AA69" s="173">
        <f t="shared" si="83"/>
        <v>2.0737818507006058</v>
      </c>
      <c r="AB69" s="173">
        <f t="shared" si="83"/>
        <v>2.3703557844959575</v>
      </c>
      <c r="AD69" s="68">
        <f t="shared" si="31"/>
        <v>315.20608114396452</v>
      </c>
      <c r="AE69" s="69">
        <f t="shared" si="32"/>
        <v>213.59720562977955</v>
      </c>
      <c r="AF69" s="69">
        <f t="shared" si="33"/>
        <v>528.80328677374405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10.663650499639985</v>
      </c>
      <c r="C70" s="173">
        <f t="shared" si="73"/>
        <v>9.8370857968671022</v>
      </c>
      <c r="D70" s="173">
        <f t="shared" si="73"/>
        <v>8.8891546043978167</v>
      </c>
      <c r="E70" s="173">
        <f t="shared" si="73"/>
        <v>7.9471444811332379</v>
      </c>
      <c r="F70" s="173">
        <f t="shared" si="73"/>
        <v>7.2687837656145895</v>
      </c>
      <c r="H70" s="68">
        <f t="shared" si="21"/>
        <v>-10.566848508681785</v>
      </c>
      <c r="I70" s="69">
        <f t="shared" si="22"/>
        <v>43.551406997677638</v>
      </c>
      <c r="J70" s="69">
        <f t="shared" si="23"/>
        <v>32.984558488995859</v>
      </c>
      <c r="L70" t="str">
        <f t="shared" si="24"/>
        <v>92 Elementary administration and service occupations</v>
      </c>
      <c r="M70" s="173">
        <f t="shared" si="82"/>
        <v>10.523963383765969</v>
      </c>
      <c r="N70" s="173">
        <f t="shared" si="82"/>
        <v>9.5280995342790256</v>
      </c>
      <c r="O70" s="173">
        <f t="shared" si="82"/>
        <v>8.7289265877104096</v>
      </c>
      <c r="P70" s="173">
        <f t="shared" si="82"/>
        <v>8.4022504937563252</v>
      </c>
      <c r="Q70" s="173">
        <f t="shared" si="82"/>
        <v>7.7454782681726408</v>
      </c>
      <c r="S70" s="68">
        <f t="shared" si="26"/>
        <v>-5.2090487462945667</v>
      </c>
      <c r="T70" s="69">
        <f t="shared" si="27"/>
        <v>38.708392264570591</v>
      </c>
      <c r="U70" s="69">
        <f t="shared" si="28"/>
        <v>33.499343518276021</v>
      </c>
      <c r="W70" t="str">
        <f t="shared" si="29"/>
        <v>92 Elementary administration and service occupations</v>
      </c>
      <c r="X70" s="173">
        <f t="shared" si="83"/>
        <v>10.824977582409328</v>
      </c>
      <c r="Y70" s="173">
        <f t="shared" si="83"/>
        <v>10.199975658783089</v>
      </c>
      <c r="Z70" s="173">
        <f t="shared" si="83"/>
        <v>9.0721574211964384</v>
      </c>
      <c r="AA70" s="173">
        <f t="shared" si="83"/>
        <v>7.4373095342361726</v>
      </c>
      <c r="AB70" s="173">
        <f t="shared" si="83"/>
        <v>6.7507497287888203</v>
      </c>
      <c r="AD70" s="68">
        <f t="shared" si="31"/>
        <v>-16.454689320626166</v>
      </c>
      <c r="AE70" s="69">
        <f t="shared" si="32"/>
        <v>48.873535681660215</v>
      </c>
      <c r="AF70" s="69">
        <f t="shared" si="33"/>
        <v>32.418846361034049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9.3697564819004171</v>
      </c>
      <c r="I72" s="67">
        <f>IF(D35&gt;0,I35/D35*100,0)</f>
        <v>49.997926150216784</v>
      </c>
      <c r="J72" s="67">
        <f>IF(D35&gt;0,(J35/D35)*100,0)</f>
        <v>59.367682632117166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6.8266188380954844</v>
      </c>
      <c r="T72" s="67">
        <f t="shared" ref="T72" si="85">IF(O35&gt;0,T35/O35*100,0)</f>
        <v>41.370275961182024</v>
      </c>
      <c r="U72" s="67">
        <f t="shared" ref="U72" si="86">IF(O35&gt;0,(U35/O35)*100,0)</f>
        <v>48.196894799277537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12.274375548807058</v>
      </c>
      <c r="AE72" s="67">
        <f t="shared" ref="AE72" si="88">IF(Z35&gt;0,AE35/Z35*100,0)</f>
        <v>59.851909988927979</v>
      </c>
      <c r="AF72" s="67">
        <f t="shared" ref="AF72" si="89">IF(Z35&gt;0,(AF35/Z35)*100,0)</f>
        <v>72.126285537735029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Cheshire and Warrington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Cheshire and Warrington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Cheshire and Warrington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4.7012073395937382</v>
      </c>
      <c r="C82" s="18">
        <f t="shared" ref="B82:E107" si="96">IF(AND(D$6-C$6 &lt;&gt; 0,C8&lt;&gt;0,D8&lt;&gt;0),(EXP(LN(D8/C8)/(D$6-C$6))-1)*100,0)</f>
        <v>1.6571731787538457</v>
      </c>
      <c r="D82" s="18">
        <f t="shared" si="96"/>
        <v>-2.020784783737184</v>
      </c>
      <c r="E82" s="18">
        <f t="shared" si="96"/>
        <v>0.87607575133537008</v>
      </c>
      <c r="F82" s="18">
        <f t="shared" ref="F82:F107" si="97">IF(AND(F$6-D$6 &lt;&gt; 0,D8&lt;&gt;0,F8&lt;&gt;0),(EXP(LN(F8/D8)/(F$6-D$6))-1)*100,0)</f>
        <v>-9.893802230477311E-2</v>
      </c>
      <c r="H82" s="18">
        <f t="shared" ref="H82:H107" si="98">IF($F$6-$D$6 &lt;&gt; 0,(EXP(LN(1+(H45/100))/($F$6-$D$6))-1)*100,0)</f>
        <v>-9.893802230477311E-2</v>
      </c>
      <c r="I82" s="18">
        <f t="shared" ref="I82:I107" si="99">IF(D8&gt;0,((1+(I8/D8))^(1/($F$6-$D$6))-1)*100,0)</f>
        <v>2.6435635473875063</v>
      </c>
      <c r="J82" s="18">
        <f t="shared" ref="J82:J107" si="100">IF($F$6-$D$6 &lt;&gt; 0,(EXP(LN(1+(J45/100))/($F$6-$D$6))-1)*100,0)</f>
        <v>2.5750554744677689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3.5066207235336488</v>
      </c>
      <c r="N82" s="18">
        <f t="shared" si="102"/>
        <v>0.23818655159206781</v>
      </c>
      <c r="O82" s="18">
        <f t="shared" si="102"/>
        <v>-2.9850882270140988</v>
      </c>
      <c r="P82" s="18">
        <f t="shared" si="102"/>
        <v>0.33171597462251512</v>
      </c>
      <c r="Q82" s="18">
        <f t="shared" ref="Q82:Q107" si="103">IF(AND(Q$6-O$6 &lt;&gt; 0,O8&lt;&gt;0,Q8&lt;&gt;0),(EXP(LN(Q8/O8)/(Q$6-O$6))-1)*100,0)</f>
        <v>-0.78629736362934022</v>
      </c>
      <c r="S82" s="18">
        <f t="shared" ref="S82:S107" si="104">IF($F$6-$D$6 &lt;&gt; 0,(EXP(LN(1+(S45/100))/($F$6-$D$6))-1)*100,0)</f>
        <v>-0.78629736362934022</v>
      </c>
      <c r="T82" s="18">
        <f t="shared" ref="T82:T107" si="105">IF(O8&gt;0,((1+(T8/O8))^(1/($F$6-$D$6))-1)*100,0)</f>
        <v>2.3186734415068244</v>
      </c>
      <c r="U82" s="18">
        <f t="shared" ref="U82:U107" si="106">IF($F$6-$D$6 &lt;&gt; 0,(EXP(LN(1+(U45/100))/($F$6-$D$6))-1)*100,0)</f>
        <v>1.7575376398198062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7.5175212308216111</v>
      </c>
      <c r="Y82" s="18">
        <f t="shared" si="108"/>
        <v>4.700295487997419</v>
      </c>
      <c r="Z82" s="18">
        <f t="shared" si="108"/>
        <v>-0.15213869010127778</v>
      </c>
      <c r="AA82" s="18">
        <f t="shared" si="108"/>
        <v>1.783165468019865</v>
      </c>
      <c r="AB82" s="18">
        <f t="shared" ref="AB82:AB107" si="109">IF(AND(AB$6-Z$6 &lt;&gt; 0,Z8&lt;&gt;0,AB8&lt;&gt;0),(EXP(LN(AB8/Z8)/(AB$6-Z$6))-1)*100,0)</f>
        <v>1.1339316864227511</v>
      </c>
      <c r="AD82" s="18">
        <f t="shared" ref="AD82:AD107" si="110">IF($F$6-$D$6 &lt;&gt; 0,(EXP(LN(1+(AD45/100))/($F$6-$D$6))-1)*100,0)</f>
        <v>1.1339316864227511</v>
      </c>
      <c r="AE82" s="18">
        <f t="shared" ref="AE82:AE107" si="111">IF(Z8&gt;0,((1+(AE8/Z8))^(1/($F$6-$D$6))-1)*100,0)</f>
        <v>3.2686761331883751</v>
      </c>
      <c r="AF82" s="18">
        <f t="shared" ref="AF82:AF107" si="112">IF($F$6-$D$6 &lt;&gt; 0,(EXP(LN(1+(AF45/100))/($F$6-$D$6))-1)*100,0)</f>
        <v>4.0130256464376179</v>
      </c>
    </row>
    <row r="83" spans="1:32" x14ac:dyDescent="0.2">
      <c r="A83" t="str">
        <f t="shared" si="95"/>
        <v>12 Other managers and proprietors</v>
      </c>
      <c r="B83" s="18">
        <f t="shared" si="96"/>
        <v>0.26764908392282738</v>
      </c>
      <c r="C83" s="18">
        <f t="shared" si="96"/>
        <v>5.1325008942492589</v>
      </c>
      <c r="D83" s="18">
        <f t="shared" si="96"/>
        <v>0.68271286927734653</v>
      </c>
      <c r="E83" s="18">
        <f t="shared" si="96"/>
        <v>1.4187686509494313</v>
      </c>
      <c r="F83" s="18">
        <f t="shared" si="97"/>
        <v>1.1728207643592947</v>
      </c>
      <c r="H83" s="18">
        <f t="shared" si="98"/>
        <v>1.1728207643592947</v>
      </c>
      <c r="I83" s="18">
        <f t="shared" si="99"/>
        <v>3.1684672790510904</v>
      </c>
      <c r="J83" s="18">
        <f t="shared" si="100"/>
        <v>3.9490634225064492</v>
      </c>
      <c r="L83" t="str">
        <f t="shared" si="101"/>
        <v>12 Other managers and proprietors</v>
      </c>
      <c r="M83" s="18">
        <f t="shared" si="102"/>
        <v>2.34479521492581E-3</v>
      </c>
      <c r="N83" s="18">
        <f t="shared" si="102"/>
        <v>2.1553667620093586</v>
      </c>
      <c r="O83" s="18">
        <f t="shared" si="102"/>
        <v>2.2773241911896669</v>
      </c>
      <c r="P83" s="18">
        <f t="shared" si="102"/>
        <v>1.4040942377333998</v>
      </c>
      <c r="Q83" s="18">
        <f t="shared" si="103"/>
        <v>1.6943393387029326</v>
      </c>
      <c r="S83" s="18">
        <f t="shared" si="104"/>
        <v>1.6943393387029326</v>
      </c>
      <c r="T83" s="18">
        <f t="shared" si="105"/>
        <v>3.1012860167012768</v>
      </c>
      <c r="U83" s="18">
        <f t="shared" si="106"/>
        <v>4.2527746161961311</v>
      </c>
      <c r="W83" t="str">
        <f t="shared" si="107"/>
        <v>12 Other managers and proprietors</v>
      </c>
      <c r="X83" s="18">
        <f t="shared" si="108"/>
        <v>0.66982809946773969</v>
      </c>
      <c r="Y83" s="18">
        <f t="shared" si="108"/>
        <v>9.5711735997484624</v>
      </c>
      <c r="Z83" s="18">
        <f t="shared" si="108"/>
        <v>-1.7168352443273083</v>
      </c>
      <c r="AA83" s="18">
        <f t="shared" si="108"/>
        <v>1.4436182742193271</v>
      </c>
      <c r="AB83" s="18">
        <f t="shared" si="109"/>
        <v>0.3790000259459525</v>
      </c>
      <c r="AD83" s="18">
        <f t="shared" si="110"/>
        <v>0.3790000259459525</v>
      </c>
      <c r="AE83" s="18">
        <f t="shared" si="111"/>
        <v>3.2608445431676403</v>
      </c>
      <c r="AF83" s="18">
        <f t="shared" si="112"/>
        <v>3.5051268004374192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3.4908159282818652</v>
      </c>
      <c r="C84" s="18">
        <f t="shared" si="96"/>
        <v>1.8641386315631614</v>
      </c>
      <c r="D84" s="18">
        <f t="shared" si="96"/>
        <v>4.1524854444698889</v>
      </c>
      <c r="E84" s="18">
        <f t="shared" si="96"/>
        <v>1.3232760928414411</v>
      </c>
      <c r="F84" s="18">
        <f t="shared" si="97"/>
        <v>2.2577019030778578</v>
      </c>
      <c r="H84" s="18">
        <f t="shared" si="98"/>
        <v>2.2577019030778578</v>
      </c>
      <c r="I84" s="18">
        <f t="shared" si="99"/>
        <v>2.5891907410856119</v>
      </c>
      <c r="J84" s="18">
        <f t="shared" si="100"/>
        <v>4.2429870480306109</v>
      </c>
      <c r="L84" t="str">
        <f t="shared" si="101"/>
        <v>21 Science, research, engineering and technology professionals</v>
      </c>
      <c r="M84" s="18">
        <f t="shared" si="102"/>
        <v>3.799012303145255</v>
      </c>
      <c r="N84" s="18">
        <f t="shared" si="102"/>
        <v>-2.2593490571898522</v>
      </c>
      <c r="O84" s="18">
        <f t="shared" si="102"/>
        <v>3.5082183094010455</v>
      </c>
      <c r="P84" s="18">
        <f t="shared" si="102"/>
        <v>1.0240208648817362</v>
      </c>
      <c r="Q84" s="18">
        <f t="shared" si="103"/>
        <v>1.8453904856574388</v>
      </c>
      <c r="S84" s="18">
        <f t="shared" si="104"/>
        <v>1.8453904856574388</v>
      </c>
      <c r="T84" s="18">
        <f t="shared" si="105"/>
        <v>2.2595814905729705</v>
      </c>
      <c r="U84" s="18">
        <f t="shared" si="106"/>
        <v>3.6565337535660714</v>
      </c>
      <c r="W84" t="str">
        <f t="shared" si="107"/>
        <v>21 Science, research, engineering and technology professionals</v>
      </c>
      <c r="X84" s="18">
        <f t="shared" si="108"/>
        <v>2.009347400124728</v>
      </c>
      <c r="Y84" s="18">
        <f t="shared" si="108"/>
        <v>22.568734721024185</v>
      </c>
      <c r="Z84" s="18">
        <f t="shared" si="108"/>
        <v>6.5842021121722549</v>
      </c>
      <c r="AA84" s="18">
        <f t="shared" si="108"/>
        <v>2.3010755158825447</v>
      </c>
      <c r="AB84" s="18">
        <f t="shared" si="109"/>
        <v>3.7093102488805041</v>
      </c>
      <c r="AD84" s="18">
        <f t="shared" si="110"/>
        <v>3.7093102488805041</v>
      </c>
      <c r="AE84" s="18">
        <f t="shared" si="111"/>
        <v>3.7782018909115145</v>
      </c>
      <c r="AF84" s="18">
        <f t="shared" si="112"/>
        <v>6.2166122852785444</v>
      </c>
    </row>
    <row r="85" spans="1:32" x14ac:dyDescent="0.2">
      <c r="A85" t="str">
        <f t="shared" si="95"/>
        <v>22 Health professionals</v>
      </c>
      <c r="B85" s="18">
        <f t="shared" si="96"/>
        <v>2.7896086548740318</v>
      </c>
      <c r="C85" s="18">
        <f t="shared" si="96"/>
        <v>2.1955032227373605</v>
      </c>
      <c r="D85" s="18">
        <f t="shared" si="96"/>
        <v>0.21959147584509342</v>
      </c>
      <c r="E85" s="18">
        <f t="shared" si="96"/>
        <v>1.2023198973576177</v>
      </c>
      <c r="F85" s="18">
        <f t="shared" si="97"/>
        <v>0.87367768651962496</v>
      </c>
      <c r="H85" s="18">
        <f t="shared" si="98"/>
        <v>0.87367768651962496</v>
      </c>
      <c r="I85" s="18">
        <f t="shared" si="99"/>
        <v>2.9390253484029571</v>
      </c>
      <c r="J85" s="18">
        <f t="shared" si="100"/>
        <v>3.5337743098408536</v>
      </c>
      <c r="L85" t="str">
        <f t="shared" si="101"/>
        <v>22 Health professionals</v>
      </c>
      <c r="M85" s="18">
        <f t="shared" si="102"/>
        <v>1.9893508332337495</v>
      </c>
      <c r="N85" s="18">
        <f t="shared" si="102"/>
        <v>6.329411173344468</v>
      </c>
      <c r="O85" s="18">
        <f t="shared" si="102"/>
        <v>7.0802996310059818E-2</v>
      </c>
      <c r="P85" s="18">
        <f t="shared" si="102"/>
        <v>1.0515202276175195</v>
      </c>
      <c r="Q85" s="18">
        <f t="shared" si="103"/>
        <v>0.72355119137872403</v>
      </c>
      <c r="S85" s="18">
        <f t="shared" si="104"/>
        <v>0.72355119137872403</v>
      </c>
      <c r="T85" s="18">
        <f t="shared" si="105"/>
        <v>2.2074478311603141</v>
      </c>
      <c r="U85" s="18">
        <f t="shared" si="106"/>
        <v>2.7478263973912842</v>
      </c>
      <c r="W85" t="str">
        <f t="shared" si="107"/>
        <v>22 Health professionals</v>
      </c>
      <c r="X85" s="18">
        <f t="shared" si="108"/>
        <v>3.0892440444756142</v>
      </c>
      <c r="Y85" s="18">
        <f t="shared" si="108"/>
        <v>0.68867626773077006</v>
      </c>
      <c r="Z85" s="18">
        <f t="shared" si="108"/>
        <v>0.27662901730041156</v>
      </c>
      <c r="AA85" s="18">
        <f t="shared" si="108"/>
        <v>1.2592450502755703</v>
      </c>
      <c r="AB85" s="18">
        <f t="shared" si="109"/>
        <v>0.9306411492043587</v>
      </c>
      <c r="AD85" s="18">
        <f t="shared" si="110"/>
        <v>0.9306411492043587</v>
      </c>
      <c r="AE85" s="18">
        <f t="shared" si="111"/>
        <v>3.2022753244972169</v>
      </c>
      <c r="AF85" s="18">
        <f t="shared" si="112"/>
        <v>3.8153225845267924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-0.86039613552922889</v>
      </c>
      <c r="C86" s="18">
        <f t="shared" si="96"/>
        <v>6.8378545497689514</v>
      </c>
      <c r="D86" s="18">
        <f t="shared" si="96"/>
        <v>0.78016815343606716</v>
      </c>
      <c r="E86" s="18">
        <f t="shared" si="96"/>
        <v>1.2471044009788157</v>
      </c>
      <c r="F86" s="18">
        <f t="shared" si="97"/>
        <v>1.0912190991991144</v>
      </c>
      <c r="H86" s="18">
        <f t="shared" si="98"/>
        <v>1.0912190991991144</v>
      </c>
      <c r="I86" s="18">
        <f t="shared" si="99"/>
        <v>2.9195747794043436</v>
      </c>
      <c r="J86" s="18">
        <f t="shared" si="100"/>
        <v>3.6680380604915408</v>
      </c>
      <c r="L86" t="str">
        <f t="shared" si="101"/>
        <v>23 Teaching and other educational professionals</v>
      </c>
      <c r="M86" s="18">
        <f t="shared" si="102"/>
        <v>-0.89753751970694795</v>
      </c>
      <c r="N86" s="18">
        <f t="shared" si="102"/>
        <v>7.2071430150310478</v>
      </c>
      <c r="O86" s="18">
        <f t="shared" si="102"/>
        <v>1.5587030065750795</v>
      </c>
      <c r="P86" s="18">
        <f t="shared" si="102"/>
        <v>0.9923193214737891</v>
      </c>
      <c r="Q86" s="18">
        <f t="shared" si="103"/>
        <v>1.1807620470381641</v>
      </c>
      <c r="S86" s="18">
        <f t="shared" si="104"/>
        <v>1.1807620470381641</v>
      </c>
      <c r="T86" s="18">
        <f t="shared" si="105"/>
        <v>2.6011111430024103</v>
      </c>
      <c r="U86" s="18">
        <f t="shared" si="106"/>
        <v>3.4465035072690942</v>
      </c>
      <c r="W86" t="str">
        <f t="shared" si="107"/>
        <v>23 Teaching and other educational professionals</v>
      </c>
      <c r="X86" s="18">
        <f t="shared" si="108"/>
        <v>-0.84130914417801517</v>
      </c>
      <c r="Y86" s="18">
        <f t="shared" si="108"/>
        <v>6.6483458027158715</v>
      </c>
      <c r="Z86" s="18">
        <f t="shared" si="108"/>
        <v>0.36895679160209305</v>
      </c>
      <c r="AA86" s="18">
        <f t="shared" si="108"/>
        <v>1.3841095630313216</v>
      </c>
      <c r="AB86" s="18">
        <f t="shared" si="109"/>
        <v>1.0445895742126732</v>
      </c>
      <c r="AD86" s="18">
        <f t="shared" si="110"/>
        <v>1.0445895742126732</v>
      </c>
      <c r="AE86" s="18">
        <f t="shared" si="111"/>
        <v>3.0786148873823693</v>
      </c>
      <c r="AF86" s="18">
        <f t="shared" si="112"/>
        <v>3.7797783971587284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4.8773939734322536</v>
      </c>
      <c r="C87" s="18">
        <f t="shared" si="96"/>
        <v>9.2413265166495293</v>
      </c>
      <c r="D87" s="18">
        <f t="shared" si="96"/>
        <v>0.89659758553035651</v>
      </c>
      <c r="E87" s="18">
        <f t="shared" si="96"/>
        <v>1.054647467130243</v>
      </c>
      <c r="F87" s="18">
        <f t="shared" si="97"/>
        <v>1.0019366837451082</v>
      </c>
      <c r="H87" s="18">
        <f t="shared" si="98"/>
        <v>1.0019366837451082</v>
      </c>
      <c r="I87" s="18">
        <f t="shared" si="99"/>
        <v>2.8049801216842418</v>
      </c>
      <c r="J87" s="18">
        <f t="shared" si="100"/>
        <v>3.5010518723985085</v>
      </c>
      <c r="L87" t="str">
        <f t="shared" si="101"/>
        <v>24 Business, media and public service professionals</v>
      </c>
      <c r="M87" s="18">
        <f t="shared" si="102"/>
        <v>3.84511372773928</v>
      </c>
      <c r="N87" s="18">
        <f t="shared" si="102"/>
        <v>7.3923292631161486</v>
      </c>
      <c r="O87" s="18">
        <f t="shared" si="102"/>
        <v>0.82689290472870436</v>
      </c>
      <c r="P87" s="18">
        <f t="shared" si="102"/>
        <v>0.53369141561530054</v>
      </c>
      <c r="Q87" s="18">
        <f t="shared" si="103"/>
        <v>0.63133038702010147</v>
      </c>
      <c r="S87" s="18">
        <f t="shared" si="104"/>
        <v>0.63133038702010147</v>
      </c>
      <c r="T87" s="18">
        <f t="shared" si="105"/>
        <v>2.4825244749336006</v>
      </c>
      <c r="U87" s="18">
        <f t="shared" si="106"/>
        <v>2.9364023084179625</v>
      </c>
      <c r="W87" t="str">
        <f t="shared" si="107"/>
        <v>24 Business, media and public service professionals</v>
      </c>
      <c r="X87" s="18">
        <f t="shared" si="108"/>
        <v>6.4251991791897112</v>
      </c>
      <c r="Y87" s="18">
        <f t="shared" si="108"/>
        <v>11.848924516054193</v>
      </c>
      <c r="Z87" s="18">
        <f t="shared" si="108"/>
        <v>0.99067768995986238</v>
      </c>
      <c r="AA87" s="18">
        <f t="shared" si="108"/>
        <v>1.7183877895350141</v>
      </c>
      <c r="AB87" s="18">
        <f t="shared" si="109"/>
        <v>1.4752369842121249</v>
      </c>
      <c r="AD87" s="18">
        <f t="shared" si="110"/>
        <v>1.4752369842121249</v>
      </c>
      <c r="AE87" s="18">
        <f t="shared" si="111"/>
        <v>3.2202071131915089</v>
      </c>
      <c r="AF87" s="18">
        <f t="shared" si="112"/>
        <v>4.2028107356604671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4.656820685794405</v>
      </c>
      <c r="C88" s="18">
        <f t="shared" si="96"/>
        <v>6.270649612492174</v>
      </c>
      <c r="D88" s="18">
        <f t="shared" si="96"/>
        <v>-1.1956822403938916</v>
      </c>
      <c r="E88" s="18">
        <f t="shared" si="96"/>
        <v>0.83799383399263405</v>
      </c>
      <c r="F88" s="18">
        <f t="shared" si="97"/>
        <v>0.15549286521161498</v>
      </c>
      <c r="H88" s="18">
        <f t="shared" si="98"/>
        <v>0.15549286521161498</v>
      </c>
      <c r="I88" s="18">
        <f t="shared" si="99"/>
        <v>2.2373456710298667</v>
      </c>
      <c r="J88" s="18">
        <f t="shared" si="100"/>
        <v>2.3517662751144197</v>
      </c>
      <c r="L88" t="str">
        <f t="shared" si="101"/>
        <v>31 Science, engineering and technology associate professionals</v>
      </c>
      <c r="M88" s="18">
        <f t="shared" si="102"/>
        <v>5.5270535059250614</v>
      </c>
      <c r="N88" s="18">
        <f t="shared" si="102"/>
        <v>2.7515500804615511</v>
      </c>
      <c r="O88" s="18">
        <f t="shared" si="102"/>
        <v>-2.2237641177307754</v>
      </c>
      <c r="P88" s="18">
        <f t="shared" si="102"/>
        <v>0.40475932375230173</v>
      </c>
      <c r="Q88" s="18">
        <f t="shared" si="103"/>
        <v>-0.47917420723101456</v>
      </c>
      <c r="S88" s="18">
        <f t="shared" si="104"/>
        <v>-0.47917420723101456</v>
      </c>
      <c r="T88" s="18">
        <f t="shared" si="105"/>
        <v>1.9495601532133033</v>
      </c>
      <c r="U88" s="18">
        <f t="shared" si="106"/>
        <v>1.5870096000613954</v>
      </c>
      <c r="W88" t="str">
        <f t="shared" si="107"/>
        <v>31 Science, engineering and technology associate professionals</v>
      </c>
      <c r="X88" s="18">
        <f t="shared" si="108"/>
        <v>1.6713821022982467</v>
      </c>
      <c r="Y88" s="18">
        <f t="shared" si="108"/>
        <v>19.527051146293495</v>
      </c>
      <c r="Z88" s="18">
        <f t="shared" si="108"/>
        <v>1.8688899325150166</v>
      </c>
      <c r="AA88" s="18">
        <f t="shared" si="108"/>
        <v>1.9065963514582007</v>
      </c>
      <c r="AB88" s="18">
        <f t="shared" si="109"/>
        <v>1.8940259946320648</v>
      </c>
      <c r="AD88" s="18">
        <f t="shared" si="110"/>
        <v>1.8940259946320648</v>
      </c>
      <c r="AE88" s="18">
        <f t="shared" si="111"/>
        <v>3.0984669895855577</v>
      </c>
      <c r="AF88" s="18">
        <f t="shared" si="112"/>
        <v>4.3920262367597385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2.1187547906335924</v>
      </c>
      <c r="C89" s="18">
        <f t="shared" si="96"/>
        <v>4.2729104611851643</v>
      </c>
      <c r="D89" s="18">
        <f t="shared" si="96"/>
        <v>10.350711813081048</v>
      </c>
      <c r="E89" s="18">
        <f t="shared" si="96"/>
        <v>2.1935512326012541</v>
      </c>
      <c r="F89" s="18">
        <f t="shared" si="97"/>
        <v>4.8433060210105738</v>
      </c>
      <c r="H89" s="18">
        <f t="shared" si="98"/>
        <v>4.8433060210105738</v>
      </c>
      <c r="I89" s="18">
        <f t="shared" si="99"/>
        <v>4.6286270907576643</v>
      </c>
      <c r="J89" s="18">
        <f t="shared" si="100"/>
        <v>7.608994145254111</v>
      </c>
      <c r="L89" t="str">
        <f t="shared" si="101"/>
        <v>32 Health and social care associate professionals</v>
      </c>
      <c r="M89" s="18">
        <f t="shared" si="102"/>
        <v>-4.4330953944260454E-2</v>
      </c>
      <c r="N89" s="18">
        <f t="shared" si="102"/>
        <v>4.7476077617651047</v>
      </c>
      <c r="O89" s="18">
        <f t="shared" si="102"/>
        <v>6.5339668540888685</v>
      </c>
      <c r="P89" s="18">
        <f t="shared" si="102"/>
        <v>1.5739555629673996</v>
      </c>
      <c r="Q89" s="18">
        <f>IF(AND(Q$6-O$6 &lt;&gt; 0,O15&lt;&gt;0,Q15&lt;&gt;0),(EXP(LN(Q15/O15)/(Q$6-O$6))-1)*100,0)</f>
        <v>3.2010881311214101</v>
      </c>
      <c r="S89" s="18">
        <f t="shared" si="104"/>
        <v>3.2010881311214101</v>
      </c>
      <c r="T89" s="18">
        <f t="shared" si="105"/>
        <v>3.483188122165104</v>
      </c>
      <c r="U89" s="18">
        <f t="shared" si="106"/>
        <v>5.6343159981089519</v>
      </c>
      <c r="W89" t="str">
        <f t="shared" si="107"/>
        <v>32 Health and social care associate professionals</v>
      </c>
      <c r="X89" s="18">
        <f t="shared" si="108"/>
        <v>2.7948524292326082</v>
      </c>
      <c r="Y89" s="18">
        <f t="shared" si="108"/>
        <v>4.1346079666600533</v>
      </c>
      <c r="Z89" s="18">
        <f t="shared" si="108"/>
        <v>11.375312411637806</v>
      </c>
      <c r="AA89" s="18">
        <f t="shared" si="108"/>
        <v>2.3341743988585684</v>
      </c>
      <c r="AB89" s="18">
        <f t="shared" si="109"/>
        <v>5.2632493065734032</v>
      </c>
      <c r="AD89" s="18">
        <f t="shared" si="110"/>
        <v>5.2632493065734032</v>
      </c>
      <c r="AE89" s="18">
        <f t="shared" si="111"/>
        <v>4.9334736123820777</v>
      </c>
      <c r="AF89" s="18">
        <f t="shared" si="112"/>
        <v>8.1027818278319721</v>
      </c>
    </row>
    <row r="90" spans="1:32" x14ac:dyDescent="0.2">
      <c r="A90" t="str">
        <f t="shared" si="95"/>
        <v>33 Protective service occupations</v>
      </c>
      <c r="B90" s="18">
        <f t="shared" si="96"/>
        <v>0.60893152949452745</v>
      </c>
      <c r="C90" s="18">
        <f t="shared" si="96"/>
        <v>1.9050151954570271</v>
      </c>
      <c r="D90" s="18">
        <f t="shared" si="96"/>
        <v>-4.0623610220336008</v>
      </c>
      <c r="E90" s="18">
        <f t="shared" si="96"/>
        <v>0.5338058394748435</v>
      </c>
      <c r="F90" s="18">
        <f t="shared" si="97"/>
        <v>-1.0222087886735287</v>
      </c>
      <c r="H90" s="18">
        <f t="shared" si="98"/>
        <v>-1.0222087886735287</v>
      </c>
      <c r="I90" s="18">
        <f t="shared" si="99"/>
        <v>1.6038264279477632</v>
      </c>
      <c r="J90" s="18">
        <f t="shared" si="100"/>
        <v>0.798589822761131</v>
      </c>
      <c r="L90" t="str">
        <f t="shared" si="101"/>
        <v>33 Protective service occupations</v>
      </c>
      <c r="M90" s="18">
        <f t="shared" si="102"/>
        <v>0.2105216367070728</v>
      </c>
      <c r="N90" s="18">
        <f t="shared" si="102"/>
        <v>0.11316340590568075</v>
      </c>
      <c r="O90" s="18">
        <f t="shared" si="102"/>
        <v>-4.3422594211667276</v>
      </c>
      <c r="P90" s="18">
        <f t="shared" si="102"/>
        <v>-0.13307132115699671</v>
      </c>
      <c r="Q90" s="18">
        <f t="shared" si="103"/>
        <v>-1.5563210545875172</v>
      </c>
      <c r="S90" s="18">
        <f t="shared" si="104"/>
        <v>-1.5563210545875172</v>
      </c>
      <c r="T90" s="18">
        <f t="shared" si="105"/>
        <v>1.353874449720327</v>
      </c>
      <c r="U90" s="18">
        <f t="shared" si="106"/>
        <v>9.1743829814272537E-2</v>
      </c>
      <c r="W90" t="str">
        <f t="shared" si="107"/>
        <v>33 Protective service occupations</v>
      </c>
      <c r="X90" s="18">
        <f t="shared" si="108"/>
        <v>2.4499085604727577</v>
      </c>
      <c r="Y90" s="18">
        <f t="shared" si="108"/>
        <v>9.7412904291386493</v>
      </c>
      <c r="Z90" s="18">
        <f t="shared" si="108"/>
        <v>-2.9770134461603703</v>
      </c>
      <c r="AA90" s="18">
        <f t="shared" si="108"/>
        <v>2.7141191761073546</v>
      </c>
      <c r="AB90" s="18">
        <f t="shared" si="109"/>
        <v>0.78091811120670762</v>
      </c>
      <c r="AD90" s="18">
        <f t="shared" si="110"/>
        <v>0.78091811120670762</v>
      </c>
      <c r="AE90" s="18">
        <f t="shared" si="111"/>
        <v>2.523431619476546</v>
      </c>
      <c r="AF90" s="18">
        <f t="shared" si="112"/>
        <v>3.0835639875877341</v>
      </c>
    </row>
    <row r="91" spans="1:32" x14ac:dyDescent="0.2">
      <c r="A91" t="str">
        <f t="shared" si="95"/>
        <v>34 Culture, media and sports occupations</v>
      </c>
      <c r="B91" s="18">
        <f t="shared" si="96"/>
        <v>2.6764694176873549</v>
      </c>
      <c r="C91" s="18">
        <f t="shared" si="96"/>
        <v>-2.7082402596613986</v>
      </c>
      <c r="D91" s="18">
        <f t="shared" si="96"/>
        <v>-2.7198451313838357</v>
      </c>
      <c r="E91" s="18">
        <f t="shared" si="96"/>
        <v>1.0638145342531935</v>
      </c>
      <c r="F91" s="18">
        <f t="shared" si="97"/>
        <v>-0.21348043804394479</v>
      </c>
      <c r="H91" s="18">
        <f t="shared" si="98"/>
        <v>-0.21348043804394479</v>
      </c>
      <c r="I91" s="18">
        <f t="shared" si="99"/>
        <v>2.362450096284241</v>
      </c>
      <c r="J91" s="18">
        <f t="shared" si="100"/>
        <v>2.2091803005368726</v>
      </c>
      <c r="L91" t="str">
        <f t="shared" si="101"/>
        <v>34 Culture, media and sports occupations</v>
      </c>
      <c r="M91" s="18">
        <f t="shared" si="102"/>
        <v>3.7033068977237349</v>
      </c>
      <c r="N91" s="18">
        <f t="shared" si="102"/>
        <v>-9.9662005597005781</v>
      </c>
      <c r="O91" s="18">
        <f t="shared" si="102"/>
        <v>-3.5376005797662868</v>
      </c>
      <c r="P91" s="18">
        <f t="shared" si="102"/>
        <v>0.57192332317348438</v>
      </c>
      <c r="Q91" s="18">
        <f t="shared" si="103"/>
        <v>-0.81701136694054544</v>
      </c>
      <c r="S91" s="18">
        <f t="shared" si="104"/>
        <v>-0.81701136694054544</v>
      </c>
      <c r="T91" s="18">
        <f t="shared" si="105"/>
        <v>2.0034927365368826</v>
      </c>
      <c r="U91" s="18">
        <f t="shared" si="106"/>
        <v>1.3939180296784537</v>
      </c>
      <c r="W91" t="str">
        <f t="shared" si="107"/>
        <v>34 Culture, media and sports occupations</v>
      </c>
      <c r="X91" s="18">
        <f t="shared" si="108"/>
        <v>1.2587953046929723</v>
      </c>
      <c r="Y91" s="18">
        <f t="shared" si="108"/>
        <v>7.9286455861950378</v>
      </c>
      <c r="Z91" s="18">
        <f>IF(AND(AA$6-Z$6 &lt;&gt; 0,Z17&lt;&gt;0,AA17&lt;&gt;0),(EXP(LN(AA17/Z17)/(AA$6-Z$6))-1)*100,0)</f>
        <v>-1.7560484592368697</v>
      </c>
      <c r="AA91" s="18">
        <f t="shared" si="108"/>
        <v>1.5883106034633832</v>
      </c>
      <c r="AB91" s="18">
        <f t="shared" si="109"/>
        <v>0.46106229584570446</v>
      </c>
      <c r="AD91" s="18">
        <f t="shared" si="110"/>
        <v>0.46106229584570446</v>
      </c>
      <c r="AE91" s="18">
        <f t="shared" si="111"/>
        <v>2.7786293810571738</v>
      </c>
      <c r="AF91" s="18">
        <f t="shared" si="112"/>
        <v>3.0961516859830951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2.7709201471409983</v>
      </c>
      <c r="C92" s="18">
        <f t="shared" si="96"/>
        <v>1.8005678391022295</v>
      </c>
      <c r="D92" s="18">
        <f t="shared" si="96"/>
        <v>5.8966714645691809E-2</v>
      </c>
      <c r="E92" s="18">
        <f t="shared" si="96"/>
        <v>0.57875898874470977</v>
      </c>
      <c r="F92" s="18">
        <f t="shared" si="97"/>
        <v>0.40519556046076932</v>
      </c>
      <c r="H92" s="18">
        <f t="shared" si="98"/>
        <v>0.40519556046076932</v>
      </c>
      <c r="I92" s="18">
        <f t="shared" si="99"/>
        <v>2.6084244358554942</v>
      </c>
      <c r="J92" s="18">
        <f t="shared" si="100"/>
        <v>2.8935234068354188</v>
      </c>
      <c r="L92" t="str">
        <f t="shared" si="101"/>
        <v>35 Business and public service associate professionals</v>
      </c>
      <c r="M92" s="18">
        <f t="shared" si="102"/>
        <v>2.1559624130003563</v>
      </c>
      <c r="N92" s="18">
        <f t="shared" si="102"/>
        <v>1.6641027647822826</v>
      </c>
      <c r="O92" s="18">
        <f t="shared" si="102"/>
        <v>-0.36042552653690052</v>
      </c>
      <c r="P92" s="18">
        <f t="shared" si="102"/>
        <v>3.6390443890033097E-3</v>
      </c>
      <c r="Q92" s="18">
        <f t="shared" si="103"/>
        <v>-0.11786337580903528</v>
      </c>
      <c r="S92" s="18">
        <f t="shared" si="104"/>
        <v>-0.11786337580903528</v>
      </c>
      <c r="T92" s="18">
        <f t="shared" si="105"/>
        <v>2.1632868246819426</v>
      </c>
      <c r="U92" s="18">
        <f t="shared" si="106"/>
        <v>2.0761377607682707</v>
      </c>
      <c r="W92" t="str">
        <f t="shared" si="107"/>
        <v>35 Business and public service associate professionals</v>
      </c>
      <c r="X92" s="18">
        <f t="shared" si="108"/>
        <v>3.4809341316673459</v>
      </c>
      <c r="Y92" s="18">
        <f t="shared" si="108"/>
        <v>1.9531327599813464</v>
      </c>
      <c r="Z92" s="18">
        <f t="shared" si="108"/>
        <v>0.51836782629406386</v>
      </c>
      <c r="AA92" s="18">
        <f t="shared" si="108"/>
        <v>1.1613912490228584</v>
      </c>
      <c r="AB92" s="18">
        <f t="shared" si="109"/>
        <v>0.94659435071329234</v>
      </c>
      <c r="AD92" s="18">
        <f t="shared" si="110"/>
        <v>0.94659435071329234</v>
      </c>
      <c r="AE92" s="18">
        <f t="shared" si="111"/>
        <v>3.0747463986087187</v>
      </c>
      <c r="AF92" s="18">
        <f t="shared" si="112"/>
        <v>3.7089563697164651</v>
      </c>
    </row>
    <row r="93" spans="1:32" x14ac:dyDescent="0.2">
      <c r="A93" t="str">
        <f t="shared" si="95"/>
        <v>41 Administrative occupations</v>
      </c>
      <c r="B93" s="18">
        <f t="shared" si="96"/>
        <v>0.54757675403307449</v>
      </c>
      <c r="C93" s="18">
        <f t="shared" si="96"/>
        <v>4.0854099205230865</v>
      </c>
      <c r="D93" s="18">
        <f t="shared" si="96"/>
        <v>1.0573943016484622</v>
      </c>
      <c r="E93" s="18">
        <f t="shared" si="96"/>
        <v>0.1920954709641931</v>
      </c>
      <c r="F93" s="18">
        <f t="shared" si="97"/>
        <v>0.47970203512242016</v>
      </c>
      <c r="H93" s="18">
        <f t="shared" si="98"/>
        <v>0.47970203512242016</v>
      </c>
      <c r="I93" s="18">
        <f t="shared" si="99"/>
        <v>2.7864512026261057</v>
      </c>
      <c r="J93" s="18">
        <f t="shared" si="100"/>
        <v>3.1166075494007961</v>
      </c>
      <c r="L93" t="str">
        <f t="shared" si="101"/>
        <v>41 Administrative occupations</v>
      </c>
      <c r="M93" s="18">
        <f t="shared" si="102"/>
        <v>0.18601185168594103</v>
      </c>
      <c r="N93" s="18">
        <f t="shared" si="102"/>
        <v>16.520612400056621</v>
      </c>
      <c r="O93" s="18">
        <f t="shared" si="102"/>
        <v>1.8779881600506476</v>
      </c>
      <c r="P93" s="18">
        <f t="shared" si="102"/>
        <v>1.294052654981348</v>
      </c>
      <c r="Q93" s="18">
        <f t="shared" si="103"/>
        <v>1.488324989323786</v>
      </c>
      <c r="S93" s="18">
        <f t="shared" si="104"/>
        <v>1.488324989323786</v>
      </c>
      <c r="T93" s="18">
        <f t="shared" si="105"/>
        <v>2.4036754094535651</v>
      </c>
      <c r="U93" s="18">
        <f t="shared" si="106"/>
        <v>3.5030642192943162</v>
      </c>
      <c r="W93" t="str">
        <f t="shared" si="107"/>
        <v>41 Administrative occupations</v>
      </c>
      <c r="X93" s="18">
        <f t="shared" si="108"/>
        <v>0.74899177136906747</v>
      </c>
      <c r="Y93" s="18">
        <f t="shared" si="108"/>
        <v>-2.7453961816138572</v>
      </c>
      <c r="Z93" s="18">
        <f t="shared" si="108"/>
        <v>0.50243293214506934</v>
      </c>
      <c r="AA93" s="18">
        <f t="shared" si="108"/>
        <v>-0.65524096141790222</v>
      </c>
      <c r="AB93" s="18">
        <f t="shared" si="109"/>
        <v>-0.2708389768701247</v>
      </c>
      <c r="AD93" s="18">
        <f t="shared" si="110"/>
        <v>-0.2708389768701247</v>
      </c>
      <c r="AE93" s="18">
        <f t="shared" si="111"/>
        <v>3.0278945791566869</v>
      </c>
      <c r="AF93" s="18">
        <f t="shared" si="112"/>
        <v>2.8507416392177909</v>
      </c>
    </row>
    <row r="94" spans="1:32" x14ac:dyDescent="0.2">
      <c r="A94" t="str">
        <f t="shared" si="95"/>
        <v>42 Secretarial and related occupations</v>
      </c>
      <c r="B94" s="18">
        <f t="shared" si="96"/>
        <v>-1.4817941508545984</v>
      </c>
      <c r="C94" s="18">
        <f t="shared" si="96"/>
        <v>-3.5897529612096357</v>
      </c>
      <c r="D94" s="18">
        <f t="shared" si="96"/>
        <v>-1.2663151223607838</v>
      </c>
      <c r="E94" s="18">
        <f t="shared" si="96"/>
        <v>-3.4300919856562029</v>
      </c>
      <c r="F94" s="18">
        <f t="shared" si="97"/>
        <v>-2.7141538816728872</v>
      </c>
      <c r="H94" s="18">
        <f t="shared" si="98"/>
        <v>-2.7141538816728872</v>
      </c>
      <c r="I94" s="18">
        <f t="shared" si="99"/>
        <v>2.4882539385173041</v>
      </c>
      <c r="J94" s="18">
        <f t="shared" si="100"/>
        <v>0.68386154221391493</v>
      </c>
      <c r="L94" t="str">
        <f t="shared" si="101"/>
        <v>42 Secretarial and related occupations</v>
      </c>
      <c r="M94" s="18">
        <f t="shared" si="102"/>
        <v>-4.5058657072238102</v>
      </c>
      <c r="N94" s="18">
        <f t="shared" si="102"/>
        <v>4.2954646017027809</v>
      </c>
      <c r="O94" s="18">
        <f t="shared" si="102"/>
        <v>-2.7731715970486959</v>
      </c>
      <c r="P94" s="18">
        <f t="shared" si="102"/>
        <v>2.0181245628438038</v>
      </c>
      <c r="Q94" s="18">
        <f t="shared" si="103"/>
        <v>0.39534966565042406</v>
      </c>
      <c r="S94" s="18">
        <f t="shared" si="104"/>
        <v>0.39534966565042406</v>
      </c>
      <c r="T94" s="18">
        <f t="shared" si="105"/>
        <v>1.8462924252959034</v>
      </c>
      <c r="U94" s="18">
        <f t="shared" si="106"/>
        <v>2.1543195614153632</v>
      </c>
      <c r="W94" t="str">
        <f t="shared" si="107"/>
        <v>42 Secretarial and related occupations</v>
      </c>
      <c r="X94" s="18">
        <f t="shared" si="108"/>
        <v>-1.1931822345044862</v>
      </c>
      <c r="Y94" s="18">
        <f t="shared" si="108"/>
        <v>-4.2803884103389862</v>
      </c>
      <c r="Z94" s="18">
        <f t="shared" si="108"/>
        <v>-1.1272263001926741</v>
      </c>
      <c r="AA94" s="18">
        <f t="shared" si="108"/>
        <v>-4.0683923874887835</v>
      </c>
      <c r="AB94" s="18">
        <f t="shared" si="109"/>
        <v>-3.097855689774287</v>
      </c>
      <c r="AD94" s="18">
        <f t="shared" si="110"/>
        <v>-3.097855689774287</v>
      </c>
      <c r="AE94" s="18">
        <f t="shared" si="111"/>
        <v>2.5466700991671809</v>
      </c>
      <c r="AF94" s="18">
        <f t="shared" si="112"/>
        <v>0.52652608484391461</v>
      </c>
    </row>
    <row r="95" spans="1:32" x14ac:dyDescent="0.2">
      <c r="A95" t="str">
        <f t="shared" si="95"/>
        <v>51 Skilled agricultural and related trades</v>
      </c>
      <c r="B95" s="18">
        <f t="shared" si="96"/>
        <v>1.4366658360040141</v>
      </c>
      <c r="C95" s="18">
        <f t="shared" si="96"/>
        <v>-4.5348760978419778</v>
      </c>
      <c r="D95" s="18">
        <f t="shared" si="96"/>
        <v>-0.22905857897006499</v>
      </c>
      <c r="E95" s="18">
        <f t="shared" si="96"/>
        <v>0.7959742808071768</v>
      </c>
      <c r="F95" s="18">
        <f t="shared" si="97"/>
        <v>0.45313185580604376</v>
      </c>
      <c r="H95" s="18">
        <f t="shared" si="98"/>
        <v>0.45313185580604376</v>
      </c>
      <c r="I95" s="18">
        <f t="shared" si="99"/>
        <v>3.0392144980414759</v>
      </c>
      <c r="J95" s="18">
        <f t="shared" si="100"/>
        <v>3.3405865737007323</v>
      </c>
      <c r="L95" t="str">
        <f t="shared" si="101"/>
        <v>51 Skilled agricultural and related trades</v>
      </c>
      <c r="M95" s="18">
        <f t="shared" si="102"/>
        <v>3.8622660040297019</v>
      </c>
      <c r="N95" s="18">
        <f t="shared" si="102"/>
        <v>-9.7395323123254602</v>
      </c>
      <c r="O95" s="18">
        <f t="shared" si="102"/>
        <v>-0.45501465424964138</v>
      </c>
      <c r="P95" s="18">
        <f t="shared" si="102"/>
        <v>0.61731859957483426</v>
      </c>
      <c r="Q95" s="18">
        <f t="shared" si="103"/>
        <v>0.25859678308903788</v>
      </c>
      <c r="S95" s="18">
        <f t="shared" si="104"/>
        <v>0.25859678308903788</v>
      </c>
      <c r="T95" s="18">
        <f t="shared" si="105"/>
        <v>2.8802112140589919</v>
      </c>
      <c r="U95" s="18">
        <f t="shared" si="106"/>
        <v>3.0550675692186502</v>
      </c>
      <c r="W95" t="str">
        <f t="shared" si="107"/>
        <v>51 Skilled agricultural and related trades</v>
      </c>
      <c r="X95" s="18">
        <f t="shared" si="108"/>
        <v>-8.8160215479744721</v>
      </c>
      <c r="Y95" s="18">
        <f t="shared" si="108"/>
        <v>26.13302554870598</v>
      </c>
      <c r="Z95" s="18">
        <f t="shared" si="108"/>
        <v>0.70186350982146539</v>
      </c>
      <c r="AA95" s="18">
        <f t="shared" si="108"/>
        <v>1.480081814891232</v>
      </c>
      <c r="AB95" s="18">
        <f t="shared" si="109"/>
        <v>1.2200097727952164</v>
      </c>
      <c r="AD95" s="18">
        <f t="shared" si="110"/>
        <v>1.2200097727952164</v>
      </c>
      <c r="AE95" s="18">
        <f t="shared" si="111"/>
        <v>3.6743230649147085</v>
      </c>
      <c r="AF95" s="18">
        <f t="shared" si="112"/>
        <v>4.4363097522181594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2.3489576191152661</v>
      </c>
      <c r="C96" s="18">
        <f t="shared" si="96"/>
        <v>-16.322191068500725</v>
      </c>
      <c r="D96" s="18">
        <f t="shared" si="96"/>
        <v>-0.61309352153785523</v>
      </c>
      <c r="E96" s="18">
        <f t="shared" si="96"/>
        <v>-0.91018791571357838</v>
      </c>
      <c r="F96" s="18">
        <f t="shared" si="97"/>
        <v>-0.81125525961074363</v>
      </c>
      <c r="H96" s="18">
        <f t="shared" si="98"/>
        <v>-0.81125525961074363</v>
      </c>
      <c r="I96" s="18">
        <f t="shared" si="99"/>
        <v>2.0317915683865762</v>
      </c>
      <c r="J96" s="18">
        <f t="shared" si="100"/>
        <v>1.42889849493395</v>
      </c>
      <c r="L96" t="str">
        <f t="shared" si="101"/>
        <v>52 Skilled metal, electrical and electronic trades</v>
      </c>
      <c r="M96" s="18">
        <f t="shared" si="102"/>
        <v>2.175230741265044</v>
      </c>
      <c r="N96" s="18">
        <f t="shared" si="102"/>
        <v>-16.162055147991662</v>
      </c>
      <c r="O96" s="18">
        <f t="shared" si="102"/>
        <v>-0.918200870000907</v>
      </c>
      <c r="P96" s="18">
        <f t="shared" si="102"/>
        <v>-1.05490496999604</v>
      </c>
      <c r="Q96" s="18">
        <f t="shared" si="103"/>
        <v>-1.0093579064084368</v>
      </c>
      <c r="S96" s="18">
        <f t="shared" si="104"/>
        <v>-1.0093579064084368</v>
      </c>
      <c r="T96" s="18">
        <f t="shared" si="105"/>
        <v>1.9677073305569115</v>
      </c>
      <c r="U96" s="18">
        <f t="shared" si="106"/>
        <v>1.2135010088221154</v>
      </c>
      <c r="W96" t="str">
        <f t="shared" si="107"/>
        <v>52 Skilled metal, electrical and electronic trades</v>
      </c>
      <c r="X96" s="18">
        <f t="shared" si="108"/>
        <v>14.007884932172377</v>
      </c>
      <c r="Y96" s="18">
        <f t="shared" si="108"/>
        <v>-24.553334230392</v>
      </c>
      <c r="Z96" s="18">
        <f t="shared" si="108"/>
        <v>12.657671157347705</v>
      </c>
      <c r="AA96" s="18">
        <f t="shared" si="108"/>
        <v>2.7417975312152176</v>
      </c>
      <c r="AB96" s="18">
        <f t="shared" si="109"/>
        <v>5.9461134475957245</v>
      </c>
      <c r="AD96" s="18">
        <f t="shared" si="110"/>
        <v>5.9461134475957245</v>
      </c>
      <c r="AE96" s="18">
        <f t="shared" si="111"/>
        <v>4.9922094241869885</v>
      </c>
      <c r="AF96" s="18">
        <f t="shared" si="112"/>
        <v>8.6166075420458519</v>
      </c>
    </row>
    <row r="97" spans="1:32" x14ac:dyDescent="0.2">
      <c r="A97" t="str">
        <f t="shared" si="95"/>
        <v>53 Skilled construction and building trades</v>
      </c>
      <c r="B97" s="18">
        <f t="shared" si="96"/>
        <v>1.8302374035433333</v>
      </c>
      <c r="C97" s="18">
        <f t="shared" si="96"/>
        <v>-14.721125137104242</v>
      </c>
      <c r="D97" s="18">
        <f t="shared" si="96"/>
        <v>-0.40959136729010748</v>
      </c>
      <c r="E97" s="18">
        <f t="shared" si="96"/>
        <v>-1.0223778486470492</v>
      </c>
      <c r="F97" s="18">
        <f t="shared" si="97"/>
        <v>-0.81853578428449092</v>
      </c>
      <c r="H97" s="18">
        <f t="shared" si="98"/>
        <v>-0.81853578428449092</v>
      </c>
      <c r="I97" s="18">
        <f t="shared" si="99"/>
        <v>2.231017088440912</v>
      </c>
      <c r="J97" s="18">
        <f t="shared" si="100"/>
        <v>1.63991861018562</v>
      </c>
      <c r="L97" t="str">
        <f t="shared" si="101"/>
        <v>53 Skilled construction and building trades</v>
      </c>
      <c r="M97" s="18">
        <f t="shared" si="102"/>
        <v>1.772152170980168</v>
      </c>
      <c r="N97" s="18">
        <f t="shared" si="102"/>
        <v>-14.972170780397519</v>
      </c>
      <c r="O97" s="18">
        <f t="shared" si="102"/>
        <v>-0.28702329058097886</v>
      </c>
      <c r="P97" s="18">
        <f t="shared" si="102"/>
        <v>-1.0446949739051803</v>
      </c>
      <c r="Q97" s="18">
        <f t="shared" si="103"/>
        <v>-0.79277960364363409</v>
      </c>
      <c r="S97" s="18">
        <f t="shared" si="104"/>
        <v>-0.79277960364363409</v>
      </c>
      <c r="T97" s="18">
        <f t="shared" si="105"/>
        <v>2.2346971704102492</v>
      </c>
      <c r="U97" s="18">
        <f t="shared" si="106"/>
        <v>1.6621913453124693</v>
      </c>
      <c r="W97" t="str">
        <f t="shared" si="107"/>
        <v>53 Skilled construction and building trades</v>
      </c>
      <c r="X97" s="18">
        <f t="shared" si="108"/>
        <v>6.8054566958177132</v>
      </c>
      <c r="Y97" s="18">
        <f t="shared" si="108"/>
        <v>4.3644534874357932</v>
      </c>
      <c r="Z97" s="18">
        <f t="shared" si="108"/>
        <v>-9.5511056087850488</v>
      </c>
      <c r="AA97" s="18">
        <f t="shared" si="108"/>
        <v>1.0247367091039239</v>
      </c>
      <c r="AB97" s="18">
        <f t="shared" si="109"/>
        <v>-2.6312549970540666</v>
      </c>
      <c r="AD97" s="18">
        <f t="shared" si="110"/>
        <v>-2.6312549970540666</v>
      </c>
      <c r="AE97" s="18">
        <f t="shared" si="111"/>
        <v>1.9993826259770531</v>
      </c>
      <c r="AF97" s="18">
        <f t="shared" si="112"/>
        <v>0.10642850672706317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-3.5296177737443646</v>
      </c>
      <c r="C98" s="18">
        <f t="shared" si="96"/>
        <v>-2.7482042668320994</v>
      </c>
      <c r="D98" s="18">
        <f t="shared" si="96"/>
        <v>1.2518482962863287</v>
      </c>
      <c r="E98" s="18">
        <f t="shared" si="96"/>
        <v>0.3099075603585133</v>
      </c>
      <c r="F98" s="18">
        <f t="shared" si="97"/>
        <v>0.62291011064350421</v>
      </c>
      <c r="H98" s="18">
        <f t="shared" si="98"/>
        <v>0.62291011064350421</v>
      </c>
      <c r="I98" s="18">
        <f t="shared" si="99"/>
        <v>2.5786830344221467</v>
      </c>
      <c r="J98" s="18">
        <f t="shared" si="100"/>
        <v>3.0207736962588827</v>
      </c>
      <c r="L98" t="str">
        <f t="shared" si="101"/>
        <v>54 Textiles, printing and other skilled trades</v>
      </c>
      <c r="M98" s="18">
        <f t="shared" si="102"/>
        <v>-3.833441897673795</v>
      </c>
      <c r="N98" s="18">
        <f t="shared" si="102"/>
        <v>-8.4215234827417103</v>
      </c>
      <c r="O98" s="18">
        <f t="shared" si="102"/>
        <v>1.2452691134718474</v>
      </c>
      <c r="P98" s="18">
        <f t="shared" si="102"/>
        <v>-0.10897711186039771</v>
      </c>
      <c r="Q98" s="18">
        <f t="shared" si="103"/>
        <v>0.34041354198914853</v>
      </c>
      <c r="S98" s="18">
        <f t="shared" si="104"/>
        <v>0.34041354198914853</v>
      </c>
      <c r="T98" s="18">
        <f t="shared" si="105"/>
        <v>1.9476226952115372</v>
      </c>
      <c r="U98" s="18">
        <f t="shared" si="106"/>
        <v>2.2090157847307612</v>
      </c>
      <c r="W98" t="str">
        <f t="shared" si="107"/>
        <v>54 Textiles, printing and other skilled trades</v>
      </c>
      <c r="X98" s="18">
        <f t="shared" si="108"/>
        <v>-3.0820823446158774</v>
      </c>
      <c r="Y98" s="18">
        <f t="shared" si="108"/>
        <v>5.4476739549175646</v>
      </c>
      <c r="Z98" s="18">
        <f t="shared" si="108"/>
        <v>1.2601002999402811</v>
      </c>
      <c r="AA98" s="18">
        <f t="shared" si="108"/>
        <v>0.81376457411626024</v>
      </c>
      <c r="AB98" s="18">
        <f t="shared" si="109"/>
        <v>0.96232412393624234</v>
      </c>
      <c r="AD98" s="18">
        <f t="shared" si="110"/>
        <v>0.96232412393624234</v>
      </c>
      <c r="AE98" s="18">
        <f t="shared" si="111"/>
        <v>3.3005574786668213</v>
      </c>
      <c r="AF98" s="18">
        <f t="shared" si="112"/>
        <v>3.9269470255293148</v>
      </c>
    </row>
    <row r="99" spans="1:32" x14ac:dyDescent="0.2">
      <c r="A99" t="str">
        <f t="shared" si="95"/>
        <v>61 Caring personal service occupations</v>
      </c>
      <c r="B99" s="18">
        <f t="shared" si="96"/>
        <v>-0.71922089087252949</v>
      </c>
      <c r="C99" s="18">
        <f t="shared" si="96"/>
        <v>-0.7326340635118167</v>
      </c>
      <c r="D99" s="18">
        <f t="shared" si="96"/>
        <v>1.6977145876292843</v>
      </c>
      <c r="E99" s="18">
        <f t="shared" si="96"/>
        <v>1.2767680461014619</v>
      </c>
      <c r="F99" s="18">
        <f t="shared" si="97"/>
        <v>1.4168896052334734</v>
      </c>
      <c r="H99" s="18">
        <f t="shared" si="98"/>
        <v>1.4168896052334734</v>
      </c>
      <c r="I99" s="18">
        <f t="shared" si="99"/>
        <v>3.2725086432923156</v>
      </c>
      <c r="J99" s="18">
        <f t="shared" si="100"/>
        <v>4.2086888086227736</v>
      </c>
      <c r="L99" t="str">
        <f t="shared" si="101"/>
        <v>61 Caring personal service occupations</v>
      </c>
      <c r="M99" s="18">
        <f t="shared" si="102"/>
        <v>0.20521449042856243</v>
      </c>
      <c r="N99" s="18">
        <f t="shared" si="102"/>
        <v>-7.349673987839644</v>
      </c>
      <c r="O99" s="18">
        <f t="shared" si="102"/>
        <v>4.2713214062797267</v>
      </c>
      <c r="P99" s="18">
        <f t="shared" si="102"/>
        <v>1.8310245502509703</v>
      </c>
      <c r="Q99" s="18">
        <f t="shared" si="103"/>
        <v>2.6380442391704229</v>
      </c>
      <c r="S99" s="18">
        <f t="shared" si="104"/>
        <v>2.6380442391704229</v>
      </c>
      <c r="T99" s="18">
        <f t="shared" si="105"/>
        <v>2.9991510873864202</v>
      </c>
      <c r="U99" s="18">
        <f t="shared" si="106"/>
        <v>4.8526992490433907</v>
      </c>
      <c r="W99" t="str">
        <f t="shared" si="107"/>
        <v>61 Caring personal service occupations</v>
      </c>
      <c r="X99" s="18">
        <f t="shared" si="108"/>
        <v>-0.8828409529318737</v>
      </c>
      <c r="Y99" s="18">
        <f t="shared" si="108"/>
        <v>0.47089023412139053</v>
      </c>
      <c r="Z99" s="18">
        <f t="shared" si="108"/>
        <v>1.2395391518698951</v>
      </c>
      <c r="AA99" s="18">
        <f t="shared" si="108"/>
        <v>1.1657886410045171</v>
      </c>
      <c r="AB99" s="18">
        <f t="shared" si="109"/>
        <v>1.1903661732004522</v>
      </c>
      <c r="AD99" s="18">
        <f t="shared" si="110"/>
        <v>1.1903661732004522</v>
      </c>
      <c r="AE99" s="18">
        <f t="shared" si="111"/>
        <v>3.3173809503941332</v>
      </c>
      <c r="AF99" s="18">
        <f t="shared" si="112"/>
        <v>4.0950078504691678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-0.68796704227359617</v>
      </c>
      <c r="C100" s="18">
        <f t="shared" si="96"/>
        <v>-12.593716983607628</v>
      </c>
      <c r="D100" s="18">
        <f t="shared" si="96"/>
        <v>-1.6277649183835896</v>
      </c>
      <c r="E100" s="18">
        <f t="shared" si="96"/>
        <v>-6.4555597450466351E-2</v>
      </c>
      <c r="F100" s="18">
        <f t="shared" si="97"/>
        <v>-0.58836612122921128</v>
      </c>
      <c r="H100" s="18">
        <f t="shared" si="98"/>
        <v>-0.58836612122921128</v>
      </c>
      <c r="I100" s="18">
        <f t="shared" si="99"/>
        <v>2.5726632339436284</v>
      </c>
      <c r="J100" s="18">
        <f t="shared" si="100"/>
        <v>2.1658225415542631</v>
      </c>
      <c r="L100" t="str">
        <f t="shared" si="101"/>
        <v>62 Leisure, travel and related personal service occupations</v>
      </c>
      <c r="M100" s="18">
        <f t="shared" si="102"/>
        <v>0.60620040007504095</v>
      </c>
      <c r="N100" s="18">
        <f t="shared" si="102"/>
        <v>-6.0763278304344803</v>
      </c>
      <c r="O100" s="18">
        <f t="shared" si="102"/>
        <v>-0.92002597905379568</v>
      </c>
      <c r="P100" s="18">
        <f t="shared" si="102"/>
        <v>0.4720440767652434</v>
      </c>
      <c r="Q100" s="18">
        <f t="shared" si="103"/>
        <v>5.86101440109843E-3</v>
      </c>
      <c r="S100" s="18">
        <f t="shared" si="104"/>
        <v>5.86101440109843E-3</v>
      </c>
      <c r="T100" s="18">
        <f t="shared" si="105"/>
        <v>2.340078499189846</v>
      </c>
      <c r="U100" s="18">
        <f t="shared" si="106"/>
        <v>2.3443186819309236</v>
      </c>
      <c r="W100" t="str">
        <f t="shared" si="107"/>
        <v>62 Leisure, travel and related personal service occupations</v>
      </c>
      <c r="X100" s="18">
        <f t="shared" si="108"/>
        <v>-1.2562483795654167</v>
      </c>
      <c r="Y100" s="18">
        <f t="shared" si="108"/>
        <v>-15.592173991623437</v>
      </c>
      <c r="Z100" s="18">
        <f t="shared" si="108"/>
        <v>-1.9981117501889578</v>
      </c>
      <c r="AA100" s="18">
        <f t="shared" si="108"/>
        <v>-0.36587439483835027</v>
      </c>
      <c r="AB100" s="18">
        <f t="shared" si="109"/>
        <v>-0.91295194429048543</v>
      </c>
      <c r="AD100" s="18">
        <f t="shared" si="110"/>
        <v>-0.91295194429048543</v>
      </c>
      <c r="AE100" s="18">
        <f t="shared" si="111"/>
        <v>2.6889333579741548</v>
      </c>
      <c r="AF100" s="18">
        <f t="shared" si="112"/>
        <v>2.072726222824306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-4.573726031848957</v>
      </c>
      <c r="C101" s="18">
        <f t="shared" si="96"/>
        <v>24.389772344092208</v>
      </c>
      <c r="D101" s="18">
        <f t="shared" si="96"/>
        <v>-7.2366255710998857</v>
      </c>
      <c r="E101" s="18">
        <f t="shared" si="96"/>
        <v>1.3025635612260222</v>
      </c>
      <c r="F101" s="18">
        <f t="shared" si="97"/>
        <v>-1.6277805400915168</v>
      </c>
      <c r="H101" s="18">
        <f t="shared" si="98"/>
        <v>-1.6277805400915168</v>
      </c>
      <c r="I101" s="18">
        <f t="shared" si="99"/>
        <v>1.9763598775671465</v>
      </c>
      <c r="J101" s="18">
        <f t="shared" si="100"/>
        <v>0.77624538615361782</v>
      </c>
      <c r="L101" t="str">
        <f t="shared" si="101"/>
        <v>63 Community and civil enforcement occupations</v>
      </c>
      <c r="M101" s="18">
        <f t="shared" si="102"/>
        <v>-6.70270996946366</v>
      </c>
      <c r="N101" s="18">
        <f t="shared" si="102"/>
        <v>36.809652152527583</v>
      </c>
      <c r="O101" s="18">
        <f t="shared" si="102"/>
        <v>-10.579966842878763</v>
      </c>
      <c r="P101" s="18">
        <f t="shared" si="102"/>
        <v>1.8078903300854154</v>
      </c>
      <c r="Q101" s="18">
        <f t="shared" si="103"/>
        <v>-2.5012081432821076</v>
      </c>
      <c r="S101" s="18">
        <f t="shared" si="104"/>
        <v>-2.5012081432821076</v>
      </c>
      <c r="T101" s="18">
        <f t="shared" si="105"/>
        <v>1.5379280245426674</v>
      </c>
      <c r="U101" s="18">
        <f t="shared" si="106"/>
        <v>-0.40352329117185892</v>
      </c>
      <c r="W101" t="str">
        <f t="shared" si="107"/>
        <v>63 Community and civil enforcement occupations</v>
      </c>
      <c r="X101" s="18">
        <f t="shared" si="108"/>
        <v>4.3095895917889981</v>
      </c>
      <c r="Y101" s="18">
        <f t="shared" si="108"/>
        <v>-15.000771928737732</v>
      </c>
      <c r="Z101" s="18">
        <f t="shared" si="108"/>
        <v>4.9760276025324623</v>
      </c>
      <c r="AA101" s="18">
        <f t="shared" si="108"/>
        <v>5.2198653812252083E-2</v>
      </c>
      <c r="AB101" s="18">
        <f t="shared" si="109"/>
        <v>1.6672639398630507</v>
      </c>
      <c r="AD101" s="18">
        <f t="shared" si="110"/>
        <v>1.6672639398630507</v>
      </c>
      <c r="AE101" s="18">
        <f t="shared" si="111"/>
        <v>3.8786777561390595</v>
      </c>
      <c r="AF101" s="18">
        <f t="shared" si="112"/>
        <v>4.9059859151875163</v>
      </c>
    </row>
    <row r="102" spans="1:32" x14ac:dyDescent="0.2">
      <c r="A102" t="str">
        <f t="shared" si="95"/>
        <v>71 Sales occupations</v>
      </c>
      <c r="B102" s="18">
        <f t="shared" si="96"/>
        <v>0.82760466989606485</v>
      </c>
      <c r="C102" s="18">
        <f t="shared" si="96"/>
        <v>-4.926406267852057</v>
      </c>
      <c r="D102" s="18">
        <f t="shared" si="96"/>
        <v>-9.6007845884749088E-2</v>
      </c>
      <c r="E102" s="18">
        <f t="shared" si="96"/>
        <v>-0.22273155771116437</v>
      </c>
      <c r="F102" s="18">
        <f t="shared" si="97"/>
        <v>-0.18050819088069048</v>
      </c>
      <c r="H102" s="18">
        <f t="shared" si="98"/>
        <v>-0.18050819088069048</v>
      </c>
      <c r="I102" s="18">
        <f t="shared" si="99"/>
        <v>2.5647855586569124</v>
      </c>
      <c r="J102" s="18">
        <f t="shared" si="100"/>
        <v>2.438667841527753</v>
      </c>
      <c r="L102" t="str">
        <f t="shared" si="101"/>
        <v>71 Sales occupations</v>
      </c>
      <c r="M102" s="18">
        <f t="shared" si="102"/>
        <v>0.89746529542606979</v>
      </c>
      <c r="N102" s="18">
        <f t="shared" si="102"/>
        <v>-5.3297462966735543</v>
      </c>
      <c r="O102" s="18">
        <f t="shared" si="102"/>
        <v>-0.11154169189157015</v>
      </c>
      <c r="P102" s="18">
        <f t="shared" si="102"/>
        <v>-0.14941007125233163</v>
      </c>
      <c r="Q102" s="18">
        <f t="shared" si="103"/>
        <v>-0.13678887352919222</v>
      </c>
      <c r="S102" s="18">
        <f t="shared" si="104"/>
        <v>-0.13678887352919222</v>
      </c>
      <c r="T102" s="18">
        <f t="shared" si="105"/>
        <v>1.8978118020461565</v>
      </c>
      <c r="U102" s="18">
        <f t="shared" si="106"/>
        <v>1.7929262772024002</v>
      </c>
      <c r="W102" t="str">
        <f t="shared" si="107"/>
        <v>71 Sales occupations</v>
      </c>
      <c r="X102" s="18">
        <f t="shared" si="108"/>
        <v>0.78667905796803161</v>
      </c>
      <c r="Y102" s="18">
        <f t="shared" si="108"/>
        <v>-4.6894726131479043</v>
      </c>
      <c r="Z102" s="18">
        <f t="shared" si="108"/>
        <v>-8.6948574414658086E-2</v>
      </c>
      <c r="AA102" s="18">
        <f t="shared" si="108"/>
        <v>-0.26568545302811941</v>
      </c>
      <c r="AB102" s="18">
        <f t="shared" si="109"/>
        <v>-0.20614204918163459</v>
      </c>
      <c r="AD102" s="18">
        <f t="shared" si="110"/>
        <v>-0.20614204918163459</v>
      </c>
      <c r="AE102" s="18">
        <f t="shared" si="111"/>
        <v>2.9276043502168392</v>
      </c>
      <c r="AF102" s="18">
        <f t="shared" si="112"/>
        <v>2.790672540810335</v>
      </c>
    </row>
    <row r="103" spans="1:32" x14ac:dyDescent="0.2">
      <c r="A103" t="str">
        <f t="shared" si="95"/>
        <v>72 Customer service occupations</v>
      </c>
      <c r="B103" s="18">
        <f t="shared" si="96"/>
        <v>1.9987052628112734</v>
      </c>
      <c r="C103" s="18">
        <f t="shared" si="96"/>
        <v>-0.85393516100544797</v>
      </c>
      <c r="D103" s="18">
        <f t="shared" si="96"/>
        <v>2.4378061372333892</v>
      </c>
      <c r="E103" s="18">
        <f t="shared" si="96"/>
        <v>1.3111142784817398</v>
      </c>
      <c r="F103" s="18">
        <f t="shared" si="97"/>
        <v>1.6852945407672459</v>
      </c>
      <c r="H103" s="18">
        <f t="shared" si="98"/>
        <v>1.6852945407672459</v>
      </c>
      <c r="I103" s="18">
        <f t="shared" si="99"/>
        <v>2.7877083157414217</v>
      </c>
      <c r="J103" s="18">
        <f t="shared" si="100"/>
        <v>3.9786212427871837</v>
      </c>
      <c r="L103" t="str">
        <f t="shared" si="101"/>
        <v>72 Customer service occupations</v>
      </c>
      <c r="M103" s="18">
        <f t="shared" si="102"/>
        <v>-1.4400695827558319</v>
      </c>
      <c r="N103" s="18">
        <f t="shared" si="102"/>
        <v>8.9940528364843111</v>
      </c>
      <c r="O103" s="18">
        <f t="shared" si="102"/>
        <v>4.5524291589017496</v>
      </c>
      <c r="P103" s="18">
        <f t="shared" si="102"/>
        <v>1.7189745069955409</v>
      </c>
      <c r="Q103" s="18">
        <f t="shared" si="103"/>
        <v>2.6548228697712561</v>
      </c>
      <c r="S103" s="18">
        <f t="shared" si="104"/>
        <v>2.6548228697712561</v>
      </c>
      <c r="T103" s="18">
        <f t="shared" si="105"/>
        <v>2.4720389474726767</v>
      </c>
      <c r="U103" s="18">
        <f t="shared" si="106"/>
        <v>4.4587123215903635</v>
      </c>
      <c r="W103" t="str">
        <f t="shared" si="107"/>
        <v>72 Customer service occupations</v>
      </c>
      <c r="X103" s="18">
        <f t="shared" si="108"/>
        <v>4.7299127991420997</v>
      </c>
      <c r="Y103" s="18">
        <f t="shared" si="108"/>
        <v>-7.571980050782912</v>
      </c>
      <c r="Z103" s="18">
        <f t="shared" si="108"/>
        <v>0.60026740550831459</v>
      </c>
      <c r="AA103" s="18">
        <f t="shared" si="108"/>
        <v>0.898535440409165</v>
      </c>
      <c r="AB103" s="18">
        <f t="shared" si="109"/>
        <v>0.79901463249003601</v>
      </c>
      <c r="AD103" s="18">
        <f t="shared" si="110"/>
        <v>0.79901463249003601</v>
      </c>
      <c r="AE103" s="18">
        <f t="shared" si="111"/>
        <v>3.0321475095225203</v>
      </c>
      <c r="AF103" s="18">
        <f t="shared" si="112"/>
        <v>3.5685509828076611</v>
      </c>
    </row>
    <row r="104" spans="1:32" x14ac:dyDescent="0.2">
      <c r="A104" t="str">
        <f t="shared" si="95"/>
        <v>81 Process, plant and machine operatives</v>
      </c>
      <c r="B104" s="18">
        <f t="shared" si="96"/>
        <v>-1.7694574068438662E-2</v>
      </c>
      <c r="C104" s="18">
        <f t="shared" si="96"/>
        <v>-14.602166417403605</v>
      </c>
      <c r="D104" s="18">
        <f t="shared" si="96"/>
        <v>0.66625386190461988</v>
      </c>
      <c r="E104" s="18">
        <f t="shared" si="96"/>
        <v>-1.0369945677253356</v>
      </c>
      <c r="F104" s="18">
        <f t="shared" si="97"/>
        <v>-0.47247147153079982</v>
      </c>
      <c r="H104" s="18">
        <f t="shared" si="98"/>
        <v>-0.47247147153079982</v>
      </c>
      <c r="I104" s="18">
        <f t="shared" si="99"/>
        <v>2.206774149502766</v>
      </c>
      <c r="J104" s="18">
        <f t="shared" si="100"/>
        <v>1.8619634955042041</v>
      </c>
      <c r="L104" t="str">
        <f t="shared" si="101"/>
        <v>81 Process, plant and machine operatives</v>
      </c>
      <c r="M104" s="18">
        <f t="shared" si="102"/>
        <v>-0.50685972356646625</v>
      </c>
      <c r="N104" s="18">
        <f t="shared" si="102"/>
        <v>-14.062553914012732</v>
      </c>
      <c r="O104" s="18">
        <f t="shared" si="102"/>
        <v>-0.12228966886259629</v>
      </c>
      <c r="P104" s="18">
        <f t="shared" si="102"/>
        <v>-1.0807001338016931</v>
      </c>
      <c r="Q104" s="18">
        <f t="shared" si="103"/>
        <v>-0.76225622285635009</v>
      </c>
      <c r="S104" s="18">
        <f t="shared" si="104"/>
        <v>-0.76225622285635009</v>
      </c>
      <c r="T104" s="18">
        <f t="shared" si="105"/>
        <v>1.9626169362713775</v>
      </c>
      <c r="U104" s="18">
        <f t="shared" si="106"/>
        <v>1.3899574249563118</v>
      </c>
      <c r="W104" t="str">
        <f t="shared" si="107"/>
        <v>81 Process, plant and machine operatives</v>
      </c>
      <c r="X104" s="18">
        <f t="shared" si="108"/>
        <v>1.5119031594680088</v>
      </c>
      <c r="Y104" s="18">
        <f t="shared" si="108"/>
        <v>-16.207074588333249</v>
      </c>
      <c r="Z104" s="18">
        <f t="shared" si="108"/>
        <v>2.930032596399168</v>
      </c>
      <c r="AA104" s="18">
        <f t="shared" si="108"/>
        <v>-0.92312709413064908</v>
      </c>
      <c r="AB104" s="18">
        <f t="shared" si="109"/>
        <v>0.344959951888546</v>
      </c>
      <c r="AD104" s="18">
        <f t="shared" si="110"/>
        <v>0.344959951888546</v>
      </c>
      <c r="AE104" s="18">
        <f t="shared" si="111"/>
        <v>2.9048216698019047</v>
      </c>
      <c r="AF104" s="18">
        <f t="shared" si="112"/>
        <v>3.1377864409249057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3.0561659624100512</v>
      </c>
      <c r="C105" s="18">
        <f t="shared" si="96"/>
        <v>-9.9370415730139499</v>
      </c>
      <c r="D105" s="18">
        <f t="shared" si="96"/>
        <v>0.38204625672271231</v>
      </c>
      <c r="E105" s="18">
        <f t="shared" si="96"/>
        <v>3.6845687684694539E-3</v>
      </c>
      <c r="F105" s="18">
        <f t="shared" si="97"/>
        <v>0.12964640680559469</v>
      </c>
      <c r="H105" s="18">
        <f t="shared" si="98"/>
        <v>0.12964640680559469</v>
      </c>
      <c r="I105" s="18">
        <f t="shared" si="99"/>
        <v>2.8637443736962753</v>
      </c>
      <c r="J105" s="18">
        <f t="shared" si="100"/>
        <v>2.9513320560490719</v>
      </c>
      <c r="L105" t="str">
        <f t="shared" si="101"/>
        <v>82 Transport and mobile machine drivers and operatives</v>
      </c>
      <c r="M105" s="18">
        <f t="shared" si="102"/>
        <v>3.1906993377812221</v>
      </c>
      <c r="N105" s="18">
        <f t="shared" si="102"/>
        <v>-10.107585828067778</v>
      </c>
      <c r="O105" s="18">
        <f t="shared" si="102"/>
        <v>0.15618880249310685</v>
      </c>
      <c r="P105" s="18">
        <f t="shared" si="102"/>
        <v>-7.2692011009245494E-2</v>
      </c>
      <c r="Q105" s="18">
        <f t="shared" si="103"/>
        <v>3.5434180165383466E-3</v>
      </c>
      <c r="S105" s="18">
        <f t="shared" si="104"/>
        <v>3.5434180165383466E-3</v>
      </c>
      <c r="T105" s="18">
        <f t="shared" si="105"/>
        <v>2.8145825187353868</v>
      </c>
      <c r="U105" s="18">
        <f t="shared" si="106"/>
        <v>2.8169851827312575</v>
      </c>
      <c r="W105" t="str">
        <f t="shared" si="107"/>
        <v>82 Transport and mobile machine drivers and operatives</v>
      </c>
      <c r="X105" s="18">
        <f t="shared" si="108"/>
        <v>-0.6393480457752454</v>
      </c>
      <c r="Y105" s="18">
        <f t="shared" si="108"/>
        <v>-4.783465863452097</v>
      </c>
      <c r="Z105" s="18">
        <f t="shared" si="108"/>
        <v>6.1055712432225073</v>
      </c>
      <c r="AA105" s="18">
        <f t="shared" si="108"/>
        <v>1.5227552330765226</v>
      </c>
      <c r="AB105" s="18">
        <f t="shared" si="109"/>
        <v>3.0279344553041598</v>
      </c>
      <c r="AD105" s="18">
        <f t="shared" si="110"/>
        <v>3.0279344553041598</v>
      </c>
      <c r="AE105" s="18">
        <f t="shared" si="111"/>
        <v>4.1438320985794919</v>
      </c>
      <c r="AF105" s="18">
        <f t="shared" si="112"/>
        <v>6.018928165094839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-1.793917712661719</v>
      </c>
      <c r="C106" s="18">
        <f t="shared" si="96"/>
        <v>-16.708538272879291</v>
      </c>
      <c r="D106" s="18">
        <f t="shared" si="96"/>
        <v>12.707706915328609</v>
      </c>
      <c r="E106" s="18">
        <f t="shared" si="96"/>
        <v>1.3637640506596993</v>
      </c>
      <c r="F106" s="18">
        <f t="shared" si="97"/>
        <v>5.0121840021784436</v>
      </c>
      <c r="H106" s="18">
        <f t="shared" si="98"/>
        <v>5.0121840021784214</v>
      </c>
      <c r="I106" s="18">
        <f t="shared" si="99"/>
        <v>4.0980127655313892</v>
      </c>
      <c r="J106" s="18">
        <f t="shared" si="100"/>
        <v>7.3785289227138229</v>
      </c>
      <c r="L106" t="str">
        <f t="shared" si="101"/>
        <v>91 Elementary trades and related occupations</v>
      </c>
      <c r="M106" s="18">
        <f t="shared" si="102"/>
        <v>-1.814444695942119</v>
      </c>
      <c r="N106" s="18">
        <f t="shared" si="102"/>
        <v>-14.660603196887667</v>
      </c>
      <c r="O106" s="18">
        <f t="shared" si="102"/>
        <v>6.7274745902458966</v>
      </c>
      <c r="P106" s="18">
        <f t="shared" si="102"/>
        <v>0.8802046692425014</v>
      </c>
      <c r="Q106" s="18">
        <f t="shared" si="103"/>
        <v>2.7928042827574107</v>
      </c>
      <c r="S106" s="18">
        <f t="shared" si="104"/>
        <v>2.7928042827574107</v>
      </c>
      <c r="T106" s="18">
        <f t="shared" si="105"/>
        <v>2.5799395118294211</v>
      </c>
      <c r="U106" s="18">
        <f t="shared" si="106"/>
        <v>4.6484991759206062</v>
      </c>
      <c r="W106" t="str">
        <f t="shared" si="107"/>
        <v>91 Elementary trades and related occupations</v>
      </c>
      <c r="X106" s="18">
        <f t="shared" si="108"/>
        <v>-1.7269602065646761</v>
      </c>
      <c r="Y106" s="18">
        <f t="shared" si="108"/>
        <v>-23.373896058119946</v>
      </c>
      <c r="Z106" s="18">
        <f t="shared" si="108"/>
        <v>27.668346519410413</v>
      </c>
      <c r="AA106" s="18">
        <f t="shared" si="108"/>
        <v>2.0433608084057031</v>
      </c>
      <c r="AB106" s="18">
        <f t="shared" si="109"/>
        <v>9.9556576364884251</v>
      </c>
      <c r="AD106" s="18">
        <f t="shared" si="110"/>
        <v>9.9556576364884251</v>
      </c>
      <c r="AE106" s="18">
        <f t="shared" si="111"/>
        <v>7.9174013404084809</v>
      </c>
      <c r="AF106" s="18">
        <f t="shared" si="112"/>
        <v>13.040565173891515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-0.72364210501959514</v>
      </c>
      <c r="C107" s="18">
        <f t="shared" si="96"/>
        <v>-11.649381973902562</v>
      </c>
      <c r="D107" s="18">
        <f t="shared" si="96"/>
        <v>-1.4912265239194533</v>
      </c>
      <c r="E107" s="18">
        <f t="shared" si="96"/>
        <v>-0.36489160396395715</v>
      </c>
      <c r="F107" s="18">
        <f t="shared" si="97"/>
        <v>-0.7417602815044777</v>
      </c>
      <c r="H107" s="18">
        <f t="shared" si="98"/>
        <v>-0.7417602815044777</v>
      </c>
      <c r="I107" s="18">
        <f t="shared" si="99"/>
        <v>2.4394324281710622</v>
      </c>
      <c r="J107" s="18">
        <f t="shared" si="100"/>
        <v>1.9185917904001704</v>
      </c>
      <c r="L107" t="str">
        <f t="shared" si="101"/>
        <v>92 Elementary administration and service occupations</v>
      </c>
      <c r="M107" s="18">
        <f t="shared" si="102"/>
        <v>-0.99576597627182295</v>
      </c>
      <c r="N107" s="18">
        <f t="shared" si="102"/>
        <v>-11.578882465234452</v>
      </c>
      <c r="O107" s="18">
        <f t="shared" si="102"/>
        <v>-0.20627939258288652</v>
      </c>
      <c r="P107" s="18">
        <f t="shared" si="102"/>
        <v>-0.43078554679235603</v>
      </c>
      <c r="Q107" s="18">
        <f t="shared" si="103"/>
        <v>-0.3560063373515332</v>
      </c>
      <c r="S107" s="18">
        <f t="shared" si="104"/>
        <v>-0.3560063373515332</v>
      </c>
      <c r="T107" s="18">
        <f t="shared" si="105"/>
        <v>2.2053231872912082</v>
      </c>
      <c r="U107" s="18">
        <f t="shared" si="106"/>
        <v>1.9448462783468567</v>
      </c>
      <c r="W107" t="str">
        <f t="shared" si="107"/>
        <v>92 Elementary administration and service occupations</v>
      </c>
      <c r="X107" s="18">
        <f t="shared" si="108"/>
        <v>-0.42074386151307319</v>
      </c>
      <c r="Y107" s="18">
        <f t="shared" si="108"/>
        <v>-11.726726379177887</v>
      </c>
      <c r="Z107" s="18">
        <f t="shared" si="108"/>
        <v>-2.9852493636549626</v>
      </c>
      <c r="AA107" s="18">
        <f t="shared" si="108"/>
        <v>-0.2820545295853516</v>
      </c>
      <c r="AB107" s="18">
        <f t="shared" si="109"/>
        <v>-1.19138650354631</v>
      </c>
      <c r="AD107" s="18">
        <f t="shared" si="110"/>
        <v>-1.19138650354631</v>
      </c>
      <c r="AE107" s="18">
        <f t="shared" si="111"/>
        <v>2.6883479188785309</v>
      </c>
      <c r="AF107" s="18">
        <f t="shared" si="112"/>
        <v>1.8896303541425352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1.2991256653085648</v>
      </c>
      <c r="C109" s="26">
        <f>IF(AND(D$6-C$6 &lt;&gt; 0,C35&lt;&gt;0,D35&lt;&gt;0),(EXP(LN(D35/C35)/(D$6-C$6))-1)*100,0)</f>
        <v>-2.22775411072621</v>
      </c>
      <c r="D109" s="26">
        <f>IF(AND(E$6-D$6 &lt;&gt; 0,D35&lt;&gt;0,E35&lt;&gt;0),(EXP(LN(E35/D35)/(E$6-D$6))-1)*100,0)</f>
        <v>0.74065771528060154</v>
      </c>
      <c r="E109" s="26">
        <f>IF(AND(F$6-E$6 &lt;&gt; 0,E35&lt;&gt;0,F35&lt;&gt;0),(EXP(LN(F35/E35)/(F$6-E$6))-1)*100,0)</f>
        <v>0.52806739742290443</v>
      </c>
      <c r="F109" s="26">
        <f t="shared" ref="F109" si="113">IF(AND(F$6-D$6 &lt;&gt; 0,D35&lt;&gt;0,F35&lt;&gt;0),(EXP(LN(F35/D35)/(F$6-D$6))-1)*100,0)</f>
        <v>0.5988809428255637</v>
      </c>
      <c r="H109" s="26">
        <f t="shared" ref="H109" si="114">IF($F$6-$D$6 &lt;&gt; 0,(EXP(LN(1+(H72/100))/($F$6-$D$6))-1)*100,0)</f>
        <v>0.5988809428255637</v>
      </c>
      <c r="I109" s="26">
        <f>IF(D35&gt;0,((1+(I35/D35))^(1/($F$6-$D$6))-1)*100,0)</f>
        <v>2.7398712092024269</v>
      </c>
      <c r="J109" s="26">
        <f t="shared" ref="J109" si="115">IF($F$6-$D$6 &lt;&gt; 0,(EXP(LN(1+(J72/100))/($F$6-$D$6))-1)*100,0)</f>
        <v>3.1557285120437539</v>
      </c>
      <c r="L109" s="24" t="str">
        <f>L35</f>
        <v>All occupations</v>
      </c>
      <c r="M109" s="26">
        <f>IF(AND(N$6-M$6 &lt;&gt; 0,M35&lt;&gt;0,N35&lt;&gt;0),(EXP(LN(N35/M35)/(N$6-M$6))-1)*100,0)</f>
        <v>1.4955564268070098</v>
      </c>
      <c r="N109" s="26">
        <f>IF(AND(O$6-N$6 &lt;&gt; 0,N35&lt;&gt;0,O35&lt;&gt;0),(EXP(LN(O35/N35)/(O$6-N$6))-1)*100,0)</f>
        <v>-3.483526830254402</v>
      </c>
      <c r="O109" s="26">
        <f>IF(AND(P$6-O$6 &lt;&gt; 0,O35&lt;&gt;0,P35&lt;&gt;0),(EXP(LN(P35/O35)/(P$6-O$6))-1)*100,0)</f>
        <v>0.55791453032278948</v>
      </c>
      <c r="P109" s="26">
        <f>IF(AND(Q$6-P$6 &lt;&gt; 0,P35&lt;&gt;0,Q35&lt;&gt;0),(EXP(LN(Q35/P35)/(Q$6-P$6))-1)*100,0)</f>
        <v>0.38291878730651874</v>
      </c>
      <c r="Q109" s="26">
        <f t="shared" ref="Q109" si="116">IF(AND(Q$6-O$6 &lt;&gt; 0,O35&lt;&gt;0,Q35&lt;&gt;0),(EXP(LN(Q35/O35)/(Q$6-O$6))-1)*100,0)</f>
        <v>0.44121683810851575</v>
      </c>
      <c r="S109" s="26">
        <f t="shared" ref="S109" si="117">IF($F$6-$D$6 &lt;&gt; 0,(EXP(LN(1+(S72/100))/($F$6-$D$6))-1)*100,0)</f>
        <v>0.44121683810851575</v>
      </c>
      <c r="T109" s="26">
        <f t="shared" ref="T109" si="118">IF(O35&gt;0,((1+(T35/O35))^(1/($F$6-$D$6))-1)*100,0)</f>
        <v>2.3349245538098806</v>
      </c>
      <c r="U109" s="26">
        <f t="shared" ref="U109" si="119">IF($F$6-$D$6 &lt;&gt; 0,(EXP(LN(1+(U72/100))/($F$6-$D$6))-1)*100,0)</f>
        <v>2.6571666691048046</v>
      </c>
      <c r="W109" s="24" t="str">
        <f>W35</f>
        <v>All occupations</v>
      </c>
      <c r="X109" s="26">
        <f>IF(AND(Y$6-X$6 &lt;&gt; 0,X35&lt;&gt;0,Y35&lt;&gt;0),(EXP(LN(Y35/X35)/(Y$6-X$6))-1)*100,0)</f>
        <v>1.0708330609237482</v>
      </c>
      <c r="Y109" s="26">
        <f>IF(AND(Z$6-Y$6 &lt;&gt; 0,Y35&lt;&gt;0,Z35&lt;&gt;0),(EXP(LN(Z35/Y35)/(Z$6-Y$6))-1)*100,0)</f>
        <v>-0.75290799630525207</v>
      </c>
      <c r="Z109" s="26">
        <f>IF(AND(AA$6-Z$6 &lt;&gt; 0,Z35&lt;&gt;0,AA35&lt;&gt;0),(EXP(LN(AA35/Z35)/(AA$6-Z$6))-1)*100,0)</f>
        <v>0.94776681998705037</v>
      </c>
      <c r="AA109" s="26">
        <f>IF(AND(AB$6-AA$6 &lt;&gt; 0,AA35&lt;&gt;0,AB35&lt;&gt;0),(EXP(LN(AB35/AA35)/(AB$6-AA$6))-1)*100,0)</f>
        <v>0.68846194548790596</v>
      </c>
      <c r="AB109" s="26">
        <f t="shared" ref="AB109" si="120">IF(AND(AB$6-Z$6 &lt;&gt; 0,Z35&lt;&gt;0,AB35&lt;&gt;0),(EXP(LN(AB35/Z35)/(AB$6-Z$6))-1)*100,0)</f>
        <v>0.77482281044478629</v>
      </c>
      <c r="AD109" s="26">
        <f t="shared" ref="AD109" si="121">IF($F$6-$D$6 &lt;&gt; 0,(EXP(LN(1+(AD72/100))/($F$6-$D$6))-1)*100,0)</f>
        <v>0.77482281044478629</v>
      </c>
      <c r="AE109" s="26">
        <f t="shared" ref="AE109" si="122">IF(Z35&gt;0,((1+(AE35/Z35))^(1/($F$6-$D$6))-1)*100,0)</f>
        <v>3.1765943640429839</v>
      </c>
      <c r="AF109" s="26">
        <f t="shared" ref="AF109" si="123">IF($F$6-$D$6 &lt;&gt; 0,(EXP(LN(1+(AF72/100))/($F$6-$D$6))-1)*100,0)</f>
        <v>3.6867224173326774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Cheshire and Warrington (Continued)</v>
      </c>
      <c r="L112" s="19" t="str">
        <f>CONCATENATE(L$1," (Continued)")</f>
        <v>Occupation Table 2.1  Males: Employment Change by Occupation (SOC 2020) and Replacement Demand, 2015-2035, Cheshire and Warrington (Continued)</v>
      </c>
      <c r="W112" s="19" t="str">
        <f>CONCATENATE(W$1," (Continued)")</f>
        <v>Occupation Table 2.2  Females: Employment Change by Occupation (SOC 2020) and Replacement Demand, 2015-2035, Cheshire and Warrington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5.9385166233368842</v>
      </c>
      <c r="C119" s="27">
        <f t="shared" si="125"/>
        <v>0.58625019752615515</v>
      </c>
      <c r="D119" s="27">
        <f t="shared" si="125"/>
        <v>-3.4897321794557783</v>
      </c>
      <c r="E119" s="27">
        <f t="shared" si="125"/>
        <v>2.9596998924934894</v>
      </c>
      <c r="F119" s="27">
        <f t="shared" ref="F119:F144" si="126">F8-D8</f>
        <v>-0.53003228696228888</v>
      </c>
      <c r="L119" t="str">
        <f t="shared" ref="L119:L144" si="127">L8</f>
        <v>11 Corporate managers and directors</v>
      </c>
      <c r="M119" s="27">
        <f t="shared" ref="M119:P144" si="128">N8-M8</f>
        <v>3.1070280868641014</v>
      </c>
      <c r="N119" s="27">
        <f t="shared" si="128"/>
        <v>5.7466081220493237E-2</v>
      </c>
      <c r="O119" s="27">
        <f t="shared" si="128"/>
        <v>-3.4004038185341798</v>
      </c>
      <c r="P119" s="27">
        <f t="shared" si="128"/>
        <v>0.69980674774503271</v>
      </c>
      <c r="Q119" s="27">
        <f t="shared" ref="Q119:Q144" si="129">Q8-O8</f>
        <v>-2.7005970707891471</v>
      </c>
      <c r="W119" t="str">
        <f t="shared" ref="W119:W144" si="130">W8</f>
        <v>11 Corporate managers and directors</v>
      </c>
      <c r="X119" s="27">
        <f t="shared" ref="X119:AA144" si="131">Y8-X8</f>
        <v>2.8314885364727918</v>
      </c>
      <c r="Y119" s="27">
        <f t="shared" si="131"/>
        <v>0.52878411630559974</v>
      </c>
      <c r="Z119" s="27">
        <f t="shared" si="131"/>
        <v>-8.9328360921570038E-2</v>
      </c>
      <c r="AA119" s="27">
        <f t="shared" si="131"/>
        <v>2.2598931447484603</v>
      </c>
      <c r="AB119" s="27">
        <f t="shared" ref="AB119:AB144" si="132">AB8-Z8</f>
        <v>2.1705647838268902</v>
      </c>
    </row>
    <row r="120" spans="1:28" x14ac:dyDescent="0.2">
      <c r="A120" t="str">
        <f t="shared" si="124"/>
        <v>12 Other managers and proprietors</v>
      </c>
      <c r="B120" s="27">
        <f t="shared" si="125"/>
        <v>0.17631594487482971</v>
      </c>
      <c r="C120" s="27">
        <f t="shared" si="125"/>
        <v>0.85093230525584573</v>
      </c>
      <c r="D120" s="27">
        <f t="shared" si="125"/>
        <v>0.60317174628794845</v>
      </c>
      <c r="E120" s="27">
        <f t="shared" si="125"/>
        <v>2.7282056082993265</v>
      </c>
      <c r="F120" s="27">
        <f t="shared" si="126"/>
        <v>3.3313773545872749</v>
      </c>
      <c r="L120" t="str">
        <f t="shared" si="127"/>
        <v>12 Other managers and proprietors</v>
      </c>
      <c r="M120" s="27">
        <f t="shared" si="128"/>
        <v>9.3067949231340208E-4</v>
      </c>
      <c r="N120" s="27">
        <f t="shared" si="128"/>
        <v>0.21388576082281041</v>
      </c>
      <c r="O120" s="27">
        <f t="shared" si="128"/>
        <v>1.2080798566270801</v>
      </c>
      <c r="P120" s="27">
        <f t="shared" si="128"/>
        <v>1.697512025326235</v>
      </c>
      <c r="Q120" s="27">
        <f t="shared" si="129"/>
        <v>2.9055918819533151</v>
      </c>
      <c r="W120" t="str">
        <f t="shared" si="130"/>
        <v>12 Other managers and proprietors</v>
      </c>
      <c r="X120" s="27">
        <f t="shared" si="131"/>
        <v>0.17538526538251631</v>
      </c>
      <c r="Y120" s="27">
        <f t="shared" si="131"/>
        <v>0.63704654443303088</v>
      </c>
      <c r="Z120" s="27">
        <f t="shared" si="131"/>
        <v>-0.6049081103391547</v>
      </c>
      <c r="AA120" s="27">
        <f t="shared" si="131"/>
        <v>1.0306935829730861</v>
      </c>
      <c r="AB120" s="27">
        <f t="shared" si="132"/>
        <v>0.42578547263393141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4.1665316662757661</v>
      </c>
      <c r="C121" s="27">
        <f t="shared" si="125"/>
        <v>0.60562104497392255</v>
      </c>
      <c r="D121" s="27">
        <f t="shared" si="125"/>
        <v>7.4658646925403858</v>
      </c>
      <c r="E121" s="27">
        <f t="shared" si="125"/>
        <v>5.6982799422383792</v>
      </c>
      <c r="F121" s="27">
        <f t="shared" si="126"/>
        <v>13.164144634778765</v>
      </c>
      <c r="L121" t="str">
        <f t="shared" si="127"/>
        <v>21 Science, research, engineering and technology professionals</v>
      </c>
      <c r="M121" s="27">
        <f t="shared" si="128"/>
        <v>3.7538009683237625</v>
      </c>
      <c r="N121" s="27">
        <f t="shared" si="128"/>
        <v>-0.61211023909430651</v>
      </c>
      <c r="O121" s="27">
        <f t="shared" si="128"/>
        <v>4.9824624244933737</v>
      </c>
      <c r="P121" s="27">
        <f t="shared" si="128"/>
        <v>3.3744373485929131</v>
      </c>
      <c r="Q121" s="27">
        <f t="shared" si="129"/>
        <v>8.3568997730862868</v>
      </c>
      <c r="W121" t="str">
        <f t="shared" si="130"/>
        <v>21 Science, research, engineering and technology professionals</v>
      </c>
      <c r="X121" s="27">
        <f t="shared" si="131"/>
        <v>0.41273069795203821</v>
      </c>
      <c r="Y121" s="27">
        <f t="shared" si="131"/>
        <v>1.2177312840682388</v>
      </c>
      <c r="Z121" s="27">
        <f t="shared" si="131"/>
        <v>2.4834022680470023</v>
      </c>
      <c r="AA121" s="27">
        <f t="shared" si="131"/>
        <v>2.3238425936454057</v>
      </c>
      <c r="AB121" s="27">
        <f t="shared" si="132"/>
        <v>4.8072448616924079</v>
      </c>
    </row>
    <row r="122" spans="1:28" x14ac:dyDescent="0.2">
      <c r="A122" t="str">
        <f t="shared" si="124"/>
        <v>22 Health professionals</v>
      </c>
      <c r="B122" s="27">
        <f t="shared" si="125"/>
        <v>2.1841156122294798</v>
      </c>
      <c r="C122" s="27">
        <f t="shared" si="125"/>
        <v>0.46012306104817924</v>
      </c>
      <c r="D122" s="27">
        <f t="shared" si="125"/>
        <v>0.23619164756891564</v>
      </c>
      <c r="E122" s="27">
        <f t="shared" si="125"/>
        <v>2.7489563773143999</v>
      </c>
      <c r="F122" s="27">
        <f t="shared" si="126"/>
        <v>2.9851480248833155</v>
      </c>
      <c r="L122" t="str">
        <f t="shared" si="127"/>
        <v>22 Health professionals</v>
      </c>
      <c r="M122" s="27">
        <f t="shared" si="128"/>
        <v>0.4241868790362231</v>
      </c>
      <c r="N122" s="27">
        <f t="shared" si="128"/>
        <v>0.35434876330443821</v>
      </c>
      <c r="O122" s="27">
        <f t="shared" si="128"/>
        <v>2.1103653575485382E-2</v>
      </c>
      <c r="P122" s="27">
        <f t="shared" si="128"/>
        <v>0.65874056459128649</v>
      </c>
      <c r="Q122" s="27">
        <f t="shared" si="129"/>
        <v>0.67984421816677187</v>
      </c>
      <c r="W122" t="str">
        <f t="shared" si="130"/>
        <v>22 Health professionals</v>
      </c>
      <c r="X122" s="27">
        <f t="shared" si="131"/>
        <v>1.7599287331932718</v>
      </c>
      <c r="Y122" s="27">
        <f t="shared" si="131"/>
        <v>0.10577429774374458</v>
      </c>
      <c r="Z122" s="27">
        <f t="shared" si="131"/>
        <v>0.21508799399343737</v>
      </c>
      <c r="AA122" s="27">
        <f t="shared" si="131"/>
        <v>2.0902158127230717</v>
      </c>
      <c r="AB122" s="27">
        <f t="shared" si="132"/>
        <v>2.305303806716509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-0.78448867455890792</v>
      </c>
      <c r="C123" s="27">
        <f t="shared" si="125"/>
        <v>1.5252666504080636</v>
      </c>
      <c r="D123" s="27">
        <f t="shared" si="125"/>
        <v>0.94424715083709643</v>
      </c>
      <c r="E123" s="27">
        <f t="shared" si="125"/>
        <v>3.2690847623025476</v>
      </c>
      <c r="F123" s="27">
        <f t="shared" si="126"/>
        <v>4.2133319131396441</v>
      </c>
      <c r="L123" t="str">
        <f t="shared" si="127"/>
        <v>23 Teaching and other educational professionals</v>
      </c>
      <c r="M123" s="27">
        <f t="shared" si="128"/>
        <v>-0.27779504699510849</v>
      </c>
      <c r="N123" s="27">
        <f t="shared" si="128"/>
        <v>0.54521034230852994</v>
      </c>
      <c r="O123" s="27">
        <f t="shared" si="128"/>
        <v>0.65207301003296436</v>
      </c>
      <c r="P123" s="27">
        <f t="shared" si="128"/>
        <v>0.90935625492564576</v>
      </c>
      <c r="Q123" s="27">
        <f t="shared" si="129"/>
        <v>1.5614292649586101</v>
      </c>
      <c r="W123" t="str">
        <f t="shared" si="130"/>
        <v>23 Teaching and other educational professionals</v>
      </c>
      <c r="X123" s="27">
        <f t="shared" si="131"/>
        <v>-0.5066936275638696</v>
      </c>
      <c r="Y123" s="27">
        <f t="shared" si="131"/>
        <v>0.98005630809953637</v>
      </c>
      <c r="Z123" s="27">
        <f t="shared" si="131"/>
        <v>0.29217414080416049</v>
      </c>
      <c r="AA123" s="27">
        <f t="shared" si="131"/>
        <v>2.3597285073769108</v>
      </c>
      <c r="AB123" s="27">
        <f t="shared" si="132"/>
        <v>2.6519026481810712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5.6521112880844271</v>
      </c>
      <c r="C124" s="27">
        <f t="shared" si="125"/>
        <v>3.0115254576934376</v>
      </c>
      <c r="D124" s="27">
        <f t="shared" si="125"/>
        <v>1.6247793921458751</v>
      </c>
      <c r="E124" s="27">
        <f t="shared" si="125"/>
        <v>4.1174618317142233</v>
      </c>
      <c r="F124" s="27">
        <f t="shared" si="126"/>
        <v>5.7422412238600984</v>
      </c>
      <c r="L124" t="str">
        <f t="shared" si="127"/>
        <v>24 Business, media and public service professionals</v>
      </c>
      <c r="M124" s="27">
        <f t="shared" si="128"/>
        <v>2.6710376755671454</v>
      </c>
      <c r="N124" s="27">
        <f t="shared" si="128"/>
        <v>1.4095191223981018</v>
      </c>
      <c r="O124" s="27">
        <f t="shared" si="128"/>
        <v>0.86072500596293722</v>
      </c>
      <c r="P124" s="27">
        <f t="shared" si="128"/>
        <v>1.1665091640941476</v>
      </c>
      <c r="Q124" s="27">
        <f t="shared" si="129"/>
        <v>2.0272341700570848</v>
      </c>
      <c r="W124" t="str">
        <f t="shared" si="130"/>
        <v>24 Business, media and public service professionals</v>
      </c>
      <c r="X124" s="27">
        <f t="shared" si="131"/>
        <v>2.9810736125172781</v>
      </c>
      <c r="Y124" s="27">
        <f t="shared" si="131"/>
        <v>1.6020063352953589</v>
      </c>
      <c r="Z124" s="27">
        <f t="shared" si="131"/>
        <v>0.76405438618290944</v>
      </c>
      <c r="AA124" s="27">
        <f t="shared" si="131"/>
        <v>2.9509526676199958</v>
      </c>
      <c r="AB124" s="27">
        <f t="shared" si="132"/>
        <v>3.7150070538029052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1.9197794601223528</v>
      </c>
      <c r="C125" s="27">
        <f t="shared" si="125"/>
        <v>0.72322101023637941</v>
      </c>
      <c r="D125" s="27">
        <f t="shared" si="125"/>
        <v>-0.71543849423713191</v>
      </c>
      <c r="E125" s="27">
        <f t="shared" si="125"/>
        <v>1.0044444236067935</v>
      </c>
      <c r="F125" s="27">
        <f t="shared" si="126"/>
        <v>0.28900592936966163</v>
      </c>
      <c r="L125" t="str">
        <f t="shared" si="127"/>
        <v>31 Science, engineering and technology associate professionals</v>
      </c>
      <c r="M125" s="27">
        <f t="shared" si="128"/>
        <v>1.7645664775877412</v>
      </c>
      <c r="N125" s="27">
        <f t="shared" si="128"/>
        <v>0.25077605792042945</v>
      </c>
      <c r="O125" s="27">
        <f t="shared" si="128"/>
        <v>-0.9959602321682226</v>
      </c>
      <c r="P125" s="27">
        <f t="shared" si="128"/>
        <v>0.34497215541579429</v>
      </c>
      <c r="Q125" s="27">
        <f t="shared" si="129"/>
        <v>-0.65098807675242831</v>
      </c>
      <c r="W125" t="str">
        <f t="shared" si="130"/>
        <v>31 Science, engineering and technology associate professionals</v>
      </c>
      <c r="X125" s="27">
        <f t="shared" si="131"/>
        <v>0.1552129825345947</v>
      </c>
      <c r="Y125" s="27">
        <f t="shared" si="131"/>
        <v>0.47244495231596284</v>
      </c>
      <c r="Z125" s="27">
        <f t="shared" si="131"/>
        <v>0.2805217379310907</v>
      </c>
      <c r="AA125" s="27">
        <f t="shared" si="131"/>
        <v>0.65947226819098814</v>
      </c>
      <c r="AB125" s="27">
        <f t="shared" si="132"/>
        <v>0.93999400612207884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0.75450412178668458</v>
      </c>
      <c r="C126" s="27">
        <f t="shared" si="125"/>
        <v>0.4007644462203892</v>
      </c>
      <c r="D126" s="27">
        <f t="shared" si="125"/>
        <v>6.2234561830686399</v>
      </c>
      <c r="E126" s="27">
        <f t="shared" si="125"/>
        <v>3.8780124622755707</v>
      </c>
      <c r="F126" s="27">
        <f t="shared" si="126"/>
        <v>10.101468645344211</v>
      </c>
      <c r="L126" t="str">
        <f t="shared" si="127"/>
        <v>32 Health and social care associate professionals</v>
      </c>
      <c r="M126" s="27">
        <f t="shared" si="128"/>
        <v>-3.7565019918708309E-3</v>
      </c>
      <c r="N126" s="27">
        <f t="shared" si="128"/>
        <v>0.10046387125591405</v>
      </c>
      <c r="O126" s="27">
        <f t="shared" si="128"/>
        <v>0.82516468888507566</v>
      </c>
      <c r="P126" s="27">
        <f t="shared" si="128"/>
        <v>0.51412606886758239</v>
      </c>
      <c r="Q126" s="27">
        <f t="shared" si="129"/>
        <v>1.339290757752658</v>
      </c>
      <c r="W126" t="str">
        <f t="shared" si="130"/>
        <v>32 Health and social care associate professionals</v>
      </c>
      <c r="X126" s="27">
        <f t="shared" si="131"/>
        <v>0.7582606237785372</v>
      </c>
      <c r="Y126" s="27">
        <f t="shared" si="131"/>
        <v>0.3003005749645018</v>
      </c>
      <c r="Z126" s="27">
        <f t="shared" si="131"/>
        <v>5.398291494183562</v>
      </c>
      <c r="AA126" s="27">
        <f t="shared" si="131"/>
        <v>3.3638863934079701</v>
      </c>
      <c r="AB126" s="27">
        <f t="shared" si="132"/>
        <v>8.7621778875915322</v>
      </c>
    </row>
    <row r="127" spans="1:28" x14ac:dyDescent="0.2">
      <c r="A127" t="str">
        <f t="shared" si="124"/>
        <v>33 Protective service occupations</v>
      </c>
      <c r="B127" s="27">
        <f t="shared" si="125"/>
        <v>0.10608537602611623</v>
      </c>
      <c r="C127" s="27">
        <f t="shared" si="125"/>
        <v>8.4237767706101252E-2</v>
      </c>
      <c r="D127" s="27">
        <f t="shared" si="125"/>
        <v>-0.84387322251763264</v>
      </c>
      <c r="E127" s="27">
        <f t="shared" si="125"/>
        <v>0.20025701892902958</v>
      </c>
      <c r="F127" s="27">
        <f t="shared" si="126"/>
        <v>-0.64361620358860305</v>
      </c>
      <c r="L127" t="str">
        <f t="shared" si="127"/>
        <v>33 Protective service occupations</v>
      </c>
      <c r="M127" s="27">
        <f t="shared" si="128"/>
        <v>3.014747182547417E-2</v>
      </c>
      <c r="N127" s="27">
        <f t="shared" si="128"/>
        <v>4.0726987327590614E-3</v>
      </c>
      <c r="O127" s="27">
        <f t="shared" si="128"/>
        <v>-0.71721440780218781</v>
      </c>
      <c r="P127" s="27">
        <f t="shared" si="128"/>
        <v>-3.8172738781471427E-2</v>
      </c>
      <c r="Q127" s="27">
        <f t="shared" si="129"/>
        <v>-0.75538714658365924</v>
      </c>
      <c r="W127" t="str">
        <f t="shared" si="130"/>
        <v>33 Protective service occupations</v>
      </c>
      <c r="X127" s="27">
        <f t="shared" si="131"/>
        <v>7.5937904200640616E-2</v>
      </c>
      <c r="Y127" s="27">
        <f t="shared" si="131"/>
        <v>8.0165068973339526E-2</v>
      </c>
      <c r="Z127" s="27">
        <f t="shared" si="131"/>
        <v>-0.12665881471543194</v>
      </c>
      <c r="AA127" s="27">
        <f t="shared" si="131"/>
        <v>0.23842975771049824</v>
      </c>
      <c r="AB127" s="27">
        <f t="shared" si="132"/>
        <v>0.11177094299506629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0.74563867999107902</v>
      </c>
      <c r="C128" s="27">
        <f t="shared" si="125"/>
        <v>-0.20141013286175014</v>
      </c>
      <c r="D128" s="27">
        <f t="shared" si="125"/>
        <v>-0.93188656500186706</v>
      </c>
      <c r="E128" s="27">
        <f t="shared" si="125"/>
        <v>0.70362059692250067</v>
      </c>
      <c r="F128" s="27">
        <f t="shared" si="126"/>
        <v>-0.22826596807936639</v>
      </c>
      <c r="L128" t="str">
        <f t="shared" si="127"/>
        <v>34 Culture, media and sports occupations</v>
      </c>
      <c r="M128" s="27">
        <f t="shared" si="128"/>
        <v>0.59842219805046293</v>
      </c>
      <c r="N128" s="27">
        <f t="shared" si="128"/>
        <v>-0.44056529017913704</v>
      </c>
      <c r="O128" s="27">
        <f t="shared" si="128"/>
        <v>-0.65591017943584262</v>
      </c>
      <c r="P128" s="27">
        <f t="shared" si="128"/>
        <v>0.19508236258421663</v>
      </c>
      <c r="Q128" s="27">
        <f t="shared" si="129"/>
        <v>-0.46082781685162599</v>
      </c>
      <c r="W128" t="str">
        <f t="shared" si="130"/>
        <v>34 Culture, media and sports occupations</v>
      </c>
      <c r="X128" s="27">
        <f t="shared" si="131"/>
        <v>0.14721648194060322</v>
      </c>
      <c r="Y128" s="27">
        <f t="shared" si="131"/>
        <v>0.23915515731738868</v>
      </c>
      <c r="Z128" s="27">
        <f t="shared" si="131"/>
        <v>-0.27597638556602044</v>
      </c>
      <c r="AA128" s="27">
        <f t="shared" si="131"/>
        <v>0.50853823433827561</v>
      </c>
      <c r="AB128" s="27">
        <f t="shared" si="132"/>
        <v>0.23256184877225516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3.2981313992979011</v>
      </c>
      <c r="C129" s="27">
        <f t="shared" si="125"/>
        <v>0.57341136934450176</v>
      </c>
      <c r="D129" s="27">
        <f t="shared" si="125"/>
        <v>9.5696515756237943E-2</v>
      </c>
      <c r="E129" s="27">
        <f t="shared" si="125"/>
        <v>1.9316245497715059</v>
      </c>
      <c r="F129" s="27">
        <f t="shared" si="126"/>
        <v>2.0273210655277438</v>
      </c>
      <c r="L129" t="str">
        <f t="shared" si="127"/>
        <v>35 Business and public service associate professionals</v>
      </c>
      <c r="M129" s="27">
        <f t="shared" si="128"/>
        <v>1.3747823652397937</v>
      </c>
      <c r="N129" s="27">
        <f t="shared" si="128"/>
        <v>0.27973623514447965</v>
      </c>
      <c r="O129" s="27">
        <f t="shared" si="128"/>
        <v>-0.30576737998834247</v>
      </c>
      <c r="P129" s="27">
        <f t="shared" si="128"/>
        <v>6.108773310824489E-3</v>
      </c>
      <c r="Q129" s="27">
        <f t="shared" si="129"/>
        <v>-0.29965860667751798</v>
      </c>
      <c r="W129" t="str">
        <f t="shared" si="130"/>
        <v>35 Business and public service associate professionals</v>
      </c>
      <c r="X129" s="27">
        <f t="shared" si="131"/>
        <v>1.9233490340581358</v>
      </c>
      <c r="Y129" s="27">
        <f t="shared" si="131"/>
        <v>0.29367513419998836</v>
      </c>
      <c r="Z129" s="27">
        <f t="shared" si="131"/>
        <v>0.40146389574454844</v>
      </c>
      <c r="AA129" s="27">
        <f t="shared" si="131"/>
        <v>1.9255157764607951</v>
      </c>
      <c r="AB129" s="27">
        <f t="shared" si="132"/>
        <v>2.3269796722053435</v>
      </c>
    </row>
    <row r="130" spans="1:28" x14ac:dyDescent="0.2">
      <c r="A130" t="str">
        <f t="shared" si="124"/>
        <v>41 Administrative occupations</v>
      </c>
      <c r="B130" s="27">
        <f t="shared" si="125"/>
        <v>1.2742932841061645</v>
      </c>
      <c r="C130" s="27">
        <f t="shared" si="125"/>
        <v>2.4094669059914864</v>
      </c>
      <c r="D130" s="27">
        <f t="shared" si="125"/>
        <v>3.314869177955913</v>
      </c>
      <c r="E130" s="27">
        <f t="shared" si="125"/>
        <v>1.2536894065739261</v>
      </c>
      <c r="F130" s="27">
        <f t="shared" si="126"/>
        <v>4.5685585845298391</v>
      </c>
      <c r="L130" t="str">
        <f t="shared" si="127"/>
        <v>41 Administrative occupations</v>
      </c>
      <c r="M130" s="27">
        <f t="shared" si="128"/>
        <v>0.15486360243720299</v>
      </c>
      <c r="N130" s="27">
        <f t="shared" si="128"/>
        <v>3.4545515430911102</v>
      </c>
      <c r="O130" s="27">
        <f t="shared" si="128"/>
        <v>2.3754297834013371</v>
      </c>
      <c r="P130" s="27">
        <f t="shared" si="128"/>
        <v>3.6689848623183572</v>
      </c>
      <c r="Q130" s="27">
        <f t="shared" si="129"/>
        <v>6.0444146457196943</v>
      </c>
      <c r="W130" t="str">
        <f t="shared" si="130"/>
        <v>41 Administrative occupations</v>
      </c>
      <c r="X130" s="27">
        <f t="shared" si="131"/>
        <v>1.1194296816689686</v>
      </c>
      <c r="Y130" s="27">
        <f t="shared" si="131"/>
        <v>-1.0450846370996558</v>
      </c>
      <c r="Z130" s="27">
        <f t="shared" si="131"/>
        <v>0.93943939455464687</v>
      </c>
      <c r="AA130" s="27">
        <f t="shared" si="131"/>
        <v>-2.4152954557444346</v>
      </c>
      <c r="AB130" s="27">
        <f t="shared" si="132"/>
        <v>-1.4758560611897877</v>
      </c>
    </row>
    <row r="131" spans="1:28" x14ac:dyDescent="0.2">
      <c r="A131" t="str">
        <f t="shared" si="124"/>
        <v>42 Secretarial and related occupations</v>
      </c>
      <c r="B131" s="27">
        <f t="shared" si="125"/>
        <v>-0.72973322106177285</v>
      </c>
      <c r="C131" s="27">
        <f t="shared" si="125"/>
        <v>-0.42570774916202403</v>
      </c>
      <c r="D131" s="27">
        <f t="shared" si="125"/>
        <v>-0.70580252768205831</v>
      </c>
      <c r="E131" s="27">
        <f t="shared" si="125"/>
        <v>-3.1606108654601046</v>
      </c>
      <c r="F131" s="27">
        <f t="shared" si="126"/>
        <v>-3.8664133931421629</v>
      </c>
      <c r="L131" t="str">
        <f t="shared" si="127"/>
        <v>42 Secretarial and related occupations</v>
      </c>
      <c r="M131" s="27">
        <f t="shared" si="128"/>
        <v>-0.19341575213965256</v>
      </c>
      <c r="N131" s="27">
        <f t="shared" si="128"/>
        <v>4.1023118843912965E-2</v>
      </c>
      <c r="O131" s="27">
        <f t="shared" si="128"/>
        <v>-0.13066112042518119</v>
      </c>
      <c r="P131" s="27">
        <f t="shared" si="128"/>
        <v>0.19139274090006086</v>
      </c>
      <c r="Q131" s="27">
        <f t="shared" si="129"/>
        <v>6.0731620474879677E-2</v>
      </c>
      <c r="W131" t="str">
        <f t="shared" si="130"/>
        <v>42 Secretarial and related occupations</v>
      </c>
      <c r="X131" s="27">
        <f t="shared" si="131"/>
        <v>-0.53631746892212107</v>
      </c>
      <c r="Y131" s="27">
        <f t="shared" si="131"/>
        <v>-0.46673086800594277</v>
      </c>
      <c r="Z131" s="27">
        <f t="shared" si="131"/>
        <v>-0.5751414072568739</v>
      </c>
      <c r="AA131" s="27">
        <f t="shared" si="131"/>
        <v>-3.3520036063601628</v>
      </c>
      <c r="AB131" s="27">
        <f t="shared" si="132"/>
        <v>-3.9271450136170367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0.34262194459992656</v>
      </c>
      <c r="C132" s="27">
        <f t="shared" si="125"/>
        <v>-0.28015413177992965</v>
      </c>
      <c r="D132" s="27">
        <f t="shared" si="125"/>
        <v>-6.72362274095617E-2</v>
      </c>
      <c r="E132" s="27">
        <f t="shared" si="125"/>
        <v>0.48106379650033304</v>
      </c>
      <c r="F132" s="27">
        <f t="shared" si="126"/>
        <v>0.41382756909077134</v>
      </c>
      <c r="L132" t="str">
        <f t="shared" si="127"/>
        <v>51 Skilled agricultural and related trades</v>
      </c>
      <c r="M132" s="27">
        <f t="shared" si="128"/>
        <v>0.74284932017906069</v>
      </c>
      <c r="N132" s="27">
        <f t="shared" si="128"/>
        <v>-0.51438870765100297</v>
      </c>
      <c r="O132" s="27">
        <f t="shared" si="128"/>
        <v>-0.10747169475754248</v>
      </c>
      <c r="P132" s="27">
        <f t="shared" si="128"/>
        <v>0.29576881115595111</v>
      </c>
      <c r="Q132" s="27">
        <f t="shared" si="129"/>
        <v>0.18829711639840863</v>
      </c>
      <c r="W132" t="str">
        <f t="shared" si="130"/>
        <v>51 Skilled agricultural and related trades</v>
      </c>
      <c r="X132" s="27">
        <f t="shared" si="131"/>
        <v>-0.40022737557913712</v>
      </c>
      <c r="Y132" s="27">
        <f t="shared" si="131"/>
        <v>0.23423457587107521</v>
      </c>
      <c r="Z132" s="27">
        <f t="shared" si="131"/>
        <v>4.0235467347976783E-2</v>
      </c>
      <c r="AA132" s="27">
        <f t="shared" si="131"/>
        <v>0.18529498534437905</v>
      </c>
      <c r="AB132" s="27">
        <f t="shared" si="132"/>
        <v>0.22553045269235583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1.9119985115373801</v>
      </c>
      <c r="C133" s="27">
        <f t="shared" si="125"/>
        <v>-3.5187878446306904</v>
      </c>
      <c r="D133" s="27">
        <f t="shared" si="125"/>
        <v>-0.54625626092130375</v>
      </c>
      <c r="E133" s="27">
        <f t="shared" si="125"/>
        <v>-1.5285587701746657</v>
      </c>
      <c r="F133" s="27">
        <f t="shared" si="126"/>
        <v>-2.0748150310959694</v>
      </c>
      <c r="L133" t="str">
        <f t="shared" si="127"/>
        <v>52 Skilled metal, electrical and electronic trades</v>
      </c>
      <c r="M133" s="27">
        <f t="shared" si="128"/>
        <v>1.7441087322831983</v>
      </c>
      <c r="N133" s="27">
        <f t="shared" si="128"/>
        <v>-3.4177728845563706</v>
      </c>
      <c r="O133" s="27">
        <f t="shared" si="128"/>
        <v>-0.79913410358480519</v>
      </c>
      <c r="P133" s="27">
        <f t="shared" si="128"/>
        <v>-1.7035138750577676</v>
      </c>
      <c r="Q133" s="27">
        <f t="shared" si="129"/>
        <v>-2.5026479786425728</v>
      </c>
      <c r="W133" t="str">
        <f t="shared" si="130"/>
        <v>52 Skilled metal, electrical and electronic trades</v>
      </c>
      <c r="X133" s="27">
        <f t="shared" si="131"/>
        <v>0.16788977925418455</v>
      </c>
      <c r="Y133" s="27">
        <f t="shared" si="131"/>
        <v>-0.10101496007431654</v>
      </c>
      <c r="Z133" s="27">
        <f t="shared" si="131"/>
        <v>0.25287784266350094</v>
      </c>
      <c r="AA133" s="27">
        <f t="shared" si="131"/>
        <v>0.17495510488309718</v>
      </c>
      <c r="AB133" s="27">
        <f t="shared" si="132"/>
        <v>0.42783294754659812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1.1751378256307046</v>
      </c>
      <c r="C134" s="27">
        <f t="shared" si="125"/>
        <v>-2.4720941085446135</v>
      </c>
      <c r="D134" s="27">
        <f t="shared" si="125"/>
        <v>-0.29088987201050642</v>
      </c>
      <c r="E134" s="27">
        <f t="shared" si="125"/>
        <v>-1.3701565841177619</v>
      </c>
      <c r="F134" s="27">
        <f t="shared" si="126"/>
        <v>-1.6610464561282683</v>
      </c>
      <c r="L134" t="str">
        <f t="shared" si="127"/>
        <v>53 Skilled construction and building trades</v>
      </c>
      <c r="M134" s="27">
        <f t="shared" si="128"/>
        <v>1.1246594273656907</v>
      </c>
      <c r="N134" s="27">
        <f t="shared" si="128"/>
        <v>-2.4816094832523312</v>
      </c>
      <c r="O134" s="27">
        <f t="shared" si="128"/>
        <v>-0.20109619518131616</v>
      </c>
      <c r="P134" s="27">
        <f t="shared" si="128"/>
        <v>-1.3849404563886694</v>
      </c>
      <c r="Q134" s="27">
        <f t="shared" si="129"/>
        <v>-1.5860366515699855</v>
      </c>
      <c r="W134" t="str">
        <f t="shared" si="130"/>
        <v>53 Skilled construction and building trades</v>
      </c>
      <c r="X134" s="27">
        <f t="shared" si="131"/>
        <v>5.0478398265022845E-2</v>
      </c>
      <c r="Y134" s="27">
        <f t="shared" si="131"/>
        <v>9.5153747077139639E-3</v>
      </c>
      <c r="Z134" s="27">
        <f t="shared" si="131"/>
        <v>-8.9793676829190178E-2</v>
      </c>
      <c r="AA134" s="27">
        <f t="shared" si="131"/>
        <v>1.4783872270906967E-2</v>
      </c>
      <c r="AB134" s="27">
        <f t="shared" si="132"/>
        <v>-7.5009804558283211E-2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-1.4879579483283987</v>
      </c>
      <c r="C135" s="27">
        <f t="shared" si="125"/>
        <v>-0.26453708748373295</v>
      </c>
      <c r="D135" s="27">
        <f t="shared" si="125"/>
        <v>0.60080014471989251</v>
      </c>
      <c r="E135" s="27">
        <f t="shared" si="125"/>
        <v>0.31307367100031414</v>
      </c>
      <c r="F135" s="27">
        <f t="shared" si="126"/>
        <v>0.91387381572020665</v>
      </c>
      <c r="L135" t="str">
        <f t="shared" si="127"/>
        <v>54 Textiles, printing and other skilled trades</v>
      </c>
      <c r="M135" s="27">
        <f t="shared" si="128"/>
        <v>-0.96268688925257795</v>
      </c>
      <c r="N135" s="27">
        <f t="shared" si="128"/>
        <v>-0.47904067242096371</v>
      </c>
      <c r="O135" s="27">
        <f t="shared" si="128"/>
        <v>0.33252503822390356</v>
      </c>
      <c r="P135" s="27">
        <f t="shared" si="128"/>
        <v>-6.0097351014971601E-2</v>
      </c>
      <c r="Q135" s="27">
        <f t="shared" si="129"/>
        <v>0.27242768720893196</v>
      </c>
      <c r="W135" t="str">
        <f t="shared" si="130"/>
        <v>54 Textiles, printing and other skilled trades</v>
      </c>
      <c r="X135" s="27">
        <f t="shared" si="131"/>
        <v>-0.52527105907582294</v>
      </c>
      <c r="Y135" s="27">
        <f t="shared" si="131"/>
        <v>0.21450358493723654</v>
      </c>
      <c r="Z135" s="27">
        <f t="shared" si="131"/>
        <v>0.26827510649599073</v>
      </c>
      <c r="AA135" s="27">
        <f t="shared" si="131"/>
        <v>0.37317102201527508</v>
      </c>
      <c r="AB135" s="27">
        <f t="shared" si="132"/>
        <v>0.64144612851126581</v>
      </c>
    </row>
    <row r="136" spans="1:28" x14ac:dyDescent="0.2">
      <c r="A136" t="str">
        <f t="shared" si="124"/>
        <v>61 Caring personal service occupations</v>
      </c>
      <c r="B136" s="27">
        <f t="shared" si="125"/>
        <v>-1.0716981716674425</v>
      </c>
      <c r="C136" s="27">
        <f t="shared" si="125"/>
        <v>-0.2680316693948086</v>
      </c>
      <c r="D136" s="27">
        <f t="shared" si="125"/>
        <v>3.1892285794996909</v>
      </c>
      <c r="E136" s="27">
        <f t="shared" si="125"/>
        <v>5.343871836934305</v>
      </c>
      <c r="F136" s="27">
        <f t="shared" si="126"/>
        <v>8.5331004164339959</v>
      </c>
      <c r="L136" t="str">
        <f t="shared" si="127"/>
        <v>61 Caring personal service occupations</v>
      </c>
      <c r="M136" s="27">
        <f t="shared" si="128"/>
        <v>4.5978958612670873E-2</v>
      </c>
      <c r="N136" s="27">
        <f t="shared" si="128"/>
        <v>-0.4137936819447221</v>
      </c>
      <c r="O136" s="27">
        <f t="shared" si="128"/>
        <v>1.213344769989205</v>
      </c>
      <c r="P136" s="27">
        <f t="shared" si="128"/>
        <v>1.2791793267079825</v>
      </c>
      <c r="Q136" s="27">
        <f t="shared" si="129"/>
        <v>2.4925240966971876</v>
      </c>
      <c r="W136" t="str">
        <f t="shared" si="130"/>
        <v>61 Caring personal service occupations</v>
      </c>
      <c r="X136" s="27">
        <f t="shared" si="131"/>
        <v>-1.1176771302801285</v>
      </c>
      <c r="Y136" s="27">
        <f t="shared" si="131"/>
        <v>0.14576201254993393</v>
      </c>
      <c r="Z136" s="27">
        <f t="shared" si="131"/>
        <v>1.9758838095104956</v>
      </c>
      <c r="AA136" s="27">
        <f t="shared" si="131"/>
        <v>4.0646925102263154</v>
      </c>
      <c r="AB136" s="27">
        <f t="shared" si="132"/>
        <v>6.040576319736811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-0.34188803677113278</v>
      </c>
      <c r="C137" s="27">
        <f t="shared" si="125"/>
        <v>-1.5378074250387321</v>
      </c>
      <c r="D137" s="27">
        <f t="shared" si="125"/>
        <v>-0.84084202416156906</v>
      </c>
      <c r="E137" s="27">
        <f t="shared" si="125"/>
        <v>-6.3288672934541879E-2</v>
      </c>
      <c r="F137" s="27">
        <f t="shared" si="126"/>
        <v>-0.90413069709611094</v>
      </c>
      <c r="L137" t="str">
        <f t="shared" si="127"/>
        <v>62 Leisure, travel and related personal service occupations</v>
      </c>
      <c r="M137" s="27">
        <f t="shared" si="128"/>
        <v>9.1901519988083269E-2</v>
      </c>
      <c r="N137" s="27">
        <f t="shared" si="128"/>
        <v>-0.23379737733379491</v>
      </c>
      <c r="O137" s="27">
        <f t="shared" si="128"/>
        <v>-0.16321214277644369</v>
      </c>
      <c r="P137" s="27">
        <f t="shared" si="128"/>
        <v>0.16639059535917555</v>
      </c>
      <c r="Q137" s="27">
        <f t="shared" si="129"/>
        <v>3.178452582731861E-3</v>
      </c>
      <c r="W137" t="str">
        <f t="shared" si="130"/>
        <v>62 Leisure, travel and related personal service occupations</v>
      </c>
      <c r="X137" s="27">
        <f t="shared" si="131"/>
        <v>-0.43378955675920849</v>
      </c>
      <c r="Y137" s="27">
        <f t="shared" si="131"/>
        <v>-1.3040100477049519</v>
      </c>
      <c r="Z137" s="27">
        <f t="shared" si="131"/>
        <v>-0.67762988138510671</v>
      </c>
      <c r="AA137" s="27">
        <f t="shared" si="131"/>
        <v>-0.22967926829372942</v>
      </c>
      <c r="AB137" s="27">
        <f t="shared" si="132"/>
        <v>-0.90730914967883614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-8.5793367497609907E-2</v>
      </c>
      <c r="C138" s="27">
        <f t="shared" si="125"/>
        <v>0.10160299411508944</v>
      </c>
      <c r="D138" s="27">
        <f t="shared" si="125"/>
        <v>-0.16225206985071133</v>
      </c>
      <c r="E138" s="27">
        <f t="shared" si="125"/>
        <v>4.9176431251744201E-2</v>
      </c>
      <c r="F138" s="27">
        <f t="shared" si="126"/>
        <v>-0.11307563859896713</v>
      </c>
      <c r="L138" t="str">
        <f t="shared" si="127"/>
        <v>63 Community and civil enforcement occupations</v>
      </c>
      <c r="M138" s="27">
        <f t="shared" si="128"/>
        <v>-0.10130178270897405</v>
      </c>
      <c r="N138" s="27">
        <f t="shared" si="128"/>
        <v>0.11658302172088592</v>
      </c>
      <c r="O138" s="27">
        <f t="shared" si="128"/>
        <v>-0.18557970392861231</v>
      </c>
      <c r="P138" s="27">
        <f t="shared" si="128"/>
        <v>4.8610264559332955E-2</v>
      </c>
      <c r="Q138" s="27">
        <f t="shared" si="129"/>
        <v>-0.13696943936927936</v>
      </c>
      <c r="W138" t="str">
        <f t="shared" si="130"/>
        <v>63 Community and civil enforcement occupations</v>
      </c>
      <c r="X138" s="27">
        <f t="shared" si="131"/>
        <v>1.5508415211364424E-2</v>
      </c>
      <c r="Y138" s="27">
        <f t="shared" si="131"/>
        <v>-1.4980027605796711E-2</v>
      </c>
      <c r="Z138" s="27">
        <f t="shared" si="131"/>
        <v>2.3327634077901324E-2</v>
      </c>
      <c r="AA138" s="27">
        <f t="shared" si="131"/>
        <v>5.6616669241120465E-4</v>
      </c>
      <c r="AB138" s="27">
        <f t="shared" si="132"/>
        <v>2.3893800770312529E-2</v>
      </c>
    </row>
    <row r="139" spans="1:28" x14ac:dyDescent="0.2">
      <c r="A139" t="str">
        <f t="shared" si="124"/>
        <v>71 Sales occupations</v>
      </c>
      <c r="B139" s="27">
        <f t="shared" si="125"/>
        <v>1.4662684669980663</v>
      </c>
      <c r="C139" s="27">
        <f t="shared" si="125"/>
        <v>-2.2273628993800401</v>
      </c>
      <c r="D139" s="27">
        <f t="shared" si="125"/>
        <v>-0.20595080042237157</v>
      </c>
      <c r="E139" s="27">
        <f t="shared" si="125"/>
        <v>-0.94333900111801228</v>
      </c>
      <c r="F139" s="27">
        <f t="shared" si="126"/>
        <v>-1.1492898015403838</v>
      </c>
      <c r="L139" t="str">
        <f t="shared" si="127"/>
        <v>71 Sales occupations</v>
      </c>
      <c r="M139" s="27">
        <f t="shared" si="128"/>
        <v>0.58738187468635417</v>
      </c>
      <c r="N139" s="27">
        <f t="shared" si="128"/>
        <v>-0.89171977025977434</v>
      </c>
      <c r="O139" s="27">
        <f t="shared" si="128"/>
        <v>-8.814015163629918E-2</v>
      </c>
      <c r="P139" s="27">
        <f t="shared" si="128"/>
        <v>-0.23376187758223743</v>
      </c>
      <c r="Q139" s="27">
        <f t="shared" si="129"/>
        <v>-0.32190202921853661</v>
      </c>
      <c r="W139" t="str">
        <f t="shared" si="130"/>
        <v>71 Sales occupations</v>
      </c>
      <c r="X139" s="27">
        <f t="shared" si="131"/>
        <v>0.87888659231169441</v>
      </c>
      <c r="Y139" s="27">
        <f t="shared" si="131"/>
        <v>-1.3356431291202853</v>
      </c>
      <c r="Z139" s="27">
        <f t="shared" si="131"/>
        <v>-0.11781064878605108</v>
      </c>
      <c r="AA139" s="27">
        <f t="shared" si="131"/>
        <v>-0.70957712353573399</v>
      </c>
      <c r="AB139" s="27">
        <f t="shared" si="132"/>
        <v>-0.82738777232178506</v>
      </c>
    </row>
    <row r="140" spans="1:28" x14ac:dyDescent="0.2">
      <c r="A140" t="str">
        <f t="shared" si="124"/>
        <v>72 Customer service occupations</v>
      </c>
      <c r="B140" s="27">
        <f t="shared" si="125"/>
        <v>0.9488520764662649</v>
      </c>
      <c r="C140" s="27">
        <f t="shared" si="125"/>
        <v>-0.1064620953863642</v>
      </c>
      <c r="D140" s="27">
        <f t="shared" si="125"/>
        <v>1.5819298242494213</v>
      </c>
      <c r="E140" s="27">
        <f t="shared" si="125"/>
        <v>1.9397614477360925</v>
      </c>
      <c r="F140" s="27">
        <f t="shared" si="126"/>
        <v>3.5216912719855138</v>
      </c>
      <c r="L140" t="str">
        <f t="shared" si="127"/>
        <v>72 Customer service occupations</v>
      </c>
      <c r="M140" s="27">
        <f t="shared" si="128"/>
        <v>-0.30202584196817739</v>
      </c>
      <c r="N140" s="27">
        <f t="shared" si="128"/>
        <v>0.45472615046212095</v>
      </c>
      <c r="O140" s="27">
        <f t="shared" si="128"/>
        <v>1.3738493419502573</v>
      </c>
      <c r="P140" s="27">
        <f t="shared" si="128"/>
        <v>1.279282680863985</v>
      </c>
      <c r="Q140" s="27">
        <f t="shared" si="129"/>
        <v>2.6531320228142423</v>
      </c>
      <c r="W140" t="str">
        <f t="shared" si="130"/>
        <v>72 Customer service occupations</v>
      </c>
      <c r="X140" s="27">
        <f t="shared" si="131"/>
        <v>1.2508779184344219</v>
      </c>
      <c r="Y140" s="27">
        <f t="shared" si="131"/>
        <v>-0.56118824584845317</v>
      </c>
      <c r="Z140" s="27">
        <f t="shared" si="131"/>
        <v>0.20808048229913645</v>
      </c>
      <c r="AA140" s="27">
        <f t="shared" si="131"/>
        <v>0.66047876687211371</v>
      </c>
      <c r="AB140" s="27">
        <f t="shared" si="132"/>
        <v>0.86855924917125016</v>
      </c>
    </row>
    <row r="141" spans="1:28" x14ac:dyDescent="0.2">
      <c r="A141" t="str">
        <f t="shared" si="124"/>
        <v>81 Process, plant and machine operatives</v>
      </c>
      <c r="B141" s="27">
        <f t="shared" si="125"/>
        <v>-9.5286479717149319E-3</v>
      </c>
      <c r="C141" s="27">
        <f t="shared" si="125"/>
        <v>-1.9649718359014887</v>
      </c>
      <c r="D141" s="27">
        <f t="shared" si="125"/>
        <v>0.38795611203377867</v>
      </c>
      <c r="E141" s="27">
        <f t="shared" si="125"/>
        <v>-1.175992346727238</v>
      </c>
      <c r="F141" s="27">
        <f t="shared" si="126"/>
        <v>-0.78803623469345929</v>
      </c>
      <c r="L141" t="str">
        <f t="shared" si="127"/>
        <v>81 Process, plant and machine operatives</v>
      </c>
      <c r="M141" s="27">
        <f t="shared" si="128"/>
        <v>-0.20679066176035121</v>
      </c>
      <c r="N141" s="27">
        <f t="shared" si="128"/>
        <v>-1.4161954264017886</v>
      </c>
      <c r="O141" s="27">
        <f t="shared" si="128"/>
        <v>-5.2788462019311311E-2</v>
      </c>
      <c r="P141" s="27">
        <f t="shared" si="128"/>
        <v>-0.88565721778250595</v>
      </c>
      <c r="Q141" s="27">
        <f t="shared" si="129"/>
        <v>-0.93844567980181726</v>
      </c>
      <c r="W141" t="str">
        <f t="shared" si="130"/>
        <v>81 Process, plant and machine operatives</v>
      </c>
      <c r="X141" s="27">
        <f t="shared" si="131"/>
        <v>0.19726201378862385</v>
      </c>
      <c r="Y141" s="27">
        <f t="shared" si="131"/>
        <v>-0.54877640949970585</v>
      </c>
      <c r="Z141" s="27">
        <f t="shared" si="131"/>
        <v>0.44074457405310907</v>
      </c>
      <c r="AA141" s="27">
        <f t="shared" si="131"/>
        <v>-0.29033512894473379</v>
      </c>
      <c r="AB141" s="27">
        <f t="shared" si="132"/>
        <v>0.15040944510837528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2.9793516476992536</v>
      </c>
      <c r="C142" s="27">
        <f t="shared" si="125"/>
        <v>-2.6096420649503678</v>
      </c>
      <c r="D142" s="27">
        <f t="shared" si="125"/>
        <v>0.45527562884302597</v>
      </c>
      <c r="E142" s="27">
        <f t="shared" si="125"/>
        <v>8.8840080676391153E-3</v>
      </c>
      <c r="F142" s="27">
        <f t="shared" si="126"/>
        <v>0.46415963691066509</v>
      </c>
      <c r="L142" t="str">
        <f t="shared" si="127"/>
        <v>82 Transport and mobile machine drivers and operatives</v>
      </c>
      <c r="M142" s="27">
        <f t="shared" si="128"/>
        <v>3.0012134276210034</v>
      </c>
      <c r="N142" s="27">
        <f t="shared" si="128"/>
        <v>-2.5694022682193314</v>
      </c>
      <c r="O142" s="27">
        <f t="shared" si="128"/>
        <v>0.17901286658818449</v>
      </c>
      <c r="P142" s="27">
        <f t="shared" si="128"/>
        <v>-0.16686418686693116</v>
      </c>
      <c r="Q142" s="27">
        <f t="shared" si="129"/>
        <v>1.214867972125333E-2</v>
      </c>
      <c r="W142" t="str">
        <f t="shared" si="130"/>
        <v>82 Transport and mobile machine drivers and operatives</v>
      </c>
      <c r="X142" s="27">
        <f t="shared" si="131"/>
        <v>-2.1861779921751867E-2</v>
      </c>
      <c r="Y142" s="27">
        <f t="shared" si="131"/>
        <v>-4.0239796731053934E-2</v>
      </c>
      <c r="Z142" s="27">
        <f t="shared" si="131"/>
        <v>0.27626276225484714</v>
      </c>
      <c r="AA142" s="27">
        <f t="shared" si="131"/>
        <v>0.17574819493459959</v>
      </c>
      <c r="AB142" s="27">
        <f t="shared" si="132"/>
        <v>0.45201095718944673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-0.68405746466656225</v>
      </c>
      <c r="C143" s="27">
        <f t="shared" si="125"/>
        <v>-1.5220382263412091</v>
      </c>
      <c r="D143" s="27">
        <f t="shared" si="125"/>
        <v>6.2119497389465081</v>
      </c>
      <c r="E143" s="27">
        <f t="shared" si="125"/>
        <v>2.0016854082858426</v>
      </c>
      <c r="F143" s="27">
        <f t="shared" si="126"/>
        <v>8.2136351472323508</v>
      </c>
      <c r="L143" t="str">
        <f t="shared" si="127"/>
        <v>91 Elementary trades and related occupations</v>
      </c>
      <c r="M143" s="27">
        <f t="shared" si="128"/>
        <v>-0.52954636211137363</v>
      </c>
      <c r="N143" s="27">
        <f t="shared" si="128"/>
        <v>-1.0215981475945943</v>
      </c>
      <c r="O143" s="27">
        <f t="shared" si="128"/>
        <v>2.2881879607468054</v>
      </c>
      <c r="P143" s="27">
        <f t="shared" si="128"/>
        <v>0.75423560649475441</v>
      </c>
      <c r="Q143" s="27">
        <f t="shared" si="129"/>
        <v>3.0424235672415598</v>
      </c>
      <c r="W143" t="str">
        <f t="shared" si="130"/>
        <v>91 Elementary trades and related occupations</v>
      </c>
      <c r="X143" s="27">
        <f t="shared" si="131"/>
        <v>-0.15451110255521527</v>
      </c>
      <c r="Y143" s="27">
        <f t="shared" si="131"/>
        <v>-0.50044007874660545</v>
      </c>
      <c r="Z143" s="27">
        <f t="shared" si="131"/>
        <v>3.923761778199705</v>
      </c>
      <c r="AA143" s="27">
        <f t="shared" si="131"/>
        <v>1.247449801791098</v>
      </c>
      <c r="AB143" s="27">
        <f t="shared" si="132"/>
        <v>5.1712115799908034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-1.6261083965395713</v>
      </c>
      <c r="C144" s="27">
        <f t="shared" si="125"/>
        <v>-6.4264159396640395</v>
      </c>
      <c r="D144" s="27">
        <f t="shared" si="125"/>
        <v>-3.5272562907828089</v>
      </c>
      <c r="E144" s="27">
        <f t="shared" si="125"/>
        <v>-1.6229072316851827</v>
      </c>
      <c r="F144" s="27">
        <f t="shared" si="126"/>
        <v>-5.1501635224679916</v>
      </c>
      <c r="L144" t="str">
        <f t="shared" si="127"/>
        <v>92 Elementary administration and service occupations</v>
      </c>
      <c r="M144" s="27">
        <f t="shared" si="128"/>
        <v>-1.1786949880808066</v>
      </c>
      <c r="N144" s="27">
        <f t="shared" si="128"/>
        <v>-3.341627559769158</v>
      </c>
      <c r="O144" s="27">
        <f t="shared" si="128"/>
        <v>-0.26210875500752095</v>
      </c>
      <c r="P144" s="27">
        <f t="shared" si="128"/>
        <v>-1.0671386455444711</v>
      </c>
      <c r="Q144" s="27">
        <f t="shared" si="129"/>
        <v>-1.3292474005519921</v>
      </c>
      <c r="W144" t="str">
        <f t="shared" si="130"/>
        <v>92 Elementary administration and service occupations</v>
      </c>
      <c r="X144" s="27">
        <f t="shared" si="131"/>
        <v>-0.44741340845878241</v>
      </c>
      <c r="Y144" s="27">
        <f t="shared" si="131"/>
        <v>-3.0847883798948281</v>
      </c>
      <c r="Z144" s="27">
        <f t="shared" si="131"/>
        <v>-3.2651475357752773</v>
      </c>
      <c r="AA144" s="27">
        <f t="shared" si="131"/>
        <v>-0.55576858614069735</v>
      </c>
      <c r="AB144" s="27">
        <f t="shared" si="132"/>
        <v>-3.8209161219159746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28.219000000000392</v>
      </c>
      <c r="C146" s="29">
        <f t="shared" ref="C146" si="133">D35-C35</f>
        <v>-12.493000000000393</v>
      </c>
      <c r="D146" s="29">
        <f>E35-D35</f>
        <v>20.608000000000175</v>
      </c>
      <c r="E146" s="29">
        <f>F35-E35</f>
        <v>30.766000000000531</v>
      </c>
      <c r="F146" s="29">
        <f t="shared" ref="F146" si="134">F35-D35</f>
        <v>51.374000000000706</v>
      </c>
      <c r="L146" s="24" t="str">
        <f>L35</f>
        <v>All occupations</v>
      </c>
      <c r="M146" s="29">
        <f>N35-M35</f>
        <v>17.461845838151476</v>
      </c>
      <c r="N146" s="29">
        <f t="shared" ref="N146" si="135">O35-N35</f>
        <v>-10.551258741451306</v>
      </c>
      <c r="O146" s="29">
        <f>P35-O35</f>
        <v>8.2465100532307929</v>
      </c>
      <c r="P146" s="29">
        <f>Q35-P35</f>
        <v>11.710350004794179</v>
      </c>
      <c r="Q146" s="29">
        <f t="shared" ref="Q146" si="136">Q35-O35</f>
        <v>19.956860058024972</v>
      </c>
      <c r="W146" s="24" t="str">
        <f>W35</f>
        <v>All occupations</v>
      </c>
      <c r="X146" s="29">
        <f>Y35-X35</f>
        <v>10.757154161848604</v>
      </c>
      <c r="Y146" s="29">
        <f t="shared" ref="Y146" si="137">Z35-Y35</f>
        <v>-1.9417412585489728</v>
      </c>
      <c r="Z146" s="29">
        <f>AA35-Z35</f>
        <v>12.361489946769325</v>
      </c>
      <c r="AA146" s="29">
        <f>AB35-AA35</f>
        <v>19.055649995206181</v>
      </c>
      <c r="AB146" s="29">
        <f t="shared" ref="AB146" si="138">AB35-Z35</f>
        <v>31.417139941975506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29.438003166043199</v>
      </c>
      <c r="C153" s="11">
        <f t="shared" ref="C153:F153" si="143">C8</f>
        <v>35.376519789380083</v>
      </c>
      <c r="D153" s="11">
        <f t="shared" si="143"/>
        <v>35.962769986906238</v>
      </c>
      <c r="E153" s="11">
        <f t="shared" si="143"/>
        <v>32.47303780745046</v>
      </c>
      <c r="F153" s="11">
        <f t="shared" si="143"/>
        <v>35.432737699943949</v>
      </c>
      <c r="H153" s="40">
        <f>IF(D$151-B$151 &lt;&gt; 0,(EXP(LN(D153/B153)/(D$151-B$151))-1)*100,0)</f>
        <v>4.0851943649395484</v>
      </c>
      <c r="I153" s="40">
        <f>IF(F$151-D$151 &lt;&gt; 0,(EXP(LN(F153/D153)/(F$151-D$151))-1)*100,0)</f>
        <v>-9.893802230477311E-2</v>
      </c>
      <c r="L153" s="10" t="str">
        <f>L8</f>
        <v>11 Corporate managers and directors</v>
      </c>
      <c r="M153" s="11">
        <f>M8</f>
        <v>21.019473109942549</v>
      </c>
      <c r="N153" s="11">
        <f t="shared" ref="N153:Q153" si="144">N8</f>
        <v>24.12650119680665</v>
      </c>
      <c r="O153" s="11">
        <f t="shared" si="144"/>
        <v>24.183967278027144</v>
      </c>
      <c r="P153" s="11">
        <f t="shared" si="144"/>
        <v>20.783563459492964</v>
      </c>
      <c r="Q153" s="11">
        <f t="shared" si="144"/>
        <v>21.483370207237996</v>
      </c>
      <c r="S153" s="40">
        <f>IF(O$151-M$151 &lt;&gt; 0,(EXP(LN(O153/M153)/(O$151-M$151))-1)*100,0)</f>
        <v>2.844517312923367</v>
      </c>
      <c r="T153" s="40">
        <f>IF(Q$151-O$151 &lt;&gt; 0,(EXP(LN(Q153/O153)/(Q$151-O$151))-1)*100,0)</f>
        <v>-0.78629736362934022</v>
      </c>
      <c r="W153" s="10" t="str">
        <f>W8</f>
        <v>11 Corporate managers and directors</v>
      </c>
      <c r="X153" s="11">
        <f>X8</f>
        <v>8.4185300561006571</v>
      </c>
      <c r="Y153" s="11">
        <f t="shared" ref="Y153:AB153" si="145">Y8</f>
        <v>11.250018592573449</v>
      </c>
      <c r="Z153" s="11">
        <f t="shared" si="145"/>
        <v>11.778802708879049</v>
      </c>
      <c r="AA153" s="11">
        <f t="shared" si="145"/>
        <v>11.689474347957479</v>
      </c>
      <c r="AB153" s="11">
        <f t="shared" si="145"/>
        <v>13.949367492705939</v>
      </c>
      <c r="AD153" s="40">
        <f>IF(Z$151-X$151 &lt;&gt; 0,(EXP(LN(Z153/X153)/(Z$151-X$151))-1)*100,0)</f>
        <v>6.9480760378521245</v>
      </c>
      <c r="AE153" s="40">
        <f>IF(AB$151-Z$151 &lt;&gt; 0,(EXP(LN(AB153/Z153)/(AB$151-Z$151))-1)*100,0)</f>
        <v>1.1339316864227511</v>
      </c>
    </row>
    <row r="154" spans="1:31" x14ac:dyDescent="0.2">
      <c r="A154" s="10" t="str">
        <f t="shared" si="142"/>
        <v>12 Other managers and proprietors</v>
      </c>
      <c r="B154" s="11">
        <f t="shared" si="142"/>
        <v>16.402975959570398</v>
      </c>
      <c r="C154" s="11">
        <f t="shared" ref="C154:F178" si="146">C9</f>
        <v>16.579291904445228</v>
      </c>
      <c r="D154" s="11">
        <f t="shared" si="146"/>
        <v>17.430224209701073</v>
      </c>
      <c r="E154" s="11">
        <f t="shared" si="146"/>
        <v>18.033395955989022</v>
      </c>
      <c r="F154" s="11">
        <f t="shared" si="146"/>
        <v>20.761601564288348</v>
      </c>
      <c r="H154" s="40">
        <f t="shared" ref="H154:H177" si="147">IF(D$151-B$151 &lt;&gt; 0,(EXP(LN(D154/B154)/(D$151-B$151))-1)*100,0)</f>
        <v>1.2222682558745479</v>
      </c>
      <c r="I154" s="40">
        <f t="shared" ref="I154:I180" si="148">IF(F$151-D$151 &lt;&gt; 0,(EXP(LN(F154/D154)/(F$151-D$151))-1)*100,0)</f>
        <v>1.1728207643592947</v>
      </c>
      <c r="L154" s="10" t="str">
        <f t="shared" ref="L154:Q154" si="149">L9</f>
        <v>12 Other managers and proprietors</v>
      </c>
      <c r="M154" s="11">
        <f t="shared" si="149"/>
        <v>9.9224737541648835</v>
      </c>
      <c r="N154" s="11">
        <f t="shared" si="149"/>
        <v>9.9234044336571969</v>
      </c>
      <c r="O154" s="11">
        <f t="shared" si="149"/>
        <v>10.137290194480007</v>
      </c>
      <c r="P154" s="11">
        <f t="shared" si="149"/>
        <v>11.345370051107087</v>
      </c>
      <c r="Q154" s="11">
        <f t="shared" si="149"/>
        <v>13.042882076433322</v>
      </c>
      <c r="S154" s="40">
        <f t="shared" ref="S154:S177" si="150">IF(O$151-M$151 &lt;&gt; 0,(EXP(LN(O154/M154)/(O$151-M$151))-1)*100,0)</f>
        <v>0.42928806571571609</v>
      </c>
      <c r="T154" s="40">
        <f t="shared" ref="T154:T177" si="151">IF(Q$151-O$151 &lt;&gt; 0,(EXP(LN(Q154/O154)/(Q$151-O$151))-1)*100,0)</f>
        <v>1.6943393387029326</v>
      </c>
      <c r="W154" s="10" t="str">
        <f t="shared" ref="W154:AB154" si="152">W9</f>
        <v>12 Other managers and proprietors</v>
      </c>
      <c r="X154" s="11">
        <f t="shared" si="152"/>
        <v>6.4805022054055268</v>
      </c>
      <c r="Y154" s="11">
        <f t="shared" si="152"/>
        <v>6.6558874707880431</v>
      </c>
      <c r="Z154" s="11">
        <f t="shared" si="152"/>
        <v>7.292934015221074</v>
      </c>
      <c r="AA154" s="11">
        <f t="shared" si="152"/>
        <v>6.6880259048819193</v>
      </c>
      <c r="AB154" s="11">
        <f t="shared" si="152"/>
        <v>7.7187194878550054</v>
      </c>
      <c r="AD154" s="40">
        <f t="shared" ref="AD154:AD177" si="153">IF(Z$151-X$151 &lt;&gt; 0,(EXP(LN(Z154/X154)/(Z$151-X$151))-1)*100,0)</f>
        <v>2.3902785029395579</v>
      </c>
      <c r="AE154" s="40">
        <f t="shared" ref="AE154:AE177" si="154">IF(AB$151-Z$151 &lt;&gt; 0,(EXP(LN(AB154/Z154)/(AB$151-Z$151))-1)*100,0)</f>
        <v>0.3790000259459525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28.321451508349007</v>
      </c>
      <c r="C155" s="11">
        <f t="shared" si="146"/>
        <v>32.487983174624773</v>
      </c>
      <c r="D155" s="11">
        <f t="shared" si="146"/>
        <v>33.093604219598696</v>
      </c>
      <c r="E155" s="11">
        <f t="shared" si="146"/>
        <v>40.559468912139081</v>
      </c>
      <c r="F155" s="11">
        <f t="shared" si="146"/>
        <v>46.257748854377461</v>
      </c>
      <c r="H155" s="40">
        <f t="shared" si="147"/>
        <v>3.1634155037184808</v>
      </c>
      <c r="I155" s="40">
        <f t="shared" si="148"/>
        <v>2.2577019030778578</v>
      </c>
      <c r="L155" s="10" t="str">
        <f t="shared" ref="L155:Q155" si="155">L10</f>
        <v>21 Science, research, engineering and technology professionals</v>
      </c>
      <c r="M155" s="11">
        <f t="shared" si="155"/>
        <v>23.338526228591981</v>
      </c>
      <c r="N155" s="11">
        <f t="shared" si="155"/>
        <v>27.092327196915743</v>
      </c>
      <c r="O155" s="11">
        <f t="shared" si="155"/>
        <v>26.480216957821437</v>
      </c>
      <c r="P155" s="11">
        <f t="shared" si="155"/>
        <v>31.462679382314811</v>
      </c>
      <c r="Q155" s="11">
        <f t="shared" si="155"/>
        <v>34.837116730907724</v>
      </c>
      <c r="S155" s="40">
        <f t="shared" si="150"/>
        <v>2.5580187058004134</v>
      </c>
      <c r="T155" s="40">
        <f t="shared" si="151"/>
        <v>1.8453904856574388</v>
      </c>
      <c r="W155" s="10" t="str">
        <f t="shared" ref="W155:AB155" si="156">W10</f>
        <v>21 Science, research, engineering and technology professionals</v>
      </c>
      <c r="X155" s="11">
        <f t="shared" si="156"/>
        <v>4.9829252797570094</v>
      </c>
      <c r="Y155" s="11">
        <f t="shared" si="156"/>
        <v>5.3956559777090476</v>
      </c>
      <c r="Z155" s="11">
        <f t="shared" si="156"/>
        <v>6.6133872617772864</v>
      </c>
      <c r="AA155" s="11">
        <f t="shared" si="156"/>
        <v>9.0967895298242887</v>
      </c>
      <c r="AB155" s="11">
        <f t="shared" si="156"/>
        <v>11.420632123469694</v>
      </c>
      <c r="AD155" s="40">
        <f t="shared" si="153"/>
        <v>5.8249119834447027</v>
      </c>
      <c r="AE155" s="40">
        <f t="shared" si="154"/>
        <v>3.7093102488805041</v>
      </c>
    </row>
    <row r="156" spans="1:31" x14ac:dyDescent="0.2">
      <c r="A156" s="10" t="str">
        <f t="shared" si="142"/>
        <v>22 Health professionals</v>
      </c>
      <c r="B156" s="11">
        <f t="shared" si="142"/>
        <v>18.773405938319556</v>
      </c>
      <c r="C156" s="11">
        <f t="shared" si="146"/>
        <v>20.957521550549036</v>
      </c>
      <c r="D156" s="11">
        <f t="shared" si="146"/>
        <v>21.417644611597215</v>
      </c>
      <c r="E156" s="11">
        <f t="shared" si="146"/>
        <v>21.65383625916613</v>
      </c>
      <c r="F156" s="11">
        <f t="shared" si="146"/>
        <v>24.40279263648053</v>
      </c>
      <c r="H156" s="40">
        <f t="shared" si="147"/>
        <v>2.6705119061303906</v>
      </c>
      <c r="I156" s="40">
        <f t="shared" si="148"/>
        <v>0.87367768651962496</v>
      </c>
      <c r="L156" s="10" t="str">
        <f t="shared" ref="L156:Q156" si="157">L11</f>
        <v>22 Health professionals</v>
      </c>
      <c r="M156" s="11">
        <f t="shared" si="157"/>
        <v>5.1742606479112148</v>
      </c>
      <c r="N156" s="11">
        <f t="shared" si="157"/>
        <v>5.5984475269474379</v>
      </c>
      <c r="O156" s="11">
        <f t="shared" si="157"/>
        <v>5.9527962902518761</v>
      </c>
      <c r="P156" s="11">
        <f t="shared" si="157"/>
        <v>5.9738999438273614</v>
      </c>
      <c r="Q156" s="11">
        <f t="shared" si="157"/>
        <v>6.6326405084186479</v>
      </c>
      <c r="S156" s="40">
        <f t="shared" si="150"/>
        <v>2.8429542835751276</v>
      </c>
      <c r="T156" s="40">
        <f t="shared" si="151"/>
        <v>0.72355119137872403</v>
      </c>
      <c r="W156" s="10" t="str">
        <f t="shared" ref="W156:AB156" si="158">W11</f>
        <v>22 Health professionals</v>
      </c>
      <c r="X156" s="11">
        <f t="shared" si="158"/>
        <v>13.599145290408352</v>
      </c>
      <c r="Y156" s="11">
        <f t="shared" si="158"/>
        <v>15.359074023601623</v>
      </c>
      <c r="Z156" s="11">
        <f t="shared" si="158"/>
        <v>15.464848321345368</v>
      </c>
      <c r="AA156" s="11">
        <f t="shared" si="158"/>
        <v>15.679936315338805</v>
      </c>
      <c r="AB156" s="11">
        <f t="shared" si="158"/>
        <v>17.770152128061877</v>
      </c>
      <c r="AD156" s="40">
        <f t="shared" si="153"/>
        <v>2.6045949414124081</v>
      </c>
      <c r="AE156" s="40">
        <f t="shared" si="154"/>
        <v>0.9306411492043587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23.090705329307763</v>
      </c>
      <c r="C157" s="11">
        <f t="shared" si="146"/>
        <v>22.306216654748855</v>
      </c>
      <c r="D157" s="11">
        <f t="shared" si="146"/>
        <v>23.831483305156919</v>
      </c>
      <c r="E157" s="11">
        <f t="shared" si="146"/>
        <v>24.775730455994015</v>
      </c>
      <c r="F157" s="11">
        <f t="shared" si="146"/>
        <v>28.044815218296563</v>
      </c>
      <c r="H157" s="40">
        <f t="shared" si="147"/>
        <v>0.63354575676286551</v>
      </c>
      <c r="I157" s="40">
        <f t="shared" si="148"/>
        <v>1.0912190991991144</v>
      </c>
      <c r="L157" s="10" t="str">
        <f t="shared" ref="L157:Q157" si="159">L12</f>
        <v>23 Teaching and other educational professionals</v>
      </c>
      <c r="M157" s="11">
        <f t="shared" si="159"/>
        <v>7.8426559242033438</v>
      </c>
      <c r="N157" s="11">
        <f t="shared" si="159"/>
        <v>7.5648608772082353</v>
      </c>
      <c r="O157" s="11">
        <f t="shared" si="159"/>
        <v>8.1100712195167652</v>
      </c>
      <c r="P157" s="11">
        <f t="shared" si="159"/>
        <v>8.7621442295497296</v>
      </c>
      <c r="Q157" s="11">
        <f t="shared" si="159"/>
        <v>9.6715004844753754</v>
      </c>
      <c r="S157" s="40">
        <f t="shared" si="150"/>
        <v>0.67283557513013736</v>
      </c>
      <c r="T157" s="40">
        <f t="shared" si="151"/>
        <v>1.1807620470381641</v>
      </c>
      <c r="W157" s="10" t="str">
        <f t="shared" ref="W157:AB157" si="160">W12</f>
        <v>23 Teaching and other educational professionals</v>
      </c>
      <c r="X157" s="11">
        <f t="shared" si="160"/>
        <v>15.24804940510448</v>
      </c>
      <c r="Y157" s="11">
        <f t="shared" si="160"/>
        <v>14.74135577754061</v>
      </c>
      <c r="Z157" s="11">
        <f t="shared" si="160"/>
        <v>15.721412085640146</v>
      </c>
      <c r="AA157" s="11">
        <f t="shared" si="160"/>
        <v>16.013586226444307</v>
      </c>
      <c r="AB157" s="11">
        <f t="shared" si="160"/>
        <v>18.373314733821218</v>
      </c>
      <c r="AD157" s="40">
        <f t="shared" si="153"/>
        <v>0.61331357866880598</v>
      </c>
      <c r="AE157" s="40">
        <f t="shared" si="154"/>
        <v>1.0445895742126732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26.935477217394315</v>
      </c>
      <c r="C158" s="11">
        <f t="shared" si="146"/>
        <v>32.587588505478742</v>
      </c>
      <c r="D158" s="11">
        <f t="shared" si="146"/>
        <v>35.599113963172179</v>
      </c>
      <c r="E158" s="11">
        <f t="shared" si="146"/>
        <v>37.223893355318054</v>
      </c>
      <c r="F158" s="11">
        <f t="shared" si="146"/>
        <v>41.341355187032278</v>
      </c>
      <c r="H158" s="40">
        <f t="shared" si="147"/>
        <v>5.7360063058723654</v>
      </c>
      <c r="I158" s="40">
        <f t="shared" si="148"/>
        <v>1.0019366837451082</v>
      </c>
      <c r="L158" s="10" t="str">
        <f t="shared" ref="L158:Q158" si="161">L13</f>
        <v>24 Business, media and public service professionals</v>
      </c>
      <c r="M158" s="11">
        <f t="shared" si="161"/>
        <v>16.396282951381448</v>
      </c>
      <c r="N158" s="11">
        <f t="shared" si="161"/>
        <v>19.067320626948593</v>
      </c>
      <c r="O158" s="11">
        <f t="shared" si="161"/>
        <v>20.476839749346695</v>
      </c>
      <c r="P158" s="11">
        <f t="shared" si="161"/>
        <v>21.337564755309632</v>
      </c>
      <c r="Q158" s="11">
        <f t="shared" si="161"/>
        <v>22.50407391940378</v>
      </c>
      <c r="S158" s="40">
        <f t="shared" si="150"/>
        <v>4.5450574085756923</v>
      </c>
      <c r="T158" s="40">
        <f t="shared" si="151"/>
        <v>0.63133038702010147</v>
      </c>
      <c r="W158" s="10" t="str">
        <f t="shared" ref="W158:AB158" si="162">W13</f>
        <v>24 Business, media and public service professionals</v>
      </c>
      <c r="X158" s="11">
        <f t="shared" si="162"/>
        <v>10.539194266012871</v>
      </c>
      <c r="Y158" s="11">
        <f t="shared" si="162"/>
        <v>13.520267878530149</v>
      </c>
      <c r="Z158" s="11">
        <f t="shared" si="162"/>
        <v>15.122274213825508</v>
      </c>
      <c r="AA158" s="11">
        <f t="shared" si="162"/>
        <v>15.886328600008417</v>
      </c>
      <c r="AB158" s="11">
        <f t="shared" si="162"/>
        <v>18.837281267628413</v>
      </c>
      <c r="AD158" s="40">
        <f t="shared" si="153"/>
        <v>7.4884845216933948</v>
      </c>
      <c r="AE158" s="40">
        <f t="shared" si="154"/>
        <v>1.4752369842121249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9.6136509646234813</v>
      </c>
      <c r="C159" s="11">
        <f t="shared" si="146"/>
        <v>11.533430424745834</v>
      </c>
      <c r="D159" s="11">
        <f t="shared" si="146"/>
        <v>12.256651434982214</v>
      </c>
      <c r="E159" s="11">
        <f t="shared" si="146"/>
        <v>11.541212940745082</v>
      </c>
      <c r="F159" s="11">
        <f t="shared" si="146"/>
        <v>12.545657364351875</v>
      </c>
      <c r="H159" s="40">
        <f t="shared" si="147"/>
        <v>4.9776138491834709</v>
      </c>
      <c r="I159" s="40">
        <f t="shared" si="148"/>
        <v>0.15549286521161498</v>
      </c>
      <c r="L159" s="10" t="str">
        <f t="shared" ref="L159:Q159" si="163">L14</f>
        <v>31 Science, engineering and technology associate professionals</v>
      </c>
      <c r="M159" s="11">
        <f t="shared" si="163"/>
        <v>7.3494256572878891</v>
      </c>
      <c r="N159" s="11">
        <f t="shared" si="163"/>
        <v>9.1139921348756303</v>
      </c>
      <c r="O159" s="11">
        <f t="shared" si="163"/>
        <v>9.3647681927960598</v>
      </c>
      <c r="P159" s="11">
        <f t="shared" si="163"/>
        <v>8.3688079606278372</v>
      </c>
      <c r="Q159" s="11">
        <f t="shared" si="163"/>
        <v>8.7137801160436315</v>
      </c>
      <c r="S159" s="40">
        <f t="shared" si="150"/>
        <v>4.9660189723830239</v>
      </c>
      <c r="T159" s="40">
        <f t="shared" si="151"/>
        <v>-0.47917420723101456</v>
      </c>
      <c r="W159" s="10" t="str">
        <f t="shared" ref="W159:AB159" si="164">W14</f>
        <v>31 Science, engineering and technology associate professionals</v>
      </c>
      <c r="X159" s="11">
        <f t="shared" si="164"/>
        <v>2.2642253073356051</v>
      </c>
      <c r="Y159" s="11">
        <f t="shared" si="164"/>
        <v>2.4194382898701998</v>
      </c>
      <c r="Z159" s="11">
        <f t="shared" si="164"/>
        <v>2.8918832421861627</v>
      </c>
      <c r="AA159" s="11">
        <f t="shared" si="164"/>
        <v>3.1724049801172534</v>
      </c>
      <c r="AB159" s="11">
        <f t="shared" si="164"/>
        <v>3.8318772483082415</v>
      </c>
      <c r="AD159" s="40">
        <f t="shared" si="153"/>
        <v>5.0152142829854363</v>
      </c>
      <c r="AE159" s="40">
        <f t="shared" si="154"/>
        <v>1.8940259946320648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8.6246871779352734</v>
      </c>
      <c r="C160" s="11">
        <f t="shared" si="146"/>
        <v>9.379191299721958</v>
      </c>
      <c r="D160" s="11">
        <f t="shared" si="146"/>
        <v>9.7799557459423472</v>
      </c>
      <c r="E160" s="11">
        <f t="shared" si="146"/>
        <v>16.003411929010987</v>
      </c>
      <c r="F160" s="11">
        <f t="shared" si="146"/>
        <v>19.881424391286558</v>
      </c>
      <c r="H160" s="40">
        <f t="shared" si="147"/>
        <v>2.545995980510174</v>
      </c>
      <c r="I160" s="40">
        <f t="shared" si="148"/>
        <v>4.8433060210105738</v>
      </c>
      <c r="L160" s="10" t="str">
        <f t="shared" ref="L160:Q160" si="165">L15</f>
        <v>32 Health and social care associate professionals</v>
      </c>
      <c r="M160" s="11">
        <f t="shared" si="165"/>
        <v>2.1198510973584201</v>
      </c>
      <c r="N160" s="11">
        <f t="shared" si="165"/>
        <v>2.1160945953665493</v>
      </c>
      <c r="O160" s="11">
        <f t="shared" si="165"/>
        <v>2.2165584666224634</v>
      </c>
      <c r="P160" s="11">
        <f t="shared" si="165"/>
        <v>3.041723155507539</v>
      </c>
      <c r="Q160" s="11">
        <f t="shared" si="165"/>
        <v>3.5558492243751214</v>
      </c>
      <c r="S160" s="40">
        <f t="shared" si="150"/>
        <v>0.89619002293090944</v>
      </c>
      <c r="T160" s="40">
        <f>IF(Q$151-O$151 &lt;&gt; 0,(EXP(LN(Q160/O160)/(Q$151-O$151))-1)*100,0)</f>
        <v>3.2010881311214101</v>
      </c>
      <c r="W160" s="10" t="str">
        <f t="shared" ref="W160:AB160" si="166">W15</f>
        <v>32 Health and social care associate professionals</v>
      </c>
      <c r="X160" s="11">
        <f t="shared" si="166"/>
        <v>6.5048360805768457</v>
      </c>
      <c r="Y160" s="11">
        <f t="shared" si="166"/>
        <v>7.2630967043553829</v>
      </c>
      <c r="Z160" s="11">
        <f t="shared" si="166"/>
        <v>7.5633972793198847</v>
      </c>
      <c r="AA160" s="11">
        <f t="shared" si="166"/>
        <v>12.961688773503447</v>
      </c>
      <c r="AB160" s="11">
        <f t="shared" si="166"/>
        <v>16.325575166911417</v>
      </c>
      <c r="AD160" s="40">
        <f t="shared" si="153"/>
        <v>3.061417447641146</v>
      </c>
      <c r="AE160" s="40">
        <f t="shared" si="154"/>
        <v>5.2632493065734032</v>
      </c>
    </row>
    <row r="161" spans="1:31" x14ac:dyDescent="0.2">
      <c r="A161" s="10" t="str">
        <f t="shared" si="142"/>
        <v>33 Protective service occupations</v>
      </c>
      <c r="B161" s="11">
        <f t="shared" si="142"/>
        <v>4.3158094155212838</v>
      </c>
      <c r="C161" s="11">
        <f t="shared" si="146"/>
        <v>4.4218947915474001</v>
      </c>
      <c r="D161" s="11">
        <f t="shared" si="146"/>
        <v>4.5061325592535013</v>
      </c>
      <c r="E161" s="11">
        <f t="shared" si="146"/>
        <v>3.6622593367358687</v>
      </c>
      <c r="F161" s="11">
        <f t="shared" si="146"/>
        <v>3.8625163556648983</v>
      </c>
      <c r="H161" s="40">
        <f t="shared" si="147"/>
        <v>0.86682276234659739</v>
      </c>
      <c r="I161" s="40">
        <f t="shared" si="148"/>
        <v>-1.0222087886735287</v>
      </c>
      <c r="L161" s="10" t="str">
        <f t="shared" ref="L161:Q161" si="167">L16</f>
        <v>33 Protective service occupations</v>
      </c>
      <c r="M161" s="11">
        <f t="shared" si="167"/>
        <v>3.5688063597281006</v>
      </c>
      <c r="N161" s="11">
        <f t="shared" si="167"/>
        <v>3.5989538315535747</v>
      </c>
      <c r="O161" s="11">
        <f t="shared" si="167"/>
        <v>3.6030265302863338</v>
      </c>
      <c r="P161" s="11">
        <f t="shared" si="167"/>
        <v>2.885812122484146</v>
      </c>
      <c r="Q161" s="11">
        <f t="shared" si="167"/>
        <v>2.8476393837026746</v>
      </c>
      <c r="S161" s="40">
        <f t="shared" si="150"/>
        <v>0.1910424191628568</v>
      </c>
      <c r="T161" s="40">
        <f t="shared" si="151"/>
        <v>-1.5563210545875172</v>
      </c>
      <c r="W161" s="10" t="str">
        <f t="shared" ref="W161:AB161" si="168">W16</f>
        <v>33 Protective service occupations</v>
      </c>
      <c r="X161" s="11">
        <f t="shared" si="168"/>
        <v>0.74700305579317816</v>
      </c>
      <c r="Y161" s="11">
        <f t="shared" si="168"/>
        <v>0.82294095999381878</v>
      </c>
      <c r="Z161" s="11">
        <f t="shared" si="168"/>
        <v>0.9031060289671583</v>
      </c>
      <c r="AA161" s="11">
        <f t="shared" si="168"/>
        <v>0.77644721425172636</v>
      </c>
      <c r="AB161" s="11">
        <f t="shared" si="168"/>
        <v>1.0148769719622246</v>
      </c>
      <c r="AD161" s="40">
        <f t="shared" si="153"/>
        <v>3.8683595515765612</v>
      </c>
      <c r="AE161" s="40">
        <f t="shared" si="154"/>
        <v>0.78091811120670762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6.6912987240386403</v>
      </c>
      <c r="C162" s="11">
        <f t="shared" si="146"/>
        <v>7.4369374040297194</v>
      </c>
      <c r="D162" s="11">
        <f t="shared" si="146"/>
        <v>7.2355272711679692</v>
      </c>
      <c r="E162" s="11">
        <f t="shared" si="146"/>
        <v>6.3036407061661022</v>
      </c>
      <c r="F162" s="11">
        <f t="shared" si="146"/>
        <v>7.0072613030886028</v>
      </c>
      <c r="H162" s="40">
        <f t="shared" si="147"/>
        <v>1.5761980107634743</v>
      </c>
      <c r="I162" s="40">
        <f t="shared" si="148"/>
        <v>-0.21348043804394479</v>
      </c>
      <c r="L162" s="10" t="str">
        <f t="shared" ref="L162:Q162" si="169">L17</f>
        <v>34 Culture, media and sports occupations</v>
      </c>
      <c r="M162" s="11">
        <f t="shared" si="169"/>
        <v>3.8221720649288602</v>
      </c>
      <c r="N162" s="11">
        <f t="shared" si="169"/>
        <v>4.4205942629793231</v>
      </c>
      <c r="O162" s="11">
        <f t="shared" si="169"/>
        <v>3.9800289728001861</v>
      </c>
      <c r="P162" s="11">
        <f t="shared" si="169"/>
        <v>3.3241187933643435</v>
      </c>
      <c r="Q162" s="11">
        <f t="shared" si="169"/>
        <v>3.5192011559485601</v>
      </c>
      <c r="S162" s="40">
        <f t="shared" si="150"/>
        <v>0.81268922467263582</v>
      </c>
      <c r="T162" s="40">
        <f t="shared" si="151"/>
        <v>-0.81701136694054544</v>
      </c>
      <c r="W162" s="10" t="str">
        <f t="shared" ref="W162:AB162" si="170">W17</f>
        <v>34 Culture, media and sports occupations</v>
      </c>
      <c r="X162" s="11">
        <f t="shared" si="170"/>
        <v>2.8691266591097917</v>
      </c>
      <c r="Y162" s="11">
        <f t="shared" si="170"/>
        <v>3.0163431410503949</v>
      </c>
      <c r="Z162" s="11">
        <f t="shared" si="170"/>
        <v>3.2554982983677836</v>
      </c>
      <c r="AA162" s="11">
        <f t="shared" si="170"/>
        <v>2.9795219128017632</v>
      </c>
      <c r="AB162" s="11">
        <f t="shared" si="170"/>
        <v>3.4880601471400388</v>
      </c>
      <c r="AD162" s="40">
        <f t="shared" si="153"/>
        <v>2.5589463363314247</v>
      </c>
      <c r="AE162" s="40">
        <f t="shared" si="154"/>
        <v>0.46106229584570446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28.548009406505283</v>
      </c>
      <c r="C163" s="11">
        <f t="shared" si="146"/>
        <v>31.846140805803184</v>
      </c>
      <c r="D163" s="11">
        <f t="shared" si="146"/>
        <v>32.419552175147686</v>
      </c>
      <c r="E163" s="11">
        <f t="shared" si="146"/>
        <v>32.515248690903924</v>
      </c>
      <c r="F163" s="11">
        <f t="shared" si="146"/>
        <v>34.44687324067543</v>
      </c>
      <c r="H163" s="40">
        <f t="shared" si="147"/>
        <v>2.5761125483654501</v>
      </c>
      <c r="I163" s="40">
        <f t="shared" si="148"/>
        <v>0.40519556046076932</v>
      </c>
      <c r="L163" s="10" t="str">
        <f t="shared" ref="L163:Q163" si="171">L18</f>
        <v>35 Business and public service associate professionals</v>
      </c>
      <c r="M163" s="11">
        <f t="shared" si="171"/>
        <v>15.435251309638334</v>
      </c>
      <c r="N163" s="11">
        <f t="shared" si="171"/>
        <v>16.810033674878127</v>
      </c>
      <c r="O163" s="11">
        <f t="shared" si="171"/>
        <v>17.089769910022607</v>
      </c>
      <c r="P163" s="11">
        <f t="shared" si="171"/>
        <v>16.784002530034265</v>
      </c>
      <c r="Q163" s="11">
        <f t="shared" si="171"/>
        <v>16.790111303345089</v>
      </c>
      <c r="S163" s="40">
        <f t="shared" si="150"/>
        <v>2.0574004780623545</v>
      </c>
      <c r="T163" s="40">
        <f t="shared" si="151"/>
        <v>-0.11786337580903528</v>
      </c>
      <c r="W163" s="10" t="str">
        <f t="shared" ref="W163:AB163" si="172">W18</f>
        <v>35 Business and public service associate professionals</v>
      </c>
      <c r="X163" s="11">
        <f t="shared" si="172"/>
        <v>13.112758096866948</v>
      </c>
      <c r="Y163" s="11">
        <f t="shared" si="172"/>
        <v>15.036107130925084</v>
      </c>
      <c r="Z163" s="11">
        <f t="shared" si="172"/>
        <v>15.329782265125072</v>
      </c>
      <c r="AA163" s="11">
        <f t="shared" si="172"/>
        <v>15.73124616086962</v>
      </c>
      <c r="AB163" s="11">
        <f t="shared" si="172"/>
        <v>17.656761937330415</v>
      </c>
      <c r="AD163" s="40">
        <f t="shared" si="153"/>
        <v>3.1735531777105086</v>
      </c>
      <c r="AE163" s="40">
        <f t="shared" si="154"/>
        <v>0.94659435071329234</v>
      </c>
    </row>
    <row r="164" spans="1:31" x14ac:dyDescent="0.2">
      <c r="A164" s="10" t="str">
        <f t="shared" si="142"/>
        <v>41 Administrative occupations</v>
      </c>
      <c r="B164" s="11">
        <f t="shared" si="142"/>
        <v>57.70306646350479</v>
      </c>
      <c r="C164" s="11">
        <f t="shared" si="146"/>
        <v>58.977359747610954</v>
      </c>
      <c r="D164" s="11">
        <f t="shared" si="146"/>
        <v>61.386826653602441</v>
      </c>
      <c r="E164" s="11">
        <f t="shared" si="146"/>
        <v>64.701695831558354</v>
      </c>
      <c r="F164" s="11">
        <f t="shared" si="146"/>
        <v>65.95538523813228</v>
      </c>
      <c r="H164" s="40">
        <f t="shared" si="147"/>
        <v>1.2453901008292023</v>
      </c>
      <c r="I164" s="40">
        <f t="shared" si="148"/>
        <v>0.47970203512242016</v>
      </c>
      <c r="L164" s="10" t="str">
        <f t="shared" ref="L164:Q164" si="173">L19</f>
        <v>41 Administrative occupations</v>
      </c>
      <c r="M164" s="11">
        <f t="shared" si="173"/>
        <v>20.755690192041207</v>
      </c>
      <c r="N164" s="11">
        <f t="shared" si="173"/>
        <v>20.91055379447841</v>
      </c>
      <c r="O164" s="11">
        <f t="shared" si="173"/>
        <v>24.365105337569521</v>
      </c>
      <c r="P164" s="11">
        <f t="shared" si="173"/>
        <v>26.740535120970858</v>
      </c>
      <c r="Q164" s="11">
        <f t="shared" si="173"/>
        <v>30.409519983289215</v>
      </c>
      <c r="S164" s="40">
        <f t="shared" si="150"/>
        <v>3.2585976783766846</v>
      </c>
      <c r="T164" s="40">
        <f t="shared" si="151"/>
        <v>1.488324989323786</v>
      </c>
      <c r="W164" s="10" t="str">
        <f t="shared" ref="W164:AB164" si="174">W19</f>
        <v>41 Administrative occupations</v>
      </c>
      <c r="X164" s="11">
        <f t="shared" si="174"/>
        <v>36.94737627146354</v>
      </c>
      <c r="Y164" s="11">
        <f t="shared" si="174"/>
        <v>38.066805953132508</v>
      </c>
      <c r="Z164" s="11">
        <f t="shared" si="174"/>
        <v>37.021721316032853</v>
      </c>
      <c r="AA164" s="11">
        <f t="shared" si="174"/>
        <v>37.9611607105875</v>
      </c>
      <c r="AB164" s="11">
        <f t="shared" si="174"/>
        <v>35.545865254843065</v>
      </c>
      <c r="AD164" s="40">
        <f t="shared" si="153"/>
        <v>4.0211395635347813E-2</v>
      </c>
      <c r="AE164" s="40">
        <f t="shared" si="154"/>
        <v>-0.2708389768701247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12.588703845563272</v>
      </c>
      <c r="C165" s="11">
        <f t="shared" si="146"/>
        <v>11.858970624501499</v>
      </c>
      <c r="D165" s="11">
        <f t="shared" si="146"/>
        <v>11.433262875339475</v>
      </c>
      <c r="E165" s="11">
        <f t="shared" si="146"/>
        <v>10.727460347657416</v>
      </c>
      <c r="F165" s="11">
        <f t="shared" si="146"/>
        <v>7.5668494821973118</v>
      </c>
      <c r="H165" s="40">
        <f t="shared" si="147"/>
        <v>-1.9070412002418435</v>
      </c>
      <c r="I165" s="40">
        <f t="shared" si="148"/>
        <v>-2.7141538816728872</v>
      </c>
      <c r="L165" s="10" t="str">
        <f t="shared" ref="L165:Q165" si="175">L20</f>
        <v>42 Secretarial and related occupations</v>
      </c>
      <c r="M165" s="11">
        <f t="shared" si="175"/>
        <v>1.1484490872450304</v>
      </c>
      <c r="N165" s="11">
        <f t="shared" si="175"/>
        <v>0.9550333351053778</v>
      </c>
      <c r="O165" s="11">
        <f t="shared" si="175"/>
        <v>0.99605645394929077</v>
      </c>
      <c r="P165" s="11">
        <f t="shared" si="175"/>
        <v>0.86539533352410958</v>
      </c>
      <c r="Q165" s="11">
        <f t="shared" si="175"/>
        <v>1.0567880744241704</v>
      </c>
      <c r="S165" s="40">
        <f>IF(O$151-M$151 &lt;&gt; 0,(EXP(LN(O165/M165)/(O$151-M$151))-1)*100,0)</f>
        <v>-2.8071222071824664</v>
      </c>
      <c r="T165" s="40">
        <f t="shared" si="151"/>
        <v>0.39534966565042406</v>
      </c>
      <c r="W165" s="10" t="str">
        <f t="shared" ref="W165:AB165" si="176">W20</f>
        <v>42 Secretarial and related occupations</v>
      </c>
      <c r="X165" s="11">
        <f t="shared" si="176"/>
        <v>11.440254758318241</v>
      </c>
      <c r="Y165" s="11">
        <f t="shared" si="176"/>
        <v>10.90393728939612</v>
      </c>
      <c r="Z165" s="11">
        <f t="shared" si="176"/>
        <v>10.437206421390178</v>
      </c>
      <c r="AA165" s="11">
        <f t="shared" si="176"/>
        <v>9.8620650141333037</v>
      </c>
      <c r="AB165" s="11">
        <f t="shared" si="176"/>
        <v>6.5100614077731409</v>
      </c>
      <c r="AD165" s="40">
        <f t="shared" si="153"/>
        <v>-1.8184881244968754</v>
      </c>
      <c r="AE165" s="40">
        <f t="shared" si="154"/>
        <v>-3.097855689774287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5.8351462178697586</v>
      </c>
      <c r="C166" s="11">
        <f t="shared" si="146"/>
        <v>6.1777681624696852</v>
      </c>
      <c r="D166" s="11">
        <f t="shared" si="146"/>
        <v>5.8976140306897555</v>
      </c>
      <c r="E166" s="11">
        <f t="shared" si="146"/>
        <v>5.8303778032801938</v>
      </c>
      <c r="F166" s="11">
        <f t="shared" si="146"/>
        <v>6.3114415997805269</v>
      </c>
      <c r="H166" s="40">
        <f t="shared" si="147"/>
        <v>0.21319781114799152</v>
      </c>
      <c r="I166" s="40">
        <f t="shared" si="148"/>
        <v>0.45313185580604376</v>
      </c>
      <c r="L166" s="10" t="str">
        <f t="shared" ref="L166:Q166" si="177">L21</f>
        <v>51 Skilled agricultural and related trades</v>
      </c>
      <c r="M166" s="11">
        <f t="shared" si="177"/>
        <v>4.5386025109323755</v>
      </c>
      <c r="N166" s="11">
        <f t="shared" si="177"/>
        <v>5.2814518311114362</v>
      </c>
      <c r="O166" s="11">
        <f t="shared" si="177"/>
        <v>4.7670631234604333</v>
      </c>
      <c r="P166" s="11">
        <f t="shared" si="177"/>
        <v>4.6595914287028908</v>
      </c>
      <c r="Q166" s="11">
        <f t="shared" si="177"/>
        <v>4.9553602398588419</v>
      </c>
      <c r="S166" s="40">
        <f t="shared" si="150"/>
        <v>0.98706507022783274</v>
      </c>
      <c r="T166" s="40">
        <f t="shared" si="151"/>
        <v>0.25859678308903788</v>
      </c>
      <c r="W166" s="10" t="str">
        <f t="shared" ref="W166:AB166" si="178">W21</f>
        <v>51 Skilled agricultural and related trades</v>
      </c>
      <c r="X166" s="11">
        <f t="shared" si="178"/>
        <v>1.2965437069373857</v>
      </c>
      <c r="Y166" s="11">
        <f t="shared" si="178"/>
        <v>0.89631633135824862</v>
      </c>
      <c r="Z166" s="11">
        <f t="shared" si="178"/>
        <v>1.1305509072293238</v>
      </c>
      <c r="AA166" s="11">
        <f t="shared" si="178"/>
        <v>1.1707863745773006</v>
      </c>
      <c r="AB166" s="11">
        <f t="shared" si="178"/>
        <v>1.3560813599216797</v>
      </c>
      <c r="AD166" s="40">
        <f t="shared" si="153"/>
        <v>-2.7027440254045354</v>
      </c>
      <c r="AE166" s="40">
        <f t="shared" si="154"/>
        <v>1.2200097727952164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19.646307170972374</v>
      </c>
      <c r="C167" s="11">
        <f t="shared" si="146"/>
        <v>21.558305682509754</v>
      </c>
      <c r="D167" s="11">
        <f t="shared" si="146"/>
        <v>18.039517837879064</v>
      </c>
      <c r="E167" s="11">
        <f t="shared" si="146"/>
        <v>17.49326157695776</v>
      </c>
      <c r="F167" s="11">
        <f t="shared" si="146"/>
        <v>15.964702806783095</v>
      </c>
      <c r="H167" s="40">
        <f t="shared" si="147"/>
        <v>-1.6920139676743218</v>
      </c>
      <c r="I167" s="40">
        <f t="shared" si="148"/>
        <v>-0.81125525961074363</v>
      </c>
      <c r="L167" s="10" t="str">
        <f t="shared" ref="L167:Q167" si="179">L22</f>
        <v>52 Skilled metal, electrical and electronic trades</v>
      </c>
      <c r="M167" s="11">
        <f t="shared" si="179"/>
        <v>19.402786592975431</v>
      </c>
      <c r="N167" s="11">
        <f t="shared" si="179"/>
        <v>21.14689532525863</v>
      </c>
      <c r="O167" s="11">
        <f t="shared" si="179"/>
        <v>17.729122440702259</v>
      </c>
      <c r="P167" s="11">
        <f t="shared" si="179"/>
        <v>16.929988337117454</v>
      </c>
      <c r="Q167" s="11">
        <f t="shared" si="179"/>
        <v>15.226474462059686</v>
      </c>
      <c r="S167" s="40">
        <f t="shared" si="150"/>
        <v>-1.7879838722656971</v>
      </c>
      <c r="T167" s="40">
        <f t="shared" si="151"/>
        <v>-1.0093579064084368</v>
      </c>
      <c r="W167" s="10" t="str">
        <f t="shared" ref="W167:AB167" si="180">W22</f>
        <v>52 Skilled metal, electrical and electronic trades</v>
      </c>
      <c r="X167" s="11">
        <f t="shared" si="180"/>
        <v>0.24352057799693247</v>
      </c>
      <c r="Y167" s="11">
        <f t="shared" si="180"/>
        <v>0.41141035725111702</v>
      </c>
      <c r="Z167" s="11">
        <f t="shared" si="180"/>
        <v>0.31039539717680048</v>
      </c>
      <c r="AA167" s="11">
        <f t="shared" si="180"/>
        <v>0.56327323984030142</v>
      </c>
      <c r="AB167" s="11">
        <f t="shared" si="180"/>
        <v>0.7382283447233986</v>
      </c>
      <c r="AD167" s="40">
        <f t="shared" si="153"/>
        <v>4.9725920780147703</v>
      </c>
      <c r="AE167" s="40">
        <f t="shared" si="154"/>
        <v>5.9461134475957245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15.617696183461172</v>
      </c>
      <c r="C168" s="11">
        <f t="shared" si="146"/>
        <v>16.792834009091877</v>
      </c>
      <c r="D168" s="11">
        <f t="shared" si="146"/>
        <v>14.320739900547263</v>
      </c>
      <c r="E168" s="11">
        <f t="shared" si="146"/>
        <v>14.029850028536757</v>
      </c>
      <c r="F168" s="11">
        <f t="shared" si="146"/>
        <v>12.659693444418995</v>
      </c>
      <c r="H168" s="40">
        <f t="shared" si="147"/>
        <v>-1.7189704363632985</v>
      </c>
      <c r="I168" s="40">
        <f t="shared" si="148"/>
        <v>-0.81853578428449092</v>
      </c>
      <c r="L168" s="10" t="str">
        <f t="shared" ref="L168:Q168" si="181">L23</f>
        <v>53 Skilled construction and building trades</v>
      </c>
      <c r="M168" s="11">
        <f t="shared" si="181"/>
        <v>15.450154737200252</v>
      </c>
      <c r="N168" s="11">
        <f t="shared" si="181"/>
        <v>16.574814164565943</v>
      </c>
      <c r="O168" s="11">
        <f t="shared" si="181"/>
        <v>14.093204681313612</v>
      </c>
      <c r="P168" s="11">
        <f t="shared" si="181"/>
        <v>13.892108486132296</v>
      </c>
      <c r="Q168" s="11">
        <f t="shared" si="181"/>
        <v>12.507168029743626</v>
      </c>
      <c r="S168" s="40">
        <f t="shared" si="150"/>
        <v>-1.8217277198367632</v>
      </c>
      <c r="T168" s="40">
        <f t="shared" si="151"/>
        <v>-0.79277960364363409</v>
      </c>
      <c r="W168" s="10" t="str">
        <f t="shared" ref="W168:AB168" si="182">W23</f>
        <v>53 Skilled construction and building trades</v>
      </c>
      <c r="X168" s="11">
        <f t="shared" si="182"/>
        <v>0.16754144626090581</v>
      </c>
      <c r="Y168" s="11">
        <f t="shared" si="182"/>
        <v>0.21801984452592865</v>
      </c>
      <c r="Z168" s="11">
        <f t="shared" si="182"/>
        <v>0.22753521923364262</v>
      </c>
      <c r="AA168" s="11">
        <f t="shared" si="182"/>
        <v>0.13774154240445244</v>
      </c>
      <c r="AB168" s="11">
        <f t="shared" si="182"/>
        <v>0.15252541467535941</v>
      </c>
      <c r="AD168" s="40">
        <f t="shared" si="153"/>
        <v>6.3127307912298036</v>
      </c>
      <c r="AE168" s="40">
        <f t="shared" si="154"/>
        <v>-2.6312549970540666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11.113774001247538</v>
      </c>
      <c r="C169" s="11">
        <f t="shared" si="146"/>
        <v>9.6258160529191397</v>
      </c>
      <c r="D169" s="11">
        <f t="shared" si="146"/>
        <v>9.3612789654354067</v>
      </c>
      <c r="E169" s="11">
        <f t="shared" si="146"/>
        <v>9.9620791101552992</v>
      </c>
      <c r="F169" s="11">
        <f t="shared" si="146"/>
        <v>10.275152781155613</v>
      </c>
      <c r="H169" s="40">
        <f t="shared" si="147"/>
        <v>-3.3738389834813254</v>
      </c>
      <c r="I169" s="40">
        <f t="shared" si="148"/>
        <v>0.62291011064350421</v>
      </c>
      <c r="L169" s="10" t="str">
        <f t="shared" ref="L169:Q169" si="183">L24</f>
        <v>54 Textiles, printing and other skilled trades</v>
      </c>
      <c r="M169" s="11">
        <f t="shared" si="183"/>
        <v>6.6509768216224749</v>
      </c>
      <c r="N169" s="11">
        <f t="shared" si="183"/>
        <v>5.688289932369897</v>
      </c>
      <c r="O169" s="11">
        <f t="shared" si="183"/>
        <v>5.2092492599489333</v>
      </c>
      <c r="P169" s="11">
        <f t="shared" si="183"/>
        <v>5.5417742981728368</v>
      </c>
      <c r="Q169" s="11">
        <f t="shared" si="183"/>
        <v>5.4816769471578652</v>
      </c>
      <c r="S169" s="40">
        <f t="shared" si="150"/>
        <v>-4.7690885690384714</v>
      </c>
      <c r="T169" s="40">
        <f t="shared" si="151"/>
        <v>0.34041354198914853</v>
      </c>
      <c r="W169" s="10" t="str">
        <f t="shared" ref="W169:AB169" si="184">W24</f>
        <v>54 Textiles, printing and other skilled trades</v>
      </c>
      <c r="X169" s="11">
        <f t="shared" si="184"/>
        <v>4.4627971796250607</v>
      </c>
      <c r="Y169" s="11">
        <f t="shared" si="184"/>
        <v>3.9375261205492378</v>
      </c>
      <c r="Z169" s="11">
        <f t="shared" si="184"/>
        <v>4.1520297054864743</v>
      </c>
      <c r="AA169" s="11">
        <f t="shared" si="184"/>
        <v>4.4203048119824651</v>
      </c>
      <c r="AB169" s="11">
        <f t="shared" si="184"/>
        <v>4.7934758339977401</v>
      </c>
      <c r="AD169" s="40">
        <f t="shared" si="153"/>
        <v>-1.4331992911496894</v>
      </c>
      <c r="AE169" s="40">
        <f t="shared" si="154"/>
        <v>0.96232412393624234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37.656356563064236</v>
      </c>
      <c r="C170" s="11">
        <f t="shared" si="146"/>
        <v>36.584658391396793</v>
      </c>
      <c r="D170" s="11">
        <f t="shared" si="146"/>
        <v>36.316626722001985</v>
      </c>
      <c r="E170" s="11">
        <f t="shared" si="146"/>
        <v>39.505855301501676</v>
      </c>
      <c r="F170" s="11">
        <f t="shared" si="146"/>
        <v>44.849727138435981</v>
      </c>
      <c r="H170" s="40">
        <f t="shared" si="147"/>
        <v>-0.72190367038538206</v>
      </c>
      <c r="I170" s="40">
        <f t="shared" si="148"/>
        <v>1.4168896052334734</v>
      </c>
      <c r="L170" s="10" t="str">
        <f t="shared" ref="L170:Q170" si="185">L25</f>
        <v>61 Caring personal service occupations</v>
      </c>
      <c r="M170" s="11">
        <f t="shared" si="185"/>
        <v>5.5841167793664761</v>
      </c>
      <c r="N170" s="11">
        <f t="shared" si="185"/>
        <v>5.630095737979147</v>
      </c>
      <c r="O170" s="11">
        <f t="shared" si="185"/>
        <v>5.2163020560344249</v>
      </c>
      <c r="P170" s="11">
        <f t="shared" si="185"/>
        <v>6.4296468260236299</v>
      </c>
      <c r="Q170" s="11">
        <f t="shared" si="185"/>
        <v>7.7088261527316124</v>
      </c>
      <c r="S170" s="40">
        <f t="shared" si="150"/>
        <v>-1.3535075052967027</v>
      </c>
      <c r="T170" s="40">
        <f t="shared" si="151"/>
        <v>2.6380442391704229</v>
      </c>
      <c r="W170" s="10" t="str">
        <f t="shared" ref="W170:AB170" si="186">W25</f>
        <v>61 Caring personal service occupations</v>
      </c>
      <c r="X170" s="11">
        <f t="shared" si="186"/>
        <v>32.072239783697754</v>
      </c>
      <c r="Y170" s="11">
        <f t="shared" si="186"/>
        <v>30.954562653417625</v>
      </c>
      <c r="Z170" s="11">
        <f t="shared" si="186"/>
        <v>31.100324665967559</v>
      </c>
      <c r="AA170" s="11">
        <f t="shared" si="186"/>
        <v>33.076208475478055</v>
      </c>
      <c r="AB170" s="11">
        <f t="shared" si="186"/>
        <v>37.14090098570437</v>
      </c>
      <c r="AD170" s="40">
        <f t="shared" si="153"/>
        <v>-0.61356183800489461</v>
      </c>
      <c r="AE170" s="40">
        <f t="shared" si="154"/>
        <v>1.1903661732004522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12.552797866175666</v>
      </c>
      <c r="C171" s="11">
        <f t="shared" si="146"/>
        <v>12.210909829404534</v>
      </c>
      <c r="D171" s="11">
        <f t="shared" si="146"/>
        <v>10.673102404365801</v>
      </c>
      <c r="E171" s="11">
        <f t="shared" si="146"/>
        <v>9.8322603802042323</v>
      </c>
      <c r="F171" s="11">
        <f t="shared" si="146"/>
        <v>9.7689717072696904</v>
      </c>
      <c r="H171" s="40">
        <f t="shared" si="147"/>
        <v>-3.1922718987269394</v>
      </c>
      <c r="I171" s="40">
        <f t="shared" si="148"/>
        <v>-0.58836612122921128</v>
      </c>
      <c r="L171" s="10" t="str">
        <f t="shared" ref="L171:Q171" si="187">L26</f>
        <v>62 Leisure, travel and related personal service occupations</v>
      </c>
      <c r="M171" s="11">
        <f t="shared" si="187"/>
        <v>3.7557739816985616</v>
      </c>
      <c r="N171" s="11">
        <f t="shared" si="187"/>
        <v>3.8476755016866448</v>
      </c>
      <c r="O171" s="11">
        <f t="shared" si="187"/>
        <v>3.6138781243528499</v>
      </c>
      <c r="P171" s="11">
        <f t="shared" si="187"/>
        <v>3.4506659815764062</v>
      </c>
      <c r="Q171" s="11">
        <f t="shared" si="187"/>
        <v>3.6170565769355818</v>
      </c>
      <c r="S171" s="40">
        <f t="shared" si="150"/>
        <v>-0.76729942988305044</v>
      </c>
      <c r="T171" s="40">
        <f t="shared" si="151"/>
        <v>5.86101440109843E-3</v>
      </c>
      <c r="W171" s="10" t="str">
        <f t="shared" ref="W171:AB171" si="188">W26</f>
        <v>62 Leisure, travel and related personal service occupations</v>
      </c>
      <c r="X171" s="11">
        <f t="shared" si="188"/>
        <v>8.7970238844770989</v>
      </c>
      <c r="Y171" s="11">
        <f t="shared" si="188"/>
        <v>8.3632343277178904</v>
      </c>
      <c r="Z171" s="11">
        <f t="shared" si="188"/>
        <v>7.0592242800129386</v>
      </c>
      <c r="AA171" s="11">
        <f t="shared" si="188"/>
        <v>6.3815943986278318</v>
      </c>
      <c r="AB171" s="11">
        <f t="shared" si="188"/>
        <v>6.1519151303341024</v>
      </c>
      <c r="AD171" s="40">
        <f t="shared" si="153"/>
        <v>-4.3061028159579902</v>
      </c>
      <c r="AE171" s="40">
        <f t="shared" si="154"/>
        <v>-0.91295194429048543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0.50237369748867755</v>
      </c>
      <c r="C172" s="11">
        <f t="shared" si="146"/>
        <v>0.41658032999106764</v>
      </c>
      <c r="D172" s="11">
        <f t="shared" si="146"/>
        <v>0.51818332410615708</v>
      </c>
      <c r="E172" s="11">
        <f t="shared" si="146"/>
        <v>0.35593125425544575</v>
      </c>
      <c r="F172" s="11">
        <f t="shared" si="146"/>
        <v>0.40510768550718995</v>
      </c>
      <c r="H172" s="40">
        <f t="shared" si="147"/>
        <v>0.62162063410293733</v>
      </c>
      <c r="I172" s="40">
        <f t="shared" si="148"/>
        <v>-1.6277805400915168</v>
      </c>
      <c r="L172" s="10" t="str">
        <f t="shared" ref="L172:Q172" si="189">L27</f>
        <v>63 Community and civil enforcement occupations</v>
      </c>
      <c r="M172" s="11">
        <f t="shared" si="189"/>
        <v>0.41802040106973076</v>
      </c>
      <c r="N172" s="11">
        <f t="shared" si="189"/>
        <v>0.31671861836075671</v>
      </c>
      <c r="O172" s="11">
        <f t="shared" si="189"/>
        <v>0.43330164008164263</v>
      </c>
      <c r="P172" s="11">
        <f t="shared" si="189"/>
        <v>0.24772193615303031</v>
      </c>
      <c r="Q172" s="11">
        <f t="shared" si="189"/>
        <v>0.29633220071236327</v>
      </c>
      <c r="S172" s="40">
        <f t="shared" si="150"/>
        <v>0.72066188109589646</v>
      </c>
      <c r="T172" s="40">
        <f t="shared" si="151"/>
        <v>-2.5012081432821076</v>
      </c>
      <c r="W172" s="10" t="str">
        <f t="shared" ref="W172:AB172" si="190">W27</f>
        <v>63 Community and civil enforcement occupations</v>
      </c>
      <c r="X172" s="11">
        <f t="shared" si="190"/>
        <v>8.4353296418946538E-2</v>
      </c>
      <c r="Y172" s="11">
        <f t="shared" si="190"/>
        <v>9.9861711630310962E-2</v>
      </c>
      <c r="Z172" s="11">
        <f t="shared" si="190"/>
        <v>8.4881684024514251E-2</v>
      </c>
      <c r="AA172" s="11">
        <f t="shared" si="190"/>
        <v>0.10820931810241557</v>
      </c>
      <c r="AB172" s="11">
        <f t="shared" si="190"/>
        <v>0.10877548479482678</v>
      </c>
      <c r="AD172" s="40">
        <f t="shared" si="153"/>
        <v>0.12496693257622038</v>
      </c>
      <c r="AE172" s="40">
        <f t="shared" si="154"/>
        <v>1.6672639398630507</v>
      </c>
    </row>
    <row r="173" spans="1:31" x14ac:dyDescent="0.2">
      <c r="A173" s="10" t="str">
        <f t="shared" si="142"/>
        <v>71 Sales occupations</v>
      </c>
      <c r="B173" s="11">
        <f t="shared" si="142"/>
        <v>43.74646426913467</v>
      </c>
      <c r="C173" s="11">
        <f t="shared" si="146"/>
        <v>45.212732736132736</v>
      </c>
      <c r="D173" s="11">
        <f t="shared" si="146"/>
        <v>42.985369836752696</v>
      </c>
      <c r="E173" s="11">
        <f t="shared" si="146"/>
        <v>42.779419036330324</v>
      </c>
      <c r="F173" s="11">
        <f t="shared" si="146"/>
        <v>41.836080035212312</v>
      </c>
      <c r="H173" s="40">
        <f t="shared" si="147"/>
        <v>-0.3504040747567716</v>
      </c>
      <c r="I173" s="40">
        <f t="shared" si="148"/>
        <v>-0.18050819088069048</v>
      </c>
      <c r="L173" s="10" t="str">
        <f t="shared" ref="L173:Q173" si="191">L28</f>
        <v>71 Sales occupations</v>
      </c>
      <c r="M173" s="11">
        <f t="shared" si="191"/>
        <v>16.143616574833143</v>
      </c>
      <c r="N173" s="11">
        <f t="shared" si="191"/>
        <v>16.730998449519497</v>
      </c>
      <c r="O173" s="11">
        <f t="shared" si="191"/>
        <v>15.839278679259722</v>
      </c>
      <c r="P173" s="11">
        <f t="shared" si="191"/>
        <v>15.751138527623423</v>
      </c>
      <c r="Q173" s="11">
        <f t="shared" si="191"/>
        <v>15.517376650041186</v>
      </c>
      <c r="S173" s="40">
        <f t="shared" si="150"/>
        <v>-0.37991380615889359</v>
      </c>
      <c r="T173" s="40">
        <f t="shared" si="151"/>
        <v>-0.13678887352919222</v>
      </c>
      <c r="W173" s="10" t="str">
        <f t="shared" ref="W173:AB173" si="192">W28</f>
        <v>71 Sales occupations</v>
      </c>
      <c r="X173" s="11">
        <f t="shared" si="192"/>
        <v>27.602847694301541</v>
      </c>
      <c r="Y173" s="11">
        <f t="shared" si="192"/>
        <v>28.481734286613236</v>
      </c>
      <c r="Z173" s="11">
        <f t="shared" si="192"/>
        <v>27.14609115749295</v>
      </c>
      <c r="AA173" s="11">
        <f t="shared" si="192"/>
        <v>27.028280508706899</v>
      </c>
      <c r="AB173" s="11">
        <f t="shared" si="192"/>
        <v>26.318703385171165</v>
      </c>
      <c r="AD173" s="40">
        <f t="shared" si="153"/>
        <v>-0.33316139797164857</v>
      </c>
      <c r="AE173" s="40">
        <f t="shared" si="154"/>
        <v>-0.20614204918163459</v>
      </c>
    </row>
    <row r="174" spans="1:31" x14ac:dyDescent="0.2">
      <c r="A174" s="10" t="str">
        <f t="shared" si="142"/>
        <v>72 Customer service occupations</v>
      </c>
      <c r="B174" s="11">
        <f t="shared" si="142"/>
        <v>11.518382000300521</v>
      </c>
      <c r="C174" s="11">
        <f t="shared" si="146"/>
        <v>12.467234076766786</v>
      </c>
      <c r="D174" s="11">
        <f t="shared" si="146"/>
        <v>12.360771981380422</v>
      </c>
      <c r="E174" s="11">
        <f t="shared" si="146"/>
        <v>13.942701805629843</v>
      </c>
      <c r="F174" s="11">
        <f t="shared" si="146"/>
        <v>15.882463253365936</v>
      </c>
      <c r="H174" s="40">
        <f t="shared" si="147"/>
        <v>1.4216854558848135</v>
      </c>
      <c r="I174" s="40">
        <f t="shared" si="148"/>
        <v>1.6852945407672459</v>
      </c>
      <c r="L174" s="10" t="str">
        <f t="shared" ref="L174:Q174" si="193">L29</f>
        <v>72 Customer service occupations</v>
      </c>
      <c r="M174" s="11">
        <f t="shared" si="193"/>
        <v>5.3578795124906291</v>
      </c>
      <c r="N174" s="11">
        <f t="shared" si="193"/>
        <v>5.0558536705224517</v>
      </c>
      <c r="O174" s="11">
        <f t="shared" si="193"/>
        <v>5.5105798209845727</v>
      </c>
      <c r="P174" s="11">
        <f t="shared" si="193"/>
        <v>6.88442916293483</v>
      </c>
      <c r="Q174" s="11">
        <f t="shared" si="193"/>
        <v>8.163711843798815</v>
      </c>
      <c r="S174" s="40">
        <f t="shared" si="150"/>
        <v>0.56361365558112997</v>
      </c>
      <c r="T174" s="40">
        <f t="shared" si="151"/>
        <v>2.6548228697712561</v>
      </c>
      <c r="W174" s="10" t="str">
        <f t="shared" ref="W174:AB174" si="194">W29</f>
        <v>72 Customer service occupations</v>
      </c>
      <c r="X174" s="11">
        <f t="shared" si="194"/>
        <v>6.1605024878098948</v>
      </c>
      <c r="Y174" s="11">
        <f t="shared" si="194"/>
        <v>7.4113804062443167</v>
      </c>
      <c r="Z174" s="11">
        <f t="shared" si="194"/>
        <v>6.8501921603958635</v>
      </c>
      <c r="AA174" s="11">
        <f t="shared" si="194"/>
        <v>7.058272642695</v>
      </c>
      <c r="AB174" s="11">
        <f t="shared" si="194"/>
        <v>7.7187514095671137</v>
      </c>
      <c r="AD174" s="40">
        <f t="shared" si="153"/>
        <v>2.1450495468866793</v>
      </c>
      <c r="AE174" s="40">
        <f>IF(AB$151-Z$151 &lt;&gt; 0,(EXP(LN(AB174/Z174)/(AB$151-Z$151))-1)*100,0)</f>
        <v>0.79901463249003601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13.466243081519977</v>
      </c>
      <c r="C175" s="11">
        <f t="shared" si="146"/>
        <v>13.456714433548262</v>
      </c>
      <c r="D175" s="11">
        <f t="shared" si="146"/>
        <v>11.491742597646773</v>
      </c>
      <c r="E175" s="11">
        <f t="shared" si="146"/>
        <v>11.879698709680552</v>
      </c>
      <c r="F175" s="11">
        <f t="shared" si="146"/>
        <v>10.703706362953314</v>
      </c>
      <c r="H175" s="40">
        <f t="shared" si="147"/>
        <v>-3.1213924515434366</v>
      </c>
      <c r="I175" s="40">
        <f t="shared" si="148"/>
        <v>-0.47247147153079982</v>
      </c>
      <c r="L175" s="10" t="str">
        <f t="shared" ref="L175:Q175" si="195">L30</f>
        <v>81 Process, plant and machine operatives</v>
      </c>
      <c r="M175" s="11">
        <f t="shared" si="195"/>
        <v>10.277475084101381</v>
      </c>
      <c r="N175" s="11">
        <f t="shared" si="195"/>
        <v>10.07068442234103</v>
      </c>
      <c r="O175" s="11">
        <f t="shared" si="195"/>
        <v>8.654488995939241</v>
      </c>
      <c r="P175" s="11">
        <f t="shared" si="195"/>
        <v>8.6017005339199297</v>
      </c>
      <c r="Q175" s="11">
        <f t="shared" si="195"/>
        <v>7.7160433161374238</v>
      </c>
      <c r="S175" s="40">
        <f t="shared" si="150"/>
        <v>-3.3791175802637019</v>
      </c>
      <c r="T175" s="40">
        <f t="shared" si="151"/>
        <v>-0.76225622285635009</v>
      </c>
      <c r="W175" s="10" t="str">
        <f t="shared" ref="W175:AB175" si="196">W30</f>
        <v>81 Process, plant and machine operatives</v>
      </c>
      <c r="X175" s="11">
        <f t="shared" si="196"/>
        <v>3.1887679974186152</v>
      </c>
      <c r="Y175" s="11">
        <f t="shared" si="196"/>
        <v>3.386030011207239</v>
      </c>
      <c r="Z175" s="11">
        <f t="shared" si="196"/>
        <v>2.8372536017075332</v>
      </c>
      <c r="AA175" s="11">
        <f t="shared" si="196"/>
        <v>3.2779981757606422</v>
      </c>
      <c r="AB175" s="11">
        <f t="shared" si="196"/>
        <v>2.9876630468159084</v>
      </c>
      <c r="AD175" s="40">
        <f t="shared" si="153"/>
        <v>-2.3088894585153508</v>
      </c>
      <c r="AE175" s="40">
        <f t="shared" si="154"/>
        <v>0.344959951888546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23.282408915297488</v>
      </c>
      <c r="C176" s="11">
        <f t="shared" si="146"/>
        <v>26.261760562996741</v>
      </c>
      <c r="D176" s="11">
        <f t="shared" si="146"/>
        <v>23.652118498046374</v>
      </c>
      <c r="E176" s="11">
        <f t="shared" si="146"/>
        <v>24.1073941268894</v>
      </c>
      <c r="F176" s="11">
        <f t="shared" si="146"/>
        <v>24.116278134957039</v>
      </c>
      <c r="H176" s="40">
        <f t="shared" si="147"/>
        <v>0.3155888314613664</v>
      </c>
      <c r="I176" s="40">
        <f t="shared" si="148"/>
        <v>0.12964640680559469</v>
      </c>
      <c r="L176" s="10" t="str">
        <f t="shared" ref="L176:Q176" si="197">L31</f>
        <v>82 Transport and mobile machine drivers and operatives</v>
      </c>
      <c r="M176" s="11">
        <f t="shared" si="197"/>
        <v>22.41932033707236</v>
      </c>
      <c r="N176" s="11">
        <f t="shared" si="197"/>
        <v>25.420533764693364</v>
      </c>
      <c r="O176" s="11">
        <f t="shared" si="197"/>
        <v>22.851131496474032</v>
      </c>
      <c r="P176" s="11">
        <f t="shared" si="197"/>
        <v>23.030144363062217</v>
      </c>
      <c r="Q176" s="11">
        <f t="shared" si="197"/>
        <v>22.863280176195286</v>
      </c>
      <c r="S176" s="40">
        <f t="shared" si="150"/>
        <v>0.38227947920286276</v>
      </c>
      <c r="T176" s="40">
        <f t="shared" si="151"/>
        <v>3.5434180165383466E-3</v>
      </c>
      <c r="W176" s="10" t="str">
        <f t="shared" ref="W176:AB176" si="198">W31</f>
        <v>82 Transport and mobile machine drivers and operatives</v>
      </c>
      <c r="X176" s="11">
        <f t="shared" si="198"/>
        <v>0.86308857822514651</v>
      </c>
      <c r="Y176" s="11">
        <f t="shared" si="198"/>
        <v>0.84122679830339464</v>
      </c>
      <c r="Z176" s="11">
        <f t="shared" si="198"/>
        <v>0.80098700157234071</v>
      </c>
      <c r="AA176" s="11">
        <f t="shared" si="198"/>
        <v>1.0772497638271878</v>
      </c>
      <c r="AB176" s="11">
        <f t="shared" si="198"/>
        <v>1.2529979587617874</v>
      </c>
      <c r="AD176" s="40">
        <f t="shared" si="153"/>
        <v>-1.4823554439779785</v>
      </c>
      <c r="AE176" s="40">
        <f t="shared" si="154"/>
        <v>3.0279344553041598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9.7934014508591023</v>
      </c>
      <c r="C177" s="11">
        <f t="shared" si="146"/>
        <v>9.10934398619254</v>
      </c>
      <c r="D177" s="11">
        <f t="shared" si="146"/>
        <v>7.5873057598513309</v>
      </c>
      <c r="E177" s="11">
        <f t="shared" si="146"/>
        <v>13.799255498797839</v>
      </c>
      <c r="F177" s="11">
        <f t="shared" si="146"/>
        <v>15.800940907083682</v>
      </c>
      <c r="H177" s="40">
        <f t="shared" si="147"/>
        <v>-4.9765474875937628</v>
      </c>
      <c r="I177" s="40">
        <f t="shared" si="148"/>
        <v>5.0121840021784436</v>
      </c>
      <c r="L177" s="10" t="str">
        <f t="shared" ref="L177:Q178" si="199">L32</f>
        <v>91 Elementary trades and related occupations</v>
      </c>
      <c r="M177" s="11">
        <f t="shared" si="199"/>
        <v>7.4978691103286623</v>
      </c>
      <c r="N177" s="11">
        <f t="shared" si="199"/>
        <v>6.9683227482172887</v>
      </c>
      <c r="O177" s="11">
        <f t="shared" si="199"/>
        <v>5.9467246006226944</v>
      </c>
      <c r="P177" s="11">
        <f t="shared" si="199"/>
        <v>8.2349125613694998</v>
      </c>
      <c r="Q177" s="11">
        <f t="shared" si="199"/>
        <v>8.9891481678642542</v>
      </c>
      <c r="S177" s="40">
        <f t="shared" si="150"/>
        <v>-4.5297643981912605</v>
      </c>
      <c r="T177" s="40">
        <f t="shared" si="151"/>
        <v>2.7928042827574107</v>
      </c>
      <c r="W177" s="10" t="str">
        <f t="shared" ref="W177:AB178" si="200">W32</f>
        <v>91 Elementary trades and related occupations</v>
      </c>
      <c r="X177" s="11">
        <f t="shared" si="200"/>
        <v>2.2955323405304551</v>
      </c>
      <c r="Y177" s="11">
        <f t="shared" si="200"/>
        <v>2.1410212379752398</v>
      </c>
      <c r="Z177" s="11">
        <f t="shared" si="200"/>
        <v>1.6405811592286343</v>
      </c>
      <c r="AA177" s="11">
        <f t="shared" si="200"/>
        <v>5.5643429374283393</v>
      </c>
      <c r="AB177" s="11">
        <f t="shared" si="200"/>
        <v>6.8117927392194373</v>
      </c>
      <c r="AD177" s="40">
        <f t="shared" si="153"/>
        <v>-6.4975779513391281</v>
      </c>
      <c r="AE177" s="40">
        <f t="shared" si="154"/>
        <v>9.9556576364884251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56.79140346593266</v>
      </c>
      <c r="C178" s="11">
        <f t="shared" si="146"/>
        <v>55.165295069393089</v>
      </c>
      <c r="D178" s="11">
        <f t="shared" si="146"/>
        <v>48.73887912972905</v>
      </c>
      <c r="E178" s="11">
        <f t="shared" si="146"/>
        <v>45.211622838946241</v>
      </c>
      <c r="F178" s="11">
        <f t="shared" si="146"/>
        <v>43.588715607261058</v>
      </c>
      <c r="H178" s="40">
        <f>IF(D$151-B$151 &lt;&gt; 0,(EXP(LN(D178/B178)/(D$151-B$151))-1)*100,0)</f>
        <v>-3.0118697149345453</v>
      </c>
      <c r="I178" s="40">
        <f t="shared" ref="I178" si="201">IF(F$151-D$151 &lt;&gt; 0,(EXP(LN(F178/D178)/(F$151-D$151))-1)*100,0)</f>
        <v>-0.7417602815044777</v>
      </c>
      <c r="L178" s="10" t="str">
        <f t="shared" si="199"/>
        <v>92 Elementary administration and service occupations</v>
      </c>
      <c r="M178" s="11">
        <f t="shared" si="199"/>
        <v>30.038367497948506</v>
      </c>
      <c r="N178" s="11">
        <f t="shared" si="199"/>
        <v>28.8596725098677</v>
      </c>
      <c r="O178" s="11">
        <f t="shared" si="199"/>
        <v>25.518044950098542</v>
      </c>
      <c r="P178" s="11">
        <f t="shared" si="199"/>
        <v>25.255936195091021</v>
      </c>
      <c r="Q178" s="11">
        <f t="shared" si="199"/>
        <v>24.18879754954655</v>
      </c>
      <c r="S178" s="40">
        <f t="shared" ref="S178" si="202">IF(O$151-M$151 &lt;&gt; 0,(EXP(LN(O178/M178)/(O$151-M$151))-1)*100,0)</f>
        <v>-3.2091699254819028</v>
      </c>
      <c r="T178" s="40">
        <f t="shared" ref="T178" si="203">IF(Q$151-O$151 &lt;&gt; 0,(EXP(LN(Q178/O178)/(Q$151-O$151))-1)*100,0)</f>
        <v>-0.3560063373515332</v>
      </c>
      <c r="W178" s="10" t="str">
        <f t="shared" si="200"/>
        <v>92 Elementary administration and service occupations</v>
      </c>
      <c r="X178" s="11">
        <f t="shared" si="200"/>
        <v>26.753035967984136</v>
      </c>
      <c r="Y178" s="11">
        <f t="shared" si="200"/>
        <v>26.305622559525354</v>
      </c>
      <c r="Z178" s="11">
        <f t="shared" si="200"/>
        <v>23.220834179630526</v>
      </c>
      <c r="AA178" s="11">
        <f t="shared" si="200"/>
        <v>19.955686643855248</v>
      </c>
      <c r="AB178" s="11">
        <f t="shared" si="200"/>
        <v>19.399918057714551</v>
      </c>
      <c r="AD178" s="40">
        <f t="shared" ref="AD178" si="204">IF(Z$151-X$151 &lt;&gt; 0,(EXP(LN(Z178/X178)/(Z$151-X$151))-1)*100,0)</f>
        <v>-2.79223705989321</v>
      </c>
      <c r="AE178" s="40">
        <f t="shared" ref="AE178" si="205">IF(AB$151-Z$151 &lt;&gt; 0,(EXP(LN(AB178/Z178)/(AB$151-Z$151))-1)*100,0)</f>
        <v>-1.19138650354631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532.56999999999994</v>
      </c>
      <c r="C180" s="34">
        <f t="shared" si="206"/>
        <v>560.78900000000033</v>
      </c>
      <c r="D180" s="34">
        <f t="shared" si="206"/>
        <v>548.29599999999994</v>
      </c>
      <c r="E180" s="34">
        <f t="shared" si="206"/>
        <v>568.90400000000011</v>
      </c>
      <c r="F180" s="34">
        <f t="shared" si="206"/>
        <v>599.67000000000064</v>
      </c>
      <c r="H180" s="43">
        <f>IF(D$151-B$151 &lt;&gt; 0,(EXP(LN(D180/B180)/(D$151-B$151))-1)*100,0)</f>
        <v>0.58371587574734818</v>
      </c>
      <c r="I180" s="43">
        <f t="shared" si="148"/>
        <v>0.5988809428255637</v>
      </c>
      <c r="L180" s="231" t="str">
        <f t="shared" ref="L180:Q180" si="207">L35</f>
        <v>All occupations</v>
      </c>
      <c r="M180" s="34">
        <f t="shared" si="207"/>
        <v>285.42827832606321</v>
      </c>
      <c r="N180" s="34">
        <f t="shared" si="207"/>
        <v>302.89012416421468</v>
      </c>
      <c r="O180" s="34">
        <f t="shared" si="207"/>
        <v>292.33886542276338</v>
      </c>
      <c r="P180" s="34">
        <f t="shared" si="207"/>
        <v>300.58537547599417</v>
      </c>
      <c r="Q180" s="34">
        <f t="shared" si="207"/>
        <v>312.29572548078835</v>
      </c>
      <c r="S180" s="43">
        <f t="shared" ref="S180" si="208">IF(O$151-M$151 &lt;&gt; 0,(EXP(LN(O180/M180)/(O$151-M$151))-1)*100,0)</f>
        <v>0.47960331595480188</v>
      </c>
      <c r="T180" s="43">
        <f t="shared" ref="T180" si="209">IF(Q$151-O$151 &lt;&gt; 0,(EXP(LN(Q180/O180)/(Q$151-O$151))-1)*100,0)</f>
        <v>0.44121683810851575</v>
      </c>
      <c r="W180" s="231" t="str">
        <f t="shared" ref="W180:AB180" si="210">W35</f>
        <v>All occupations</v>
      </c>
      <c r="X180" s="34">
        <f t="shared" si="210"/>
        <v>247.14172167393698</v>
      </c>
      <c r="Y180" s="34">
        <f t="shared" si="210"/>
        <v>257.89887583578559</v>
      </c>
      <c r="Z180" s="34">
        <f t="shared" si="210"/>
        <v>255.95713457723662</v>
      </c>
      <c r="AA180" s="34">
        <f t="shared" si="210"/>
        <v>268.31862452400594</v>
      </c>
      <c r="AB180" s="34">
        <f t="shared" si="210"/>
        <v>287.37427451921212</v>
      </c>
      <c r="AD180" s="43">
        <f t="shared" ref="AD180" si="211">IF(Z$151-X$151 &lt;&gt; 0,(EXP(LN(Z180/X180)/(Z$151-X$151))-1)*100,0)</f>
        <v>0.70342334817403707</v>
      </c>
      <c r="AE180" s="43">
        <f t="shared" ref="AE180" si="212">IF(AB$151-Z$151 &lt;&gt; 0,(EXP(LN(AB180/Z180)/(AB$151-Z$151))-1)*100,0)</f>
        <v>0.77482281044478629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Cheshire and Warrington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45.8409791256136</v>
      </c>
      <c r="C7" s="31">
        <f>'Occ T1'!C8</f>
        <v>51.955811693825311</v>
      </c>
      <c r="D7" s="31">
        <f>'Occ T1'!D8</f>
        <v>53.392994196607312</v>
      </c>
      <c r="E7" s="31">
        <f>'Occ T1'!E8</f>
        <v>50.506433763439482</v>
      </c>
      <c r="F7" s="31">
        <f>'Occ T1'!F8</f>
        <v>56.194339264232298</v>
      </c>
      <c r="H7" s="31">
        <f>C7-B7</f>
        <v>6.1148325682117104</v>
      </c>
      <c r="I7" s="31">
        <f>D7-C7</f>
        <v>1.4371825027820009</v>
      </c>
      <c r="J7" s="31">
        <f>E7-D7</f>
        <v>-2.8865604331678298</v>
      </c>
      <c r="K7" s="31">
        <f>F7-E7</f>
        <v>5.6879055007928159</v>
      </c>
      <c r="L7" s="31">
        <f>F7-D7</f>
        <v>2.801345067624986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29.438003166043199</v>
      </c>
      <c r="C8" s="32">
        <f>'Occ T2'!C8</f>
        <v>35.376519789380083</v>
      </c>
      <c r="D8" s="32">
        <f>'Occ T2'!D8</f>
        <v>35.962769986906238</v>
      </c>
      <c r="E8" s="32">
        <f>'Occ T2'!E8</f>
        <v>32.47303780745046</v>
      </c>
      <c r="F8" s="32">
        <f>'Occ T2'!F8</f>
        <v>35.432737699943949</v>
      </c>
      <c r="H8" s="31">
        <f t="shared" ref="H8:H9" si="0">C8-B8</f>
        <v>5.9385166233368842</v>
      </c>
      <c r="I8" s="31">
        <f t="shared" ref="I8:I9" si="1">D8-C8</f>
        <v>0.58625019752615515</v>
      </c>
      <c r="J8" s="31">
        <f t="shared" ref="J8:J9" si="2">E8-D8</f>
        <v>-3.4897321794557783</v>
      </c>
      <c r="K8" s="31">
        <f t="shared" ref="K8:K9" si="3">F8-E8</f>
        <v>2.9596998924934894</v>
      </c>
      <c r="L8" s="31">
        <f t="shared" ref="L8:L49" si="4">F8-D8</f>
        <v>-0.53003228696228888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16.402975959570398</v>
      </c>
      <c r="C9" s="32">
        <f>'Occ T2'!C9</f>
        <v>16.579291904445228</v>
      </c>
      <c r="D9" s="32">
        <f>'Occ T2'!D9</f>
        <v>17.430224209701073</v>
      </c>
      <c r="E9" s="32">
        <f>'Occ T2'!E9</f>
        <v>18.033395955989022</v>
      </c>
      <c r="F9" s="32">
        <f>'Occ T2'!F9</f>
        <v>20.761601564288348</v>
      </c>
      <c r="H9" s="31">
        <f t="shared" si="0"/>
        <v>0.17631594487482971</v>
      </c>
      <c r="I9" s="31">
        <f t="shared" si="1"/>
        <v>0.85093230525584573</v>
      </c>
      <c r="J9" s="31">
        <f t="shared" si="2"/>
        <v>0.60317174628794845</v>
      </c>
      <c r="K9" s="31">
        <f t="shared" si="3"/>
        <v>2.7282056082993265</v>
      </c>
      <c r="L9" s="31">
        <f t="shared" si="4"/>
        <v>3.3313773545872749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97.12103999337063</v>
      </c>
      <c r="C11" s="31">
        <f>'Occ T1'!C9</f>
        <v>108.33930988540141</v>
      </c>
      <c r="D11" s="31">
        <f>'Occ T1'!D9</f>
        <v>113.94184609952501</v>
      </c>
      <c r="E11" s="31">
        <f>'Occ T1'!E9</f>
        <v>124.21292898261727</v>
      </c>
      <c r="F11" s="31">
        <f>'Occ T1'!F9</f>
        <v>140.04671189618682</v>
      </c>
      <c r="H11" s="31">
        <f>C11-B11</f>
        <v>11.218269892030776</v>
      </c>
      <c r="I11" s="31">
        <f t="shared" ref="I11:I49" si="5">D11-C11</f>
        <v>5.602536214123603</v>
      </c>
      <c r="J11" s="31">
        <f>E11-D11</f>
        <v>10.271082883092262</v>
      </c>
      <c r="K11" s="31">
        <f>F11-E11</f>
        <v>15.83378291356955</v>
      </c>
      <c r="L11" s="31">
        <f t="shared" si="4"/>
        <v>26.104865796661812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28.321451508349007</v>
      </c>
      <c r="C12" s="10">
        <f>'Occ T2'!C10</f>
        <v>32.487983174624773</v>
      </c>
      <c r="D12" s="10">
        <f>'Occ T2'!D10</f>
        <v>33.093604219598696</v>
      </c>
      <c r="E12" s="10">
        <f>'Occ T2'!E10</f>
        <v>40.559468912139081</v>
      </c>
      <c r="F12" s="10">
        <f>'Occ T2'!F10</f>
        <v>46.257748854377461</v>
      </c>
      <c r="H12" s="11">
        <f t="shared" ref="H12:K14" si="6">C12-B12</f>
        <v>4.1665316662757661</v>
      </c>
      <c r="I12" s="31">
        <f t="shared" si="5"/>
        <v>0.60562104497392255</v>
      </c>
      <c r="J12" s="11">
        <f t="shared" si="6"/>
        <v>7.4658646925403858</v>
      </c>
      <c r="K12" s="11">
        <f t="shared" si="6"/>
        <v>5.6982799422383792</v>
      </c>
      <c r="L12" s="31">
        <f t="shared" si="4"/>
        <v>13.164144634778765</v>
      </c>
    </row>
    <row r="13" spans="1:12" x14ac:dyDescent="0.2">
      <c r="A13" s="10" t="str">
        <f>'Occ T2'!A11</f>
        <v>22 Health professionals</v>
      </c>
      <c r="B13" s="10">
        <f>'Occ T2'!B11</f>
        <v>18.773405938319556</v>
      </c>
      <c r="C13" s="10">
        <f>'Occ T2'!C11</f>
        <v>20.957521550549036</v>
      </c>
      <c r="D13" s="10">
        <f>'Occ T2'!D11</f>
        <v>21.417644611597215</v>
      </c>
      <c r="E13" s="10">
        <f>'Occ T2'!E11</f>
        <v>21.65383625916613</v>
      </c>
      <c r="F13" s="10">
        <f>'Occ T2'!F11</f>
        <v>24.40279263648053</v>
      </c>
      <c r="H13" s="11">
        <f t="shared" si="6"/>
        <v>2.1841156122294798</v>
      </c>
      <c r="I13" s="31">
        <f t="shared" si="5"/>
        <v>0.46012306104817924</v>
      </c>
      <c r="J13" s="11">
        <f t="shared" si="6"/>
        <v>0.23619164756891564</v>
      </c>
      <c r="K13" s="11">
        <f t="shared" si="6"/>
        <v>2.7489563773143999</v>
      </c>
      <c r="L13" s="31">
        <f t="shared" si="4"/>
        <v>2.9851480248833155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23.090705329307763</v>
      </c>
      <c r="C14" s="10">
        <f>'Occ T2'!C12</f>
        <v>22.306216654748855</v>
      </c>
      <c r="D14" s="10">
        <f>'Occ T2'!D12</f>
        <v>23.831483305156919</v>
      </c>
      <c r="E14" s="10">
        <f>'Occ T2'!E12</f>
        <v>24.775730455994015</v>
      </c>
      <c r="F14" s="10">
        <f>'Occ T2'!F12</f>
        <v>28.044815218296563</v>
      </c>
      <c r="H14" s="11">
        <f t="shared" si="6"/>
        <v>-0.78448867455890792</v>
      </c>
      <c r="I14" s="31">
        <f t="shared" si="5"/>
        <v>1.5252666504080636</v>
      </c>
      <c r="J14" s="11">
        <f t="shared" si="6"/>
        <v>0.94424715083709643</v>
      </c>
      <c r="K14" s="11">
        <f t="shared" si="6"/>
        <v>3.2690847623025476</v>
      </c>
      <c r="L14" s="31">
        <f t="shared" si="4"/>
        <v>4.2133319131396441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26.935477217394315</v>
      </c>
      <c r="C15" s="10">
        <f>'Occ T2'!C13</f>
        <v>32.587588505478742</v>
      </c>
      <c r="D15" s="10">
        <f>'Occ T2'!D13</f>
        <v>35.599113963172179</v>
      </c>
      <c r="E15" s="10">
        <f>'Occ T2'!E13</f>
        <v>37.223893355318054</v>
      </c>
      <c r="F15" s="10">
        <f>'Occ T2'!F13</f>
        <v>41.341355187032278</v>
      </c>
      <c r="H15" s="11">
        <f t="shared" ref="H15" si="7">C15-B15</f>
        <v>5.6521112880844271</v>
      </c>
      <c r="I15" s="31">
        <f t="shared" si="5"/>
        <v>3.0115254576934376</v>
      </c>
      <c r="J15" s="11">
        <f t="shared" ref="J15" si="8">E15-D15</f>
        <v>1.6247793921458751</v>
      </c>
      <c r="K15" s="11">
        <f t="shared" ref="K15" si="9">F15-E15</f>
        <v>4.1174618317142233</v>
      </c>
      <c r="L15" s="31">
        <f t="shared" si="4"/>
        <v>5.7422412238600984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57.793455688623965</v>
      </c>
      <c r="C17" s="31">
        <f>'Occ T1'!C10</f>
        <v>64.617594725848093</v>
      </c>
      <c r="D17" s="31">
        <f>'Occ T1'!D10</f>
        <v>66.197819186493717</v>
      </c>
      <c r="E17" s="31">
        <f>'Occ T1'!E10</f>
        <v>70.025773603561959</v>
      </c>
      <c r="F17" s="31">
        <f>'Occ T1'!F10</f>
        <v>77.743732655067362</v>
      </c>
      <c r="H17" s="31">
        <f t="shared" ref="H17:K21" si="10">C17-B17</f>
        <v>6.8241390372241284</v>
      </c>
      <c r="I17" s="31">
        <f t="shared" si="5"/>
        <v>1.5802244606456242</v>
      </c>
      <c r="J17" s="31">
        <f t="shared" si="10"/>
        <v>3.8279544170682414</v>
      </c>
      <c r="K17" s="31">
        <f t="shared" si="10"/>
        <v>7.7179590515054031</v>
      </c>
      <c r="L17" s="31">
        <f t="shared" si="4"/>
        <v>11.545913468573644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9.6136509646234813</v>
      </c>
      <c r="C18" s="10">
        <f>'Occ T2'!C14</f>
        <v>11.533430424745834</v>
      </c>
      <c r="D18" s="10">
        <f>'Occ T2'!D14</f>
        <v>12.256651434982214</v>
      </c>
      <c r="E18" s="10">
        <f>'Occ T2'!E14</f>
        <v>11.541212940745082</v>
      </c>
      <c r="F18" s="10">
        <f>'Occ T2'!F14</f>
        <v>12.545657364351875</v>
      </c>
      <c r="H18" s="11">
        <f t="shared" si="10"/>
        <v>1.9197794601223528</v>
      </c>
      <c r="I18" s="31">
        <f t="shared" si="5"/>
        <v>0.72322101023637941</v>
      </c>
      <c r="J18" s="11">
        <f t="shared" si="10"/>
        <v>-0.71543849423713191</v>
      </c>
      <c r="K18" s="11">
        <f t="shared" si="10"/>
        <v>1.0044444236067935</v>
      </c>
      <c r="L18" s="31">
        <f t="shared" si="4"/>
        <v>0.28900592936966163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8.6246871779352734</v>
      </c>
      <c r="C19" s="10">
        <f>'Occ T2'!C15</f>
        <v>9.379191299721958</v>
      </c>
      <c r="D19" s="10">
        <f>'Occ T2'!D15</f>
        <v>9.7799557459423472</v>
      </c>
      <c r="E19" s="10">
        <f>'Occ T2'!E15</f>
        <v>16.003411929010987</v>
      </c>
      <c r="F19" s="10">
        <f>'Occ T2'!F15</f>
        <v>19.881424391286558</v>
      </c>
      <c r="H19" s="11">
        <f t="shared" si="10"/>
        <v>0.75450412178668458</v>
      </c>
      <c r="I19" s="31">
        <f t="shared" si="5"/>
        <v>0.4007644462203892</v>
      </c>
      <c r="J19" s="11">
        <f t="shared" si="10"/>
        <v>6.2234561830686399</v>
      </c>
      <c r="K19" s="11">
        <f t="shared" si="10"/>
        <v>3.8780124622755707</v>
      </c>
      <c r="L19" s="31">
        <f t="shared" si="4"/>
        <v>10.101468645344211</v>
      </c>
    </row>
    <row r="20" spans="1:12" x14ac:dyDescent="0.2">
      <c r="A20" s="10" t="str">
        <f>'Occ T2'!A16</f>
        <v>33 Protective service occupations</v>
      </c>
      <c r="B20" s="10">
        <f>'Occ T2'!B16</f>
        <v>4.3158094155212838</v>
      </c>
      <c r="C20" s="10">
        <f>'Occ T2'!C16</f>
        <v>4.4218947915474001</v>
      </c>
      <c r="D20" s="10">
        <f>'Occ T2'!D16</f>
        <v>4.5061325592535013</v>
      </c>
      <c r="E20" s="10">
        <f>'Occ T2'!E16</f>
        <v>3.6622593367358687</v>
      </c>
      <c r="F20" s="10">
        <f>'Occ T2'!F16</f>
        <v>3.8625163556648983</v>
      </c>
      <c r="H20" s="11">
        <f t="shared" si="10"/>
        <v>0.10608537602611623</v>
      </c>
      <c r="I20" s="31">
        <f t="shared" si="5"/>
        <v>8.4237767706101252E-2</v>
      </c>
      <c r="J20" s="11">
        <f t="shared" si="10"/>
        <v>-0.84387322251763264</v>
      </c>
      <c r="K20" s="11">
        <f t="shared" si="10"/>
        <v>0.20025701892902958</v>
      </c>
      <c r="L20" s="31">
        <f t="shared" si="4"/>
        <v>-0.64361620358860305</v>
      </c>
    </row>
    <row r="21" spans="1:12" x14ac:dyDescent="0.2">
      <c r="A21" s="10" t="str">
        <f>'Occ T2'!A17</f>
        <v>34 Culture, media and sports occupations</v>
      </c>
      <c r="B21" s="10">
        <f>'Occ T2'!B17</f>
        <v>6.6912987240386403</v>
      </c>
      <c r="C21" s="10">
        <f>'Occ T2'!C17</f>
        <v>7.4369374040297194</v>
      </c>
      <c r="D21" s="10">
        <f>'Occ T2'!D17</f>
        <v>7.2355272711679692</v>
      </c>
      <c r="E21" s="10">
        <f>'Occ T2'!E17</f>
        <v>6.3036407061661022</v>
      </c>
      <c r="F21" s="10">
        <f>'Occ T2'!F17</f>
        <v>7.0072613030886028</v>
      </c>
      <c r="H21" s="11">
        <f t="shared" si="10"/>
        <v>0.74563867999107902</v>
      </c>
      <c r="I21" s="31">
        <f t="shared" si="5"/>
        <v>-0.20141013286175014</v>
      </c>
      <c r="J21" s="11">
        <f t="shared" si="10"/>
        <v>-0.93188656500186706</v>
      </c>
      <c r="K21" s="11">
        <f t="shared" si="10"/>
        <v>0.70362059692250067</v>
      </c>
      <c r="L21" s="31">
        <f t="shared" si="4"/>
        <v>-0.22826596807936639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28.548009406505283</v>
      </c>
      <c r="C22" s="10">
        <f>'Occ T2'!C18</f>
        <v>31.846140805803184</v>
      </c>
      <c r="D22" s="10">
        <f>'Occ T2'!D18</f>
        <v>32.419552175147686</v>
      </c>
      <c r="E22" s="10">
        <f>'Occ T2'!E18</f>
        <v>32.515248690903924</v>
      </c>
      <c r="F22" s="10">
        <f>'Occ T2'!F18</f>
        <v>34.44687324067543</v>
      </c>
      <c r="H22" s="11">
        <f t="shared" ref="H22" si="11">C22-B22</f>
        <v>3.2981313992979011</v>
      </c>
      <c r="I22" s="31">
        <f t="shared" si="5"/>
        <v>0.57341136934450176</v>
      </c>
      <c r="J22" s="11">
        <f t="shared" ref="J22" si="12">E22-D22</f>
        <v>9.5696515756237943E-2</v>
      </c>
      <c r="K22" s="11">
        <f t="shared" ref="K22" si="13">F22-E22</f>
        <v>1.9316245497715059</v>
      </c>
      <c r="L22" s="31">
        <f t="shared" si="4"/>
        <v>2.0273210655277438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70.291770309068056</v>
      </c>
      <c r="C24" s="31">
        <f>'Occ T1'!C11</f>
        <v>70.836330372112457</v>
      </c>
      <c r="D24" s="31">
        <f>'Occ T1'!D11</f>
        <v>72.820089528941921</v>
      </c>
      <c r="E24" s="31">
        <f>'Occ T1'!E11</f>
        <v>75.429156179215767</v>
      </c>
      <c r="F24" s="31">
        <f>'Occ T1'!F11</f>
        <v>73.522234720329593</v>
      </c>
      <c r="H24" s="31">
        <f t="shared" ref="H24:K26" si="14">C24-B24</f>
        <v>0.54456006304440052</v>
      </c>
      <c r="I24" s="31">
        <f t="shared" si="5"/>
        <v>1.9837591568294641</v>
      </c>
      <c r="J24" s="31">
        <f t="shared" si="14"/>
        <v>2.6090666502738458</v>
      </c>
      <c r="K24" s="31">
        <f t="shared" si="14"/>
        <v>-1.906921458886174</v>
      </c>
      <c r="L24" s="31">
        <f t="shared" si="4"/>
        <v>0.70214519138767173</v>
      </c>
    </row>
    <row r="25" spans="1:12" x14ac:dyDescent="0.2">
      <c r="A25" t="str">
        <f>'Occ T2'!A19</f>
        <v>41 Administrative occupations</v>
      </c>
      <c r="B25" s="32">
        <f>'Occ T2'!B19</f>
        <v>57.70306646350479</v>
      </c>
      <c r="C25" s="32">
        <f>'Occ T2'!C19</f>
        <v>58.977359747610954</v>
      </c>
      <c r="D25" s="32">
        <f>'Occ T2'!D19</f>
        <v>61.386826653602441</v>
      </c>
      <c r="E25" s="32">
        <f>'Occ T2'!E19</f>
        <v>64.701695831558354</v>
      </c>
      <c r="F25" s="32">
        <f>'Occ T2'!F19</f>
        <v>65.95538523813228</v>
      </c>
      <c r="H25" s="11">
        <f t="shared" si="14"/>
        <v>1.2742932841061645</v>
      </c>
      <c r="I25" s="31">
        <f t="shared" si="5"/>
        <v>2.4094669059914864</v>
      </c>
      <c r="J25" s="11">
        <f t="shared" si="14"/>
        <v>3.314869177955913</v>
      </c>
      <c r="K25" s="11">
        <f t="shared" si="14"/>
        <v>1.2536894065739261</v>
      </c>
      <c r="L25" s="31">
        <f t="shared" si="4"/>
        <v>4.5685585845298391</v>
      </c>
    </row>
    <row r="26" spans="1:12" x14ac:dyDescent="0.2">
      <c r="A26" t="str">
        <f>'Occ T2'!A20</f>
        <v>42 Secretarial and related occupations</v>
      </c>
      <c r="B26" s="32">
        <f>'Occ T2'!B20</f>
        <v>12.588703845563272</v>
      </c>
      <c r="C26" s="32">
        <f>'Occ T2'!C20</f>
        <v>11.858970624501499</v>
      </c>
      <c r="D26" s="32">
        <f>'Occ T2'!D20</f>
        <v>11.433262875339475</v>
      </c>
      <c r="E26" s="32">
        <f>'Occ T2'!E20</f>
        <v>10.727460347657416</v>
      </c>
      <c r="F26" s="32">
        <f>'Occ T2'!F20</f>
        <v>7.5668494821973118</v>
      </c>
      <c r="H26" s="11">
        <f t="shared" si="14"/>
        <v>-0.72973322106177285</v>
      </c>
      <c r="I26" s="31">
        <f t="shared" si="5"/>
        <v>-0.42570774916202403</v>
      </c>
      <c r="J26" s="11">
        <f t="shared" si="14"/>
        <v>-0.70580252768205831</v>
      </c>
      <c r="K26" s="11">
        <f t="shared" si="14"/>
        <v>-3.1606108654601046</v>
      </c>
      <c r="L26" s="31">
        <f t="shared" si="4"/>
        <v>-3.8664133931421629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52.212923573550839</v>
      </c>
      <c r="C28" s="31">
        <f>'Occ T1'!C12</f>
        <v>54.154723906990462</v>
      </c>
      <c r="D28" s="31">
        <f>'Occ T1'!D12</f>
        <v>47.619150734551482</v>
      </c>
      <c r="E28" s="31">
        <f>'Occ T1'!E12</f>
        <v>47.315568518930007</v>
      </c>
      <c r="F28" s="31">
        <f>'Occ T1'!F12</f>
        <v>45.210990632138227</v>
      </c>
      <c r="H28" s="31">
        <f t="shared" ref="H28:K30" si="15">C28-B28</f>
        <v>1.9418003334396232</v>
      </c>
      <c r="I28" s="31">
        <f t="shared" si="5"/>
        <v>-6.5355731724389798</v>
      </c>
      <c r="J28" s="31">
        <f t="shared" si="15"/>
        <v>-0.30358221562147492</v>
      </c>
      <c r="K28" s="31">
        <f t="shared" si="15"/>
        <v>-2.1045778867917804</v>
      </c>
      <c r="L28" s="31">
        <f t="shared" si="4"/>
        <v>-2.4081601024132553</v>
      </c>
    </row>
    <row r="29" spans="1:12" x14ac:dyDescent="0.2">
      <c r="A29" s="10" t="str">
        <f>'Occ T2'!A21</f>
        <v>51 Skilled agricultural and related trades</v>
      </c>
      <c r="B29" s="10">
        <f>'Occ T2'!B21</f>
        <v>5.8351462178697586</v>
      </c>
      <c r="C29" s="10">
        <f>'Occ T2'!C21</f>
        <v>6.1777681624696852</v>
      </c>
      <c r="D29" s="10">
        <f>'Occ T2'!D21</f>
        <v>5.8976140306897555</v>
      </c>
      <c r="E29" s="10">
        <f>'Occ T2'!E21</f>
        <v>5.8303778032801938</v>
      </c>
      <c r="F29" s="10">
        <f>'Occ T2'!F21</f>
        <v>6.3114415997805269</v>
      </c>
      <c r="H29" s="11">
        <f t="shared" si="15"/>
        <v>0.34262194459992656</v>
      </c>
      <c r="I29" s="31">
        <f t="shared" si="5"/>
        <v>-0.28015413177992965</v>
      </c>
      <c r="J29" s="11">
        <f t="shared" si="15"/>
        <v>-6.72362274095617E-2</v>
      </c>
      <c r="K29" s="11">
        <f t="shared" si="15"/>
        <v>0.48106379650033304</v>
      </c>
      <c r="L29" s="31">
        <f t="shared" si="4"/>
        <v>0.41382756909077134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19.646307170972374</v>
      </c>
      <c r="C30" s="10">
        <f>'Occ T2'!C22</f>
        <v>21.558305682509754</v>
      </c>
      <c r="D30" s="10">
        <f>'Occ T2'!D22</f>
        <v>18.039517837879064</v>
      </c>
      <c r="E30" s="10">
        <f>'Occ T2'!E22</f>
        <v>17.49326157695776</v>
      </c>
      <c r="F30" s="10">
        <f>'Occ T2'!F22</f>
        <v>15.964702806783095</v>
      </c>
      <c r="H30" s="11">
        <f t="shared" si="15"/>
        <v>1.9119985115373801</v>
      </c>
      <c r="I30" s="31">
        <f t="shared" si="5"/>
        <v>-3.5187878446306904</v>
      </c>
      <c r="J30" s="11">
        <f t="shared" si="15"/>
        <v>-0.54625626092130375</v>
      </c>
      <c r="K30" s="11">
        <f t="shared" si="15"/>
        <v>-1.5285587701746657</v>
      </c>
      <c r="L30" s="31">
        <f t="shared" si="4"/>
        <v>-2.0748150310959694</v>
      </c>
    </row>
    <row r="31" spans="1:12" x14ac:dyDescent="0.2">
      <c r="A31" s="10" t="str">
        <f>'Occ T2'!A23</f>
        <v>53 Skilled construction and building trades</v>
      </c>
      <c r="B31" s="10">
        <f>'Occ T2'!B23</f>
        <v>15.617696183461172</v>
      </c>
      <c r="C31" s="10">
        <f>'Occ T2'!C23</f>
        <v>16.792834009091877</v>
      </c>
      <c r="D31" s="10">
        <f>'Occ T2'!D23</f>
        <v>14.320739900547263</v>
      </c>
      <c r="E31" s="10">
        <f>'Occ T2'!E23</f>
        <v>14.029850028536757</v>
      </c>
      <c r="F31" s="10">
        <f>'Occ T2'!F23</f>
        <v>12.659693444418995</v>
      </c>
      <c r="H31" s="11">
        <f t="shared" ref="H31:H32" si="16">C31-B31</f>
        <v>1.1751378256307046</v>
      </c>
      <c r="I31" s="31">
        <f t="shared" si="5"/>
        <v>-2.4720941085446135</v>
      </c>
      <c r="J31" s="11">
        <f t="shared" ref="J31:J32" si="17">E31-D31</f>
        <v>-0.29088987201050642</v>
      </c>
      <c r="K31" s="11">
        <f t="shared" ref="K31:K32" si="18">F31-E31</f>
        <v>-1.3701565841177619</v>
      </c>
      <c r="L31" s="31">
        <f t="shared" si="4"/>
        <v>-1.6610464561282683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11.113774001247538</v>
      </c>
      <c r="C32" s="10">
        <f>'Occ T2'!C24</f>
        <v>9.6258160529191397</v>
      </c>
      <c r="D32" s="10">
        <f>'Occ T2'!D24</f>
        <v>9.3612789654354067</v>
      </c>
      <c r="E32" s="10">
        <f>'Occ T2'!E24</f>
        <v>9.9620791101552992</v>
      </c>
      <c r="F32" s="10">
        <f>'Occ T2'!F24</f>
        <v>10.275152781155613</v>
      </c>
      <c r="H32" s="11">
        <f t="shared" si="16"/>
        <v>-1.4879579483283987</v>
      </c>
      <c r="I32" s="31">
        <f t="shared" si="5"/>
        <v>-0.26453708748373295</v>
      </c>
      <c r="J32" s="11">
        <f t="shared" si="17"/>
        <v>0.60080014471989251</v>
      </c>
      <c r="K32" s="11">
        <f t="shared" si="18"/>
        <v>0.31307367100031414</v>
      </c>
      <c r="L32" s="31">
        <f t="shared" si="4"/>
        <v>0.91387381572020665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50.711528126728581</v>
      </c>
      <c r="C34" s="31">
        <f>'Occ T1'!C13</f>
        <v>49.212148550792399</v>
      </c>
      <c r="D34" s="31">
        <f>'Occ T1'!D13</f>
        <v>47.507912450473938</v>
      </c>
      <c r="E34" s="31">
        <f>'Occ T1'!E13</f>
        <v>49.694046935961353</v>
      </c>
      <c r="F34" s="31">
        <f>'Occ T1'!F13</f>
        <v>55.023806531212863</v>
      </c>
      <c r="H34" s="31">
        <f t="shared" ref="H34:K36" si="19">C34-B34</f>
        <v>-1.4993795759361817</v>
      </c>
      <c r="I34" s="31">
        <f t="shared" si="5"/>
        <v>-1.704236100318461</v>
      </c>
      <c r="J34" s="31">
        <f t="shared" si="19"/>
        <v>2.1861344854874147</v>
      </c>
      <c r="K34" s="31">
        <f t="shared" si="19"/>
        <v>5.3297595952515096</v>
      </c>
      <c r="L34" s="31">
        <f t="shared" si="4"/>
        <v>7.5158940807389243</v>
      </c>
    </row>
    <row r="35" spans="1:12" x14ac:dyDescent="0.2">
      <c r="A35" s="10" t="str">
        <f>'Occ T2'!A25</f>
        <v>61 Caring personal service occupations</v>
      </c>
      <c r="B35" s="10">
        <f>'Occ T2'!B25</f>
        <v>37.656356563064236</v>
      </c>
      <c r="C35" s="10">
        <f>'Occ T2'!C25</f>
        <v>36.584658391396793</v>
      </c>
      <c r="D35" s="10">
        <f>'Occ T2'!D25</f>
        <v>36.316626722001985</v>
      </c>
      <c r="E35" s="10">
        <f>'Occ T2'!E25</f>
        <v>39.505855301501676</v>
      </c>
      <c r="F35" s="10">
        <f>'Occ T2'!F25</f>
        <v>44.849727138435981</v>
      </c>
      <c r="G35" s="10"/>
      <c r="H35" s="11">
        <f t="shared" si="19"/>
        <v>-1.0716981716674425</v>
      </c>
      <c r="I35" s="31">
        <f t="shared" si="5"/>
        <v>-0.2680316693948086</v>
      </c>
      <c r="J35" s="11">
        <f t="shared" si="19"/>
        <v>3.1892285794996909</v>
      </c>
      <c r="K35" s="11">
        <f t="shared" si="19"/>
        <v>5.343871836934305</v>
      </c>
      <c r="L35" s="31">
        <f t="shared" si="4"/>
        <v>8.5331004164339959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12.552797866175666</v>
      </c>
      <c r="C36" s="10">
        <f>'Occ T2'!C26</f>
        <v>12.210909829404534</v>
      </c>
      <c r="D36" s="10">
        <f>'Occ T2'!D26</f>
        <v>10.673102404365801</v>
      </c>
      <c r="E36" s="10">
        <f>'Occ T2'!E26</f>
        <v>9.8322603802042323</v>
      </c>
      <c r="F36" s="10">
        <f>'Occ T2'!F26</f>
        <v>9.7689717072696904</v>
      </c>
      <c r="G36" s="10"/>
      <c r="H36" s="11">
        <f t="shared" si="19"/>
        <v>-0.34188803677113278</v>
      </c>
      <c r="I36" s="31">
        <f t="shared" si="5"/>
        <v>-1.5378074250387321</v>
      </c>
      <c r="J36" s="11">
        <f t="shared" si="19"/>
        <v>-0.84084202416156906</v>
      </c>
      <c r="K36" s="11">
        <f t="shared" si="19"/>
        <v>-6.3288672934541879E-2</v>
      </c>
      <c r="L36" s="31">
        <f t="shared" si="4"/>
        <v>-0.90413069709611094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0.50237369748867755</v>
      </c>
      <c r="C37" s="10">
        <f>'Occ T2'!C27</f>
        <v>0.41658032999106764</v>
      </c>
      <c r="D37" s="10">
        <f>'Occ T2'!D27</f>
        <v>0.51818332410615708</v>
      </c>
      <c r="E37" s="10">
        <f>'Occ T2'!E27</f>
        <v>0.35593125425544575</v>
      </c>
      <c r="F37" s="10">
        <f>'Occ T2'!F27</f>
        <v>0.40510768550718995</v>
      </c>
      <c r="G37" s="10"/>
      <c r="H37" s="11">
        <f t="shared" ref="H37" si="20">C37-B37</f>
        <v>-8.5793367497609907E-2</v>
      </c>
      <c r="I37" s="31">
        <f t="shared" ref="I37" si="21">D37-C37</f>
        <v>0.10160299411508944</v>
      </c>
      <c r="J37" s="11">
        <f t="shared" ref="J37" si="22">E37-D37</f>
        <v>-0.16225206985071133</v>
      </c>
      <c r="K37" s="11">
        <f t="shared" ref="K37" si="23">F37-E37</f>
        <v>4.9176431251744201E-2</v>
      </c>
      <c r="L37" s="31">
        <f t="shared" ref="L37" si="24">F37-D37</f>
        <v>-0.11307563859896713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55.264846269435189</v>
      </c>
      <c r="C39" s="31">
        <f>'Occ T1'!C14</f>
        <v>57.679966812899522</v>
      </c>
      <c r="D39" s="31">
        <f>'Occ T1'!D14</f>
        <v>55.34614181813312</v>
      </c>
      <c r="E39" s="31">
        <f>'Occ T1'!E14</f>
        <v>56.722120841960169</v>
      </c>
      <c r="F39" s="31">
        <f>'Occ T1'!F14</f>
        <v>57.718543288578246</v>
      </c>
      <c r="H39" s="31">
        <f>C39-B39</f>
        <v>2.415120543464333</v>
      </c>
      <c r="I39" s="31">
        <f t="shared" si="5"/>
        <v>-2.3338249947664025</v>
      </c>
      <c r="J39" s="31">
        <f>E39-D39</f>
        <v>1.3759790238270497</v>
      </c>
      <c r="K39" s="31">
        <f>F39-E39</f>
        <v>0.99642244661807666</v>
      </c>
      <c r="L39" s="31">
        <f t="shared" si="4"/>
        <v>2.3724014704451264</v>
      </c>
    </row>
    <row r="40" spans="1:12" s="30" customFormat="1" x14ac:dyDescent="0.2">
      <c r="A40" s="126" t="str">
        <f>'Occ T2'!A28</f>
        <v>71 Sales occupations</v>
      </c>
      <c r="B40" s="126">
        <f>'Occ T2'!B28</f>
        <v>43.74646426913467</v>
      </c>
      <c r="C40" s="126">
        <f>'Occ T2'!C28</f>
        <v>45.212732736132736</v>
      </c>
      <c r="D40" s="126">
        <f>'Occ T2'!D28</f>
        <v>42.985369836752696</v>
      </c>
      <c r="E40" s="126">
        <f>'Occ T2'!E28</f>
        <v>42.779419036330324</v>
      </c>
      <c r="F40" s="126">
        <f>'Occ T2'!F28</f>
        <v>41.836080035212312</v>
      </c>
      <c r="G40"/>
      <c r="H40" s="11">
        <f>C40-B40</f>
        <v>1.4662684669980663</v>
      </c>
      <c r="I40" s="31">
        <f t="shared" si="5"/>
        <v>-2.2273628993800401</v>
      </c>
      <c r="J40" s="11">
        <f t="shared" ref="J40" si="25">E40-D40</f>
        <v>-0.20595080042237157</v>
      </c>
      <c r="K40" s="11">
        <f t="shared" ref="K40" si="26">F40-E40</f>
        <v>-0.94333900111801228</v>
      </c>
      <c r="L40" s="31">
        <f t="shared" si="4"/>
        <v>-1.1492898015403838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11.518382000300521</v>
      </c>
      <c r="C41" s="126">
        <f>'Occ T2'!C29</f>
        <v>12.467234076766786</v>
      </c>
      <c r="D41" s="126">
        <f>'Occ T2'!D29</f>
        <v>12.360771981380422</v>
      </c>
      <c r="E41" s="126">
        <f>'Occ T2'!E29</f>
        <v>13.942701805629843</v>
      </c>
      <c r="F41" s="126">
        <f>'Occ T2'!F29</f>
        <v>15.882463253365936</v>
      </c>
      <c r="G41"/>
      <c r="H41" s="11">
        <f t="shared" ref="H41" si="27">C41-B41</f>
        <v>0.9488520764662649</v>
      </c>
      <c r="I41" s="31">
        <f t="shared" si="5"/>
        <v>-0.1064620953863642</v>
      </c>
      <c r="J41" s="11">
        <f t="shared" ref="J41" si="28">E41-D41</f>
        <v>1.5819298242494213</v>
      </c>
      <c r="K41" s="11">
        <f t="shared" ref="K41" si="29">F41-E41</f>
        <v>1.9397614477360925</v>
      </c>
      <c r="L41" s="31">
        <f t="shared" si="4"/>
        <v>3.5216912719855138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36.748651996817465</v>
      </c>
      <c r="C43" s="31">
        <f>'Occ T1'!C15</f>
        <v>39.718474996545005</v>
      </c>
      <c r="D43" s="31">
        <f>'Occ T1'!D15</f>
        <v>35.143861095693147</v>
      </c>
      <c r="E43" s="31">
        <f>'Occ T1'!E15</f>
        <v>35.98709283656995</v>
      </c>
      <c r="F43" s="31">
        <f>'Occ T1'!F15</f>
        <v>34.819984497910355</v>
      </c>
      <c r="H43" s="31">
        <f t="shared" ref="H43:K45" si="30">C43-B43</f>
        <v>2.9698229997275405</v>
      </c>
      <c r="I43" s="31">
        <f t="shared" si="5"/>
        <v>-4.5746139008518583</v>
      </c>
      <c r="J43" s="31">
        <f t="shared" si="30"/>
        <v>0.84323174087680286</v>
      </c>
      <c r="K43" s="31">
        <f t="shared" si="30"/>
        <v>-1.1671083386595953</v>
      </c>
      <c r="L43" s="31">
        <f t="shared" si="4"/>
        <v>-0.32387659778279243</v>
      </c>
    </row>
    <row r="44" spans="1:12" x14ac:dyDescent="0.2">
      <c r="A44" s="10" t="str">
        <f>'Occ T2'!A30</f>
        <v>81 Process, plant and machine operatives</v>
      </c>
      <c r="B44" s="10">
        <f>'Occ T2'!B30</f>
        <v>13.466243081519977</v>
      </c>
      <c r="C44" s="10">
        <f>'Occ T2'!C30</f>
        <v>13.456714433548262</v>
      </c>
      <c r="D44" s="10">
        <f>'Occ T2'!D30</f>
        <v>11.491742597646773</v>
      </c>
      <c r="E44" s="10">
        <f>'Occ T2'!E30</f>
        <v>11.879698709680552</v>
      </c>
      <c r="F44" s="10">
        <f>'Occ T2'!F30</f>
        <v>10.703706362953314</v>
      </c>
      <c r="H44" s="11">
        <f t="shared" si="30"/>
        <v>-9.5286479717149319E-3</v>
      </c>
      <c r="I44" s="31">
        <f t="shared" si="5"/>
        <v>-1.9649718359014887</v>
      </c>
      <c r="J44" s="11">
        <f t="shared" si="30"/>
        <v>0.38795611203377867</v>
      </c>
      <c r="K44" s="11">
        <f t="shared" si="30"/>
        <v>-1.175992346727238</v>
      </c>
      <c r="L44" s="31">
        <f t="shared" si="4"/>
        <v>-0.78803623469345929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23.282408915297488</v>
      </c>
      <c r="C45" s="10">
        <f>'Occ T2'!C31</f>
        <v>26.261760562996741</v>
      </c>
      <c r="D45" s="10">
        <f>'Occ T2'!D31</f>
        <v>23.652118498046374</v>
      </c>
      <c r="E45" s="10">
        <f>'Occ T2'!E31</f>
        <v>24.1073941268894</v>
      </c>
      <c r="F45" s="10">
        <f>'Occ T2'!F31</f>
        <v>24.116278134957039</v>
      </c>
      <c r="H45" s="11">
        <f t="shared" si="30"/>
        <v>2.9793516476992536</v>
      </c>
      <c r="I45" s="31">
        <f t="shared" si="5"/>
        <v>-2.6096420649503678</v>
      </c>
      <c r="J45" s="11">
        <f t="shared" si="30"/>
        <v>0.45527562884302597</v>
      </c>
      <c r="K45" s="11">
        <f t="shared" si="30"/>
        <v>8.8840080676391153E-3</v>
      </c>
      <c r="L45" s="31">
        <f t="shared" si="4"/>
        <v>0.46415963691066509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66.584804916791768</v>
      </c>
      <c r="C47" s="31">
        <f>'Occ T1'!C16</f>
        <v>64.274639055585624</v>
      </c>
      <c r="D47" s="31">
        <f>'Occ T1'!D16</f>
        <v>56.326184889580382</v>
      </c>
      <c r="E47" s="31">
        <f>'Occ T1'!E16</f>
        <v>59.010878337744082</v>
      </c>
      <c r="F47" s="31">
        <f>'Occ T1'!F16</f>
        <v>59.389656514344736</v>
      </c>
      <c r="H47" s="31">
        <f t="shared" ref="H47:K49" si="31">C47-B47</f>
        <v>-2.3101658612061442</v>
      </c>
      <c r="I47" s="31">
        <f t="shared" si="5"/>
        <v>-7.9484541660052415</v>
      </c>
      <c r="J47" s="31">
        <f t="shared" si="31"/>
        <v>2.6846934481636993</v>
      </c>
      <c r="K47" s="31">
        <f t="shared" si="31"/>
        <v>0.3787781766006546</v>
      </c>
      <c r="L47" s="31">
        <f t="shared" si="4"/>
        <v>3.0634716247643539</v>
      </c>
    </row>
    <row r="48" spans="1:12" x14ac:dyDescent="0.2">
      <c r="A48" s="10" t="str">
        <f>'Occ T2'!A32</f>
        <v>91 Elementary trades and related occupations</v>
      </c>
      <c r="B48" s="10">
        <f>'Occ T2'!B32</f>
        <v>9.7934014508591023</v>
      </c>
      <c r="C48" s="10">
        <f>'Occ T2'!C32</f>
        <v>9.10934398619254</v>
      </c>
      <c r="D48" s="10">
        <f>'Occ T2'!D32</f>
        <v>7.5873057598513309</v>
      </c>
      <c r="E48" s="10">
        <f>'Occ T2'!E32</f>
        <v>13.799255498797839</v>
      </c>
      <c r="F48" s="10">
        <f>'Occ T2'!F32</f>
        <v>15.800940907083682</v>
      </c>
      <c r="H48" s="11">
        <f t="shared" si="31"/>
        <v>-0.68405746466656225</v>
      </c>
      <c r="I48" s="31">
        <f t="shared" si="5"/>
        <v>-1.5220382263412091</v>
      </c>
      <c r="J48" s="11">
        <f t="shared" si="31"/>
        <v>6.2119497389465081</v>
      </c>
      <c r="K48" s="11">
        <f t="shared" si="31"/>
        <v>2.0016854082858426</v>
      </c>
      <c r="L48" s="31">
        <f t="shared" si="4"/>
        <v>8.2136351472323508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56.79140346593266</v>
      </c>
      <c r="C49" s="10">
        <f>'Occ T2'!C33</f>
        <v>55.165295069393089</v>
      </c>
      <c r="D49" s="10">
        <f>'Occ T2'!D33</f>
        <v>48.73887912972905</v>
      </c>
      <c r="E49" s="10">
        <f>'Occ T2'!E33</f>
        <v>45.211622838946241</v>
      </c>
      <c r="F49" s="10">
        <f>'Occ T2'!F33</f>
        <v>43.588715607261058</v>
      </c>
      <c r="H49" s="11">
        <f t="shared" si="31"/>
        <v>-1.6261083965395713</v>
      </c>
      <c r="I49" s="31">
        <f t="shared" si="5"/>
        <v>-6.4264159396640395</v>
      </c>
      <c r="J49" s="11">
        <f t="shared" si="31"/>
        <v>-3.5272562907828089</v>
      </c>
      <c r="K49" s="11">
        <f t="shared" si="31"/>
        <v>-1.6229072316851827</v>
      </c>
      <c r="L49" s="31">
        <f t="shared" si="4"/>
        <v>-5.1501635224679916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532.57000000000005</v>
      </c>
      <c r="C51" s="34">
        <f>'Occ T1'!C18</f>
        <v>560.78900000000021</v>
      </c>
      <c r="D51" s="34">
        <f>'Occ T1'!D18</f>
        <v>548.29600000000005</v>
      </c>
      <c r="E51" s="34">
        <f>'Occ T1'!E18</f>
        <v>568.90400000000011</v>
      </c>
      <c r="F51" s="34">
        <f>'Occ T1'!F18</f>
        <v>599.67000000000053</v>
      </c>
      <c r="G51" s="24"/>
      <c r="H51" s="34">
        <f>C51-B51</f>
        <v>28.219000000000165</v>
      </c>
      <c r="I51" s="205">
        <f>D51-C51</f>
        <v>-12.493000000000166</v>
      </c>
      <c r="J51" s="34">
        <f>E51-D51</f>
        <v>20.608000000000061</v>
      </c>
      <c r="K51" s="34">
        <f>F51-E51</f>
        <v>30.766000000000417</v>
      </c>
      <c r="L51" s="205">
        <f>F51-D51</f>
        <v>51.374000000000478</v>
      </c>
    </row>
    <row r="53" spans="1:12" ht="15.75" x14ac:dyDescent="0.25">
      <c r="A53" s="19" t="str">
        <f>CONCATENATE(A1," (Continued)")</f>
        <v>Occupation Table 3  Employment Change by Occupation in Occupation Group (SOC 2020), 2015-2035, Cheshire and Warrington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3.1798903989941341</v>
      </c>
      <c r="C59" s="44">
        <f>IF(AND(D$5-C$5 &lt;&gt; 0,D7 &lt;&gt; 0,C7 &lt;&gt; 0),(EXP(LN(D7/C7)/(D$5-C$5))-1)*100,0)</f>
        <v>2.7661631219454197</v>
      </c>
      <c r="D59" s="44">
        <f>IF(AND(E$5-D$5 &lt;&gt; 0,E7 &lt;&gt; 0,D7 &lt;&gt; 0),(EXP(LN(E7/D7)/(E$5-D$5))-1)*100,0)</f>
        <v>-1.1054210810184206</v>
      </c>
      <c r="E59" s="44">
        <f>IF(AND(F$5-E$5 &lt;&gt; 0,F7 &lt;&gt; 0,E7 &lt;&gt; 0),(EXP(LN(F7/E7)/(F$5-E$5))-1)*100,0)</f>
        <v>1.0728673620407081</v>
      </c>
      <c r="F59" s="44">
        <f>IF(AND(F$5-D$5 &lt;&gt; 0,F7 &lt;&gt; 0,D7 &lt;&gt; 0),(EXP(LN(F7/D7)/(F$5-D$5))-1)*100,0)</f>
        <v>0.34149165503403189</v>
      </c>
      <c r="H59" s="44">
        <f>(B7/B$51)*100</f>
        <v>8.6075030748283972</v>
      </c>
      <c r="I59" s="44">
        <f>(C7/C$51)*100</f>
        <v>9.2647701174283537</v>
      </c>
      <c r="J59" s="44">
        <f>(D7/D$51)*100</f>
        <v>9.7379871814872452</v>
      </c>
      <c r="K59" s="44">
        <f>(E7/E$51)*100</f>
        <v>8.8778482421356628</v>
      </c>
      <c r="L59" s="44">
        <f>(F7/F$51)*100</f>
        <v>9.3708771931616148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4.7012073395937382</v>
      </c>
      <c r="C60" s="44">
        <f t="shared" si="32"/>
        <v>1.6571731787538457</v>
      </c>
      <c r="D60" s="44">
        <f t="shared" si="32"/>
        <v>-2.020784783737184</v>
      </c>
      <c r="E60" s="44">
        <f t="shared" si="32"/>
        <v>0.87607575133537008</v>
      </c>
      <c r="F60" s="44">
        <f>IF(AND(F$5-D$5 &lt;&gt; 0,F8 &lt;&gt; 0,D8 &lt;&gt; 0),(EXP(LN(F8/D8)/(F$5-D$5))-1)*100,0)</f>
        <v>-9.893802230477311E-2</v>
      </c>
      <c r="H60" s="44">
        <f t="shared" ref="H60:L60" si="33">(B8/B$51)*100</f>
        <v>5.5275368807937353</v>
      </c>
      <c r="I60" s="44">
        <f t="shared" si="33"/>
        <v>6.30834766541071</v>
      </c>
      <c r="J60" s="44">
        <f t="shared" si="33"/>
        <v>6.5590064466832212</v>
      </c>
      <c r="K60" s="44">
        <f t="shared" si="33"/>
        <v>5.7079995583526308</v>
      </c>
      <c r="L60" s="44">
        <f t="shared" si="33"/>
        <v>5.908706071663401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0.26764908392282738</v>
      </c>
      <c r="C61" s="44">
        <f>IF(AND(D$5-C$5 &lt;&gt; 0,D9 &lt;&gt; 0,C9 &lt;&gt; 0),(EXP(LN(D9/C9)/(D$5-C$5))-1)*100,0)</f>
        <v>5.1325008942492589</v>
      </c>
      <c r="D61" s="44">
        <f t="shared" si="34"/>
        <v>0.68271286927734653</v>
      </c>
      <c r="E61" s="44">
        <f t="shared" si="34"/>
        <v>1.4187686509494313</v>
      </c>
      <c r="F61" s="44">
        <f>IF(AND(F$5-D$5 &lt;&gt; 0,F9 &lt;&gt; 0,D9 &lt;&gt; 0),(EXP(LN(F9/D9)/(F$5-D$5))-1)*100,0)</f>
        <v>1.1728207643592947</v>
      </c>
      <c r="H61" s="44">
        <f t="shared" ref="H61:L61" si="35">(B9/B$51)*100</f>
        <v>3.0799661940346614</v>
      </c>
      <c r="I61" s="44">
        <f t="shared" si="35"/>
        <v>2.9564224520176432</v>
      </c>
      <c r="J61" s="44">
        <f t="shared" si="35"/>
        <v>3.178980734804024</v>
      </c>
      <c r="K61" s="44">
        <f t="shared" si="35"/>
        <v>3.1698486837830315</v>
      </c>
      <c r="L61" s="44">
        <f t="shared" si="35"/>
        <v>3.462171121498212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2.7704327173288856</v>
      </c>
      <c r="C63" s="44">
        <f t="shared" si="36"/>
        <v>5.1712865995268142</v>
      </c>
      <c r="D63" s="44">
        <f t="shared" si="36"/>
        <v>1.7411659233460997</v>
      </c>
      <c r="E63" s="44">
        <f t="shared" si="36"/>
        <v>1.2070139347201359</v>
      </c>
      <c r="F63" s="44">
        <f>IF(AND(F$5-D$5 &lt;&gt; 0,F11 &lt;&gt; 0,D11 &lt;&gt; 0),(EXP(LN(F11/D11)/(F$5-D$5))-1)*100,0)</f>
        <v>1.3847522732916007</v>
      </c>
      <c r="H63" s="44">
        <f>(B11/B$51)*100</f>
        <v>18.236295696973283</v>
      </c>
      <c r="I63" s="44">
        <f>(C11/C$51)*100</f>
        <v>19.319086124264452</v>
      </c>
      <c r="J63" s="44">
        <f>(D11/D$51)*100</f>
        <v>20.781082863913834</v>
      </c>
      <c r="K63" s="44">
        <f>(E11/E$51)*100</f>
        <v>21.833723964432885</v>
      </c>
      <c r="L63" s="44">
        <f>(F11/F$51)*100</f>
        <v>23.353963329195508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3.4908159282818652</v>
      </c>
      <c r="C64" s="44">
        <f t="shared" si="36"/>
        <v>1.8641386315631614</v>
      </c>
      <c r="D64" s="49">
        <f t="shared" si="36"/>
        <v>4.1524854444698889</v>
      </c>
      <c r="E64" s="49">
        <f t="shared" si="36"/>
        <v>1.3232760928414411</v>
      </c>
      <c r="F64" s="44">
        <f>IF(AND(F$5-D$5 &lt;&gt; 0,F12 &lt;&gt; 0,D12 &lt;&gt; 0),(EXP(LN(F12/D12)/(F$5-D$5))-1)*100,0)</f>
        <v>2.2577019030778578</v>
      </c>
      <c r="H64" s="40">
        <f t="shared" ref="H64:L67" si="37">(B12/B$11)*100</f>
        <v>29.1609845923007</v>
      </c>
      <c r="I64" s="40">
        <f t="shared" si="37"/>
        <v>29.987253203836854</v>
      </c>
      <c r="J64" s="40">
        <f t="shared" si="37"/>
        <v>29.044293516793086</v>
      </c>
      <c r="K64" s="40">
        <f t="shared" si="37"/>
        <v>32.653178090515119</v>
      </c>
      <c r="L64" s="40">
        <f t="shared" si="37"/>
        <v>33.03022843454346</v>
      </c>
    </row>
    <row r="65" spans="1:12" x14ac:dyDescent="0.2">
      <c r="A65" t="str">
        <f>A13</f>
        <v>22 Health professionals</v>
      </c>
      <c r="B65" s="49">
        <f t="shared" si="36"/>
        <v>2.7896086548740318</v>
      </c>
      <c r="C65" s="44">
        <f t="shared" si="36"/>
        <v>2.1955032227373605</v>
      </c>
      <c r="D65" s="49">
        <f t="shared" si="36"/>
        <v>0.21959147584509342</v>
      </c>
      <c r="E65" s="49">
        <f t="shared" si="36"/>
        <v>1.2023198973576177</v>
      </c>
      <c r="F65" s="44">
        <f>IF(AND(F$5-D$5 &lt;&gt; 0,F13 &lt;&gt; 0,D13 &lt;&gt; 0),(EXP(LN(F13/D13)/(F$5-D$5))-1)*100,0)</f>
        <v>0.87367768651962496</v>
      </c>
      <c r="H65" s="40">
        <f t="shared" si="37"/>
        <v>19.329906207348074</v>
      </c>
      <c r="I65" s="40">
        <f t="shared" si="37"/>
        <v>19.344337316452702</v>
      </c>
      <c r="J65" s="40">
        <f t="shared" si="37"/>
        <v>18.796996314145641</v>
      </c>
      <c r="K65" s="40">
        <f t="shared" si="37"/>
        <v>17.432836047362212</v>
      </c>
      <c r="L65" s="40">
        <f t="shared" si="37"/>
        <v>17.424752288771849</v>
      </c>
    </row>
    <row r="66" spans="1:12" x14ac:dyDescent="0.2">
      <c r="A66" t="str">
        <f>A14</f>
        <v>23 Teaching and other educational professionals</v>
      </c>
      <c r="B66" s="49">
        <f t="shared" si="36"/>
        <v>-0.86039613552922889</v>
      </c>
      <c r="C66" s="44">
        <f t="shared" si="36"/>
        <v>6.8378545497689514</v>
      </c>
      <c r="D66" s="49">
        <f t="shared" si="36"/>
        <v>0.78016815343606716</v>
      </c>
      <c r="E66" s="49">
        <f t="shared" si="36"/>
        <v>1.2471044009788157</v>
      </c>
      <c r="F66" s="44">
        <f>IF(AND(F$5-D$5 &lt;&gt; 0,F14 &lt;&gt; 0,D14 &lt;&gt; 0),(EXP(LN(F14/D14)/(F$5-D$5))-1)*100,0)</f>
        <v>1.0912190991991144</v>
      </c>
      <c r="H66" s="40">
        <f t="shared" si="37"/>
        <v>23.775183349440972</v>
      </c>
      <c r="I66" s="40">
        <f t="shared" si="37"/>
        <v>20.589217965615443</v>
      </c>
      <c r="J66" s="40">
        <f t="shared" si="37"/>
        <v>20.915479361586602</v>
      </c>
      <c r="K66" s="40">
        <f t="shared" si="37"/>
        <v>19.946176826295758</v>
      </c>
      <c r="L66" s="40">
        <f t="shared" si="37"/>
        <v>20.025329290905088</v>
      </c>
    </row>
    <row r="67" spans="1:12" x14ac:dyDescent="0.2">
      <c r="A67" t="str">
        <f>A15</f>
        <v>24 Business, media and public service professionals</v>
      </c>
      <c r="B67" s="49">
        <f t="shared" si="36"/>
        <v>4.8773939734322536</v>
      </c>
      <c r="C67" s="44">
        <f t="shared" si="36"/>
        <v>9.2413265166495293</v>
      </c>
      <c r="D67" s="49">
        <f t="shared" si="36"/>
        <v>0.89659758553035651</v>
      </c>
      <c r="E67" s="49">
        <f t="shared" si="36"/>
        <v>1.054647467130243</v>
      </c>
      <c r="F67" s="44">
        <f>IF(AND(F$5-D$5 &lt;&gt; 0,F15 &lt;&gt; 0,D15 &lt;&gt; 0),(EXP(LN(F15/D15)/(F$5-D$5))-1)*100,0)</f>
        <v>1.0019366837451082</v>
      </c>
      <c r="H67" s="40">
        <f t="shared" si="37"/>
        <v>27.733925850910268</v>
      </c>
      <c r="I67" s="40">
        <f t="shared" si="37"/>
        <v>30.079191514095001</v>
      </c>
      <c r="J67" s="40">
        <f t="shared" si="37"/>
        <v>31.243230807474674</v>
      </c>
      <c r="K67" s="40">
        <f t="shared" si="37"/>
        <v>29.967809035826921</v>
      </c>
      <c r="L67" s="40">
        <f t="shared" si="37"/>
        <v>29.519689985779607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2.8295727160540851</v>
      </c>
      <c r="C69" s="44">
        <f t="shared" si="39"/>
        <v>2.4455018286428265</v>
      </c>
      <c r="D69" s="44">
        <f t="shared" si="39"/>
        <v>1.130661177783554</v>
      </c>
      <c r="E69" s="44">
        <f t="shared" si="39"/>
        <v>1.0510306307555783</v>
      </c>
      <c r="F69" s="44">
        <f t="shared" ref="F69:F74" si="40">IF(AND(F$5-D$5 &lt;&gt; 0,F17 &lt;&gt; 0,D17 &lt;&gt; 0),(EXP(LN(F17/D17)/(F$5-D$5))-1)*100,0)</f>
        <v>1.077567177181149</v>
      </c>
      <c r="H69" s="44">
        <f>(B17/B$51)*100</f>
        <v>10.851804586932039</v>
      </c>
      <c r="I69" s="44">
        <f>(C17/C$51)*100</f>
        <v>11.522621650183593</v>
      </c>
      <c r="J69" s="44">
        <f>(D17/D$51)*100</f>
        <v>12.073372628378415</v>
      </c>
      <c r="K69" s="44">
        <f>(E17/E$51)*100</f>
        <v>12.308891061332307</v>
      </c>
      <c r="L69" s="44">
        <f>(F17/F$51)*100</f>
        <v>12.964419206408074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4.656820685794405</v>
      </c>
      <c r="C70" s="44">
        <f t="shared" si="39"/>
        <v>6.270649612492174</v>
      </c>
      <c r="D70" s="49">
        <f t="shared" si="39"/>
        <v>-1.1956822403938916</v>
      </c>
      <c r="E70" s="49">
        <f t="shared" si="39"/>
        <v>0.83799383399263405</v>
      </c>
      <c r="F70" s="44">
        <f t="shared" si="40"/>
        <v>0.15549286521161498</v>
      </c>
      <c r="H70" s="40">
        <f t="shared" ref="H70:L74" si="41">(B18/B$17)*100</f>
        <v>16.634497539685668</v>
      </c>
      <c r="I70" s="40">
        <f t="shared" si="41"/>
        <v>17.848746109598341</v>
      </c>
      <c r="J70" s="40">
        <f t="shared" si="41"/>
        <v>18.515189149135789</v>
      </c>
      <c r="K70" s="40">
        <f t="shared" si="41"/>
        <v>16.481378707907655</v>
      </c>
      <c r="L70" s="40">
        <f t="shared" si="41"/>
        <v>16.137194518321269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2.1187547906335924</v>
      </c>
      <c r="C71" s="44">
        <f t="shared" si="39"/>
        <v>4.2729104611851643</v>
      </c>
      <c r="D71" s="49">
        <f t="shared" si="39"/>
        <v>10.350711813081048</v>
      </c>
      <c r="E71" s="49">
        <f t="shared" si="39"/>
        <v>2.1935512326012541</v>
      </c>
      <c r="F71" s="44">
        <f t="shared" si="40"/>
        <v>4.8433060210105738</v>
      </c>
      <c r="H71" s="40">
        <f t="shared" si="41"/>
        <v>14.92329377984046</v>
      </c>
      <c r="I71" s="40">
        <f t="shared" si="41"/>
        <v>14.514918637121799</v>
      </c>
      <c r="J71" s="40">
        <f t="shared" si="41"/>
        <v>14.773833739734046</v>
      </c>
      <c r="K71" s="40">
        <f t="shared" si="41"/>
        <v>22.853602474442283</v>
      </c>
      <c r="L71" s="40">
        <f t="shared" si="41"/>
        <v>25.573025261722726</v>
      </c>
    </row>
    <row r="72" spans="1:12" x14ac:dyDescent="0.2">
      <c r="A72" t="str">
        <f t="shared" si="38"/>
        <v>33 Protective service occupations</v>
      </c>
      <c r="B72" s="49">
        <f t="shared" si="39"/>
        <v>0.60893152949452745</v>
      </c>
      <c r="C72" s="44">
        <f t="shared" si="39"/>
        <v>1.9050151954570271</v>
      </c>
      <c r="D72" s="49">
        <f t="shared" si="39"/>
        <v>-4.0623610220336008</v>
      </c>
      <c r="E72" s="49">
        <f t="shared" si="39"/>
        <v>0.5338058394748435</v>
      </c>
      <c r="F72" s="44">
        <f t="shared" si="40"/>
        <v>-1.0222087886735287</v>
      </c>
      <c r="H72" s="40">
        <f t="shared" si="41"/>
        <v>7.467643808623829</v>
      </c>
      <c r="I72" s="40">
        <f t="shared" si="41"/>
        <v>6.843174541404851</v>
      </c>
      <c r="J72" s="40">
        <f t="shared" si="41"/>
        <v>6.8070710102378778</v>
      </c>
      <c r="K72" s="40">
        <f t="shared" si="41"/>
        <v>5.2298734426970794</v>
      </c>
      <c r="L72" s="40">
        <f t="shared" si="41"/>
        <v>4.968267182130389</v>
      </c>
    </row>
    <row r="73" spans="1:12" x14ac:dyDescent="0.2">
      <c r="A73" t="str">
        <f t="shared" si="38"/>
        <v>34 Culture, media and sports occupations</v>
      </c>
      <c r="B73" s="49">
        <f t="shared" si="39"/>
        <v>2.6764694176873549</v>
      </c>
      <c r="C73" s="44">
        <f t="shared" si="39"/>
        <v>-2.7082402596613986</v>
      </c>
      <c r="D73" s="49">
        <f t="shared" si="39"/>
        <v>-2.7198451313838357</v>
      </c>
      <c r="E73" s="49">
        <f t="shared" si="39"/>
        <v>1.0638145342531935</v>
      </c>
      <c r="F73" s="44">
        <f t="shared" si="40"/>
        <v>-0.21348043804394479</v>
      </c>
      <c r="H73" s="40">
        <f t="shared" si="41"/>
        <v>11.577952285964018</v>
      </c>
      <c r="I73" s="40">
        <f t="shared" si="41"/>
        <v>11.509152322339263</v>
      </c>
      <c r="J73" s="40">
        <f t="shared" si="41"/>
        <v>10.930159573359823</v>
      </c>
      <c r="K73" s="40">
        <f t="shared" si="41"/>
        <v>9.0018865651567168</v>
      </c>
      <c r="L73" s="40">
        <f t="shared" si="41"/>
        <v>9.0132812816929579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2.7709201471409983</v>
      </c>
      <c r="C74" s="44">
        <f t="shared" si="39"/>
        <v>1.8005678391022295</v>
      </c>
      <c r="D74" s="49">
        <f t="shared" si="39"/>
        <v>5.8966714645691809E-2</v>
      </c>
      <c r="E74" s="49">
        <f t="shared" si="39"/>
        <v>0.57875898874470977</v>
      </c>
      <c r="F74" s="44">
        <f t="shared" si="40"/>
        <v>0.40519556046076932</v>
      </c>
      <c r="H74" s="40">
        <f t="shared" si="41"/>
        <v>49.396612585886018</v>
      </c>
      <c r="I74" s="40">
        <f t="shared" si="41"/>
        <v>49.284008389535749</v>
      </c>
      <c r="J74" s="40">
        <f t="shared" si="41"/>
        <v>48.973746527532462</v>
      </c>
      <c r="K74" s="40">
        <f t="shared" si="41"/>
        <v>46.433258809796271</v>
      </c>
      <c r="L74" s="40">
        <f t="shared" si="41"/>
        <v>44.308231756132656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0.19311831563761928</v>
      </c>
      <c r="C76" s="44">
        <f t="shared" si="42"/>
        <v>2.8004826709804309</v>
      </c>
      <c r="D76" s="44">
        <f t="shared" si="42"/>
        <v>0.70652448606793872</v>
      </c>
      <c r="E76" s="44">
        <f t="shared" si="42"/>
        <v>-0.25573257892118617</v>
      </c>
      <c r="F76" s="44">
        <f>IF(AND(F$5-D$5 &lt;&gt; 0,F24 &lt;&gt; 0,D24 &lt;&gt; 0),(EXP(LN(F24/D24)/(F$5-D$5))-1)*100,0)</f>
        <v>6.3993810445706067E-2</v>
      </c>
      <c r="H76" s="44">
        <f>(B24/B$51)*100</f>
        <v>13.19859742551553</v>
      </c>
      <c r="I76" s="44">
        <f>(C24/C$51)*100</f>
        <v>12.631547760764287</v>
      </c>
      <c r="J76" s="44">
        <f>(D24/D$51)*100</f>
        <v>13.281163738006827</v>
      </c>
      <c r="K76" s="44">
        <f>(E24/E$51)*100</f>
        <v>13.258679175962158</v>
      </c>
      <c r="L76" s="44">
        <f>(F24/F$51)*100</f>
        <v>12.260449033690117</v>
      </c>
    </row>
    <row r="77" spans="1:12" x14ac:dyDescent="0.2">
      <c r="A77" t="str">
        <f>A25</f>
        <v>41 Administrative occupations</v>
      </c>
      <c r="B77" s="49">
        <f t="shared" si="42"/>
        <v>0.54757675403307449</v>
      </c>
      <c r="C77" s="44">
        <f t="shared" si="42"/>
        <v>4.0854099205230865</v>
      </c>
      <c r="D77" s="49">
        <f t="shared" si="42"/>
        <v>1.0573943016484622</v>
      </c>
      <c r="E77" s="49">
        <f t="shared" si="42"/>
        <v>0.1920954709641931</v>
      </c>
      <c r="F77" s="44">
        <f>IF(AND(F$5-D$5 &lt;&gt; 0,F25 &lt;&gt; 0,D25 &lt;&gt; 0),(EXP(LN(F25/D25)/(F$5-D$5))-1)*100,0)</f>
        <v>0.47970203512242016</v>
      </c>
      <c r="H77" s="40">
        <f t="shared" ref="H77:L78" si="43">(B25/B$24)*100</f>
        <v>82.090785606605721</v>
      </c>
      <c r="I77" s="40">
        <f t="shared" si="43"/>
        <v>83.258632170519292</v>
      </c>
      <c r="J77" s="40">
        <f t="shared" si="43"/>
        <v>84.299301265215561</v>
      </c>
      <c r="K77" s="40">
        <f t="shared" si="43"/>
        <v>85.778098428982133</v>
      </c>
      <c r="L77" s="40">
        <f t="shared" si="43"/>
        <v>89.708080132519413</v>
      </c>
    </row>
    <row r="78" spans="1:12" x14ac:dyDescent="0.2">
      <c r="A78" t="str">
        <f>A26</f>
        <v>42 Secretarial and related occupations</v>
      </c>
      <c r="B78" s="49">
        <f t="shared" si="42"/>
        <v>-1.4817941508545984</v>
      </c>
      <c r="C78" s="44">
        <f t="shared" si="42"/>
        <v>-3.5897529612096357</v>
      </c>
      <c r="D78" s="49">
        <f t="shared" si="42"/>
        <v>-1.2663151223607838</v>
      </c>
      <c r="E78" s="49">
        <f t="shared" si="42"/>
        <v>-3.4300919856562029</v>
      </c>
      <c r="F78" s="44">
        <f>IF(AND(F$5-D$5 &lt;&gt; 0,F26 &lt;&gt; 0,D26 &lt;&gt; 0),(EXP(LN(F26/D26)/(F$5-D$5))-1)*100,0)</f>
        <v>-2.7141538816728872</v>
      </c>
      <c r="H78" s="40">
        <f t="shared" si="43"/>
        <v>17.90921439339429</v>
      </c>
      <c r="I78" s="40">
        <f t="shared" si="43"/>
        <v>16.741367829480698</v>
      </c>
      <c r="J78" s="40">
        <f t="shared" si="43"/>
        <v>15.700698734784432</v>
      </c>
      <c r="K78" s="40">
        <f t="shared" si="43"/>
        <v>14.221901571017877</v>
      </c>
      <c r="L78" s="40">
        <f t="shared" si="43"/>
        <v>10.291919867480587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0.91705856931338925</v>
      </c>
      <c r="C80" s="44">
        <f t="shared" si="44"/>
        <v>-12.068334396208325</v>
      </c>
      <c r="D80" s="44">
        <f t="shared" si="44"/>
        <v>-0.12783065046312325</v>
      </c>
      <c r="E80" s="44">
        <f t="shared" si="44"/>
        <v>-0.45395820717730739</v>
      </c>
      <c r="F80" s="44">
        <f>IF(AND(F$5-D$5 &lt;&gt; 0,F28 &lt;&gt; 0,D28 &lt;&gt; 0),(EXP(LN(F28/D28)/(F$5-D$5))-1)*100,0)</f>
        <v>-0.34536752179455954</v>
      </c>
      <c r="H80" s="44">
        <f>(B28/B$51)*100</f>
        <v>9.8039550807501055</v>
      </c>
      <c r="I80" s="44">
        <f>(C28/C$51)*100</f>
        <v>9.6568805570348992</v>
      </c>
      <c r="J80" s="44">
        <f>(D28/D$51)*100</f>
        <v>8.6849349137238789</v>
      </c>
      <c r="K80" s="44">
        <f>(E28/E$51)*100</f>
        <v>8.3169688592328406</v>
      </c>
      <c r="L80" s="44">
        <f>(F28/F$51)*100</f>
        <v>7.5393117268061083</v>
      </c>
    </row>
    <row r="81" spans="1:12" x14ac:dyDescent="0.2">
      <c r="A81" t="str">
        <f>A29</f>
        <v>51 Skilled agricultural and related trades</v>
      </c>
      <c r="B81" s="49">
        <f t="shared" si="44"/>
        <v>1.4366658360040141</v>
      </c>
      <c r="C81" s="44">
        <f t="shared" si="44"/>
        <v>-4.5348760978419778</v>
      </c>
      <c r="D81" s="49">
        <f t="shared" si="44"/>
        <v>-0.22905857897006499</v>
      </c>
      <c r="E81" s="49">
        <f t="shared" si="44"/>
        <v>0.7959742808071768</v>
      </c>
      <c r="F81" s="44">
        <f>IF(AND(F$5-D$5 &lt;&gt; 0,F29 &lt;&gt; 0,D29 &lt;&gt; 0),(EXP(LN(F29/D29)/(F$5-D$5))-1)*100,0)</f>
        <v>0.45313185580604376</v>
      </c>
      <c r="H81" s="40">
        <f t="shared" ref="H81:L84" si="45">(B29/B$28)*100</f>
        <v>11.175674178922305</v>
      </c>
      <c r="I81" s="40">
        <f t="shared" si="45"/>
        <v>11.407625626676381</v>
      </c>
      <c r="J81" s="40">
        <f t="shared" si="45"/>
        <v>12.384962645733552</v>
      </c>
      <c r="K81" s="40">
        <f t="shared" si="45"/>
        <v>12.322324312657422</v>
      </c>
      <c r="L81" s="40">
        <f t="shared" si="45"/>
        <v>13.95997192614939</v>
      </c>
    </row>
    <row r="82" spans="1:12" x14ac:dyDescent="0.2">
      <c r="A82" t="str">
        <f>A30</f>
        <v>52 Skilled metal, electrical and electronic trades</v>
      </c>
      <c r="B82" s="49">
        <f t="shared" si="44"/>
        <v>2.3489576191152661</v>
      </c>
      <c r="C82" s="44">
        <f t="shared" si="44"/>
        <v>-16.322191068500725</v>
      </c>
      <c r="D82" s="49">
        <f t="shared" si="44"/>
        <v>-0.61309352153785523</v>
      </c>
      <c r="E82" s="49">
        <f t="shared" si="44"/>
        <v>-0.91018791571357838</v>
      </c>
      <c r="F82" s="44">
        <f>IF(AND(F$5-D$5 &lt;&gt; 0,F30 &lt;&gt; 0,D30 &lt;&gt; 0),(EXP(LN(F30/D30)/(F$5-D$5))-1)*100,0)</f>
        <v>-0.81125525961074363</v>
      </c>
      <c r="H82" s="40">
        <f t="shared" si="45"/>
        <v>37.62728808567325</v>
      </c>
      <c r="I82" s="40">
        <f t="shared" si="45"/>
        <v>39.808726048600427</v>
      </c>
      <c r="J82" s="40">
        <f t="shared" si="45"/>
        <v>37.882905426933533</v>
      </c>
      <c r="K82" s="40">
        <f t="shared" si="45"/>
        <v>36.971470753773275</v>
      </c>
      <c r="L82" s="40">
        <f t="shared" si="45"/>
        <v>35.311552752030586</v>
      </c>
    </row>
    <row r="83" spans="1:12" x14ac:dyDescent="0.2">
      <c r="A83" t="str">
        <f>A31</f>
        <v>53 Skilled construction and building trades</v>
      </c>
      <c r="B83" s="49">
        <f t="shared" si="44"/>
        <v>1.8302374035433333</v>
      </c>
      <c r="C83" s="44">
        <f t="shared" si="44"/>
        <v>-14.721125137104242</v>
      </c>
      <c r="D83" s="49">
        <f t="shared" si="44"/>
        <v>-0.40959136729010748</v>
      </c>
      <c r="E83" s="49">
        <f t="shared" si="44"/>
        <v>-1.0223778486470492</v>
      </c>
      <c r="F83" s="44">
        <f>IF(AND(F$5-D$5 &lt;&gt; 0,F31 &lt;&gt; 0,D31 &lt;&gt; 0),(EXP(LN(F31/D31)/(F$5-D$5))-1)*100,0)</f>
        <v>-0.81853578428449092</v>
      </c>
      <c r="H83" s="40">
        <f t="shared" si="45"/>
        <v>29.911552762336651</v>
      </c>
      <c r="I83" s="40">
        <f t="shared" si="45"/>
        <v>31.00899200951185</v>
      </c>
      <c r="J83" s="40">
        <f t="shared" si="45"/>
        <v>30.073488669247574</v>
      </c>
      <c r="K83" s="40">
        <f t="shared" si="45"/>
        <v>29.651656881019395</v>
      </c>
      <c r="L83" s="40">
        <f t="shared" si="45"/>
        <v>28.00136264968247</v>
      </c>
    </row>
    <row r="84" spans="1:12" x14ac:dyDescent="0.2">
      <c r="A84" t="str">
        <f>A32</f>
        <v>54 Textiles, printing and other skilled trades</v>
      </c>
      <c r="B84" s="49">
        <f t="shared" si="44"/>
        <v>-3.5296177737443646</v>
      </c>
      <c r="C84" s="44">
        <f t="shared" si="44"/>
        <v>-2.7482042668320994</v>
      </c>
      <c r="D84" s="49">
        <f t="shared" si="44"/>
        <v>1.2518482962863287</v>
      </c>
      <c r="E84" s="49">
        <f t="shared" si="44"/>
        <v>0.3099075603585133</v>
      </c>
      <c r="F84" s="44">
        <f>IF(AND(F$5-D$5 &lt;&gt; 0,F32 &lt;&gt; 0,D32 &lt;&gt; 0),(EXP(LN(F32/D32)/(F$5-D$5))-1)*100,0)</f>
        <v>0.62291011064350421</v>
      </c>
      <c r="H84" s="40">
        <f t="shared" si="45"/>
        <v>21.285484973067799</v>
      </c>
      <c r="I84" s="40">
        <f t="shared" si="45"/>
        <v>17.774656315211327</v>
      </c>
      <c r="J84" s="40">
        <f t="shared" si="45"/>
        <v>19.658643258085355</v>
      </c>
      <c r="K84" s="40">
        <f t="shared" si="45"/>
        <v>21.054548052549919</v>
      </c>
      <c r="L84" s="40">
        <f t="shared" si="45"/>
        <v>22.727112672137562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-0.74751086589113225</v>
      </c>
      <c r="C86" s="44">
        <f t="shared" si="46"/>
        <v>-3.4630394130414799</v>
      </c>
      <c r="D86" s="44">
        <f t="shared" si="46"/>
        <v>0.90383758325822683</v>
      </c>
      <c r="E86" s="44">
        <f t="shared" si="46"/>
        <v>1.024015434053438</v>
      </c>
      <c r="F86" s="44">
        <f>IF(AND(F$5-D$5 &lt;&gt; 0,F34 &lt;&gt; 0,D34 &lt;&gt; 0),(EXP(LN(F34/D34)/(F$5-D$5))-1)*100,0)</f>
        <v>0.98394025514942918</v>
      </c>
      <c r="H86" s="44">
        <f>(B34/B$51)*100</f>
        <v>9.5220399434306433</v>
      </c>
      <c r="I86" s="44">
        <f>(C34/C$51)*100</f>
        <v>8.7755195895055671</v>
      </c>
      <c r="J86" s="44">
        <f>(D34/D$51)*100</f>
        <v>8.6646469152563448</v>
      </c>
      <c r="K86" s="44">
        <f>(E34/E$51)*100</f>
        <v>8.7350496632052756</v>
      </c>
      <c r="L86" s="44">
        <f>(F34/F$51)*100</f>
        <v>9.1756810464443461</v>
      </c>
    </row>
    <row r="87" spans="1:12" x14ac:dyDescent="0.2">
      <c r="A87" t="str">
        <f>A35</f>
        <v>61 Caring personal service occupations</v>
      </c>
      <c r="B87" s="49">
        <f t="shared" si="46"/>
        <v>-0.71922089087252949</v>
      </c>
      <c r="C87" s="44">
        <f t="shared" si="46"/>
        <v>-0.7326340635118167</v>
      </c>
      <c r="D87" s="49">
        <f t="shared" si="46"/>
        <v>1.6977145876292843</v>
      </c>
      <c r="E87" s="49">
        <f t="shared" si="46"/>
        <v>1.2767680461014619</v>
      </c>
      <c r="F87" s="44">
        <f>IF(AND(F$5-D$5 &lt;&gt; 0,F35 &lt;&gt; 0,D35 &lt;&gt; 0),(EXP(LN(F35/D35)/(F$5-D$5))-1)*100,0)</f>
        <v>1.4168896052334734</v>
      </c>
      <c r="H87" s="40">
        <f t="shared" ref="H87:L89" si="47">(B35/B$34)*100</f>
        <v>74.256008355655638</v>
      </c>
      <c r="I87" s="40">
        <f t="shared" si="47"/>
        <v>74.340705433003734</v>
      </c>
      <c r="J87" s="40">
        <f t="shared" si="47"/>
        <v>76.443322488356756</v>
      </c>
      <c r="K87" s="40">
        <f t="shared" si="47"/>
        <v>79.498164744785683</v>
      </c>
      <c r="L87" s="40">
        <f t="shared" si="47"/>
        <v>81.509677293944534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-0.68796704227359617</v>
      </c>
      <c r="C88" s="44">
        <f t="shared" si="46"/>
        <v>-12.593716983607628</v>
      </c>
      <c r="D88" s="49">
        <f t="shared" si="46"/>
        <v>-1.6277649183835896</v>
      </c>
      <c r="E88" s="49">
        <f t="shared" si="46"/>
        <v>-6.4555597450466351E-2</v>
      </c>
      <c r="F88" s="44">
        <f>IF(AND(F$5-D$5 &lt;&gt; 0,F36 &lt;&gt; 0,D36 &lt;&gt; 0),(EXP(LN(F36/D36)/(F$5-D$5))-1)*100,0)</f>
        <v>-0.58836612122921128</v>
      </c>
      <c r="H88" s="40">
        <f t="shared" si="47"/>
        <v>24.753341754573256</v>
      </c>
      <c r="I88" s="40">
        <f t="shared" si="47"/>
        <v>24.812795598228188</v>
      </c>
      <c r="J88" s="40">
        <f t="shared" si="47"/>
        <v>22.465946941980032</v>
      </c>
      <c r="K88" s="40">
        <f t="shared" si="47"/>
        <v>19.785589998082983</v>
      </c>
      <c r="L88" s="40">
        <f t="shared" si="47"/>
        <v>17.754081956740187</v>
      </c>
    </row>
    <row r="89" spans="1:12" x14ac:dyDescent="0.2">
      <c r="A89" t="str">
        <f>A37</f>
        <v>63 Community and civil enforcement occupations</v>
      </c>
      <c r="B89" s="49">
        <f t="shared" si="46"/>
        <v>-4.573726031848957</v>
      </c>
      <c r="C89" s="44">
        <f t="shared" si="46"/>
        <v>24.389772344092208</v>
      </c>
      <c r="D89" s="49">
        <f t="shared" si="46"/>
        <v>-7.2366255710998857</v>
      </c>
      <c r="E89" s="49">
        <f t="shared" si="46"/>
        <v>1.3025635612260222</v>
      </c>
      <c r="F89" s="44">
        <f>IF(AND(F$5-D$5 &lt;&gt; 0,F37 &lt;&gt; 0,D37 &lt;&gt; 0),(EXP(LN(F37/D37)/(F$5-D$5))-1)*100,0)</f>
        <v>-1.6277805400915168</v>
      </c>
      <c r="H89" s="40">
        <f t="shared" si="47"/>
        <v>0.99064988977110091</v>
      </c>
      <c r="I89" s="40">
        <f t="shared" si="47"/>
        <v>0.84649896876806863</v>
      </c>
      <c r="J89" s="40">
        <f t="shared" si="47"/>
        <v>1.0907305696632177</v>
      </c>
      <c r="K89" s="40">
        <f t="shared" si="47"/>
        <v>0.71624525713134113</v>
      </c>
      <c r="L89" s="40">
        <f t="shared" si="47"/>
        <v>0.73624074931527705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1.075060250702542</v>
      </c>
      <c r="C91" s="44">
        <f t="shared" si="48"/>
        <v>-4.0461621663840264</v>
      </c>
      <c r="D91" s="44">
        <f t="shared" si="48"/>
        <v>0.49235452937619328</v>
      </c>
      <c r="E91" s="44">
        <f t="shared" si="48"/>
        <v>0.1742939464455473</v>
      </c>
      <c r="F91" s="44">
        <f t="shared" ref="F91:F93" si="49">IF(AND(F$5-D$5 &lt;&gt; 0,F39 &lt;&gt; 0,D39 &lt;&gt; 0),(EXP(LN(F39/D39)/(F$5-D$5))-1)*100,0)</f>
        <v>0.28020213101780378</v>
      </c>
      <c r="H91" s="44">
        <f>(B39/B$51)*100</f>
        <v>10.377010772186789</v>
      </c>
      <c r="I91" s="44">
        <f>(C39/C$51)*100</f>
        <v>10.285502535338514</v>
      </c>
      <c r="J91" s="44">
        <f>(D39/D$51)*100</f>
        <v>10.094208569483111</v>
      </c>
      <c r="K91" s="44">
        <f>(E39/E$51)*100</f>
        <v>9.9704204649572077</v>
      </c>
      <c r="L91" s="44">
        <f>(F39/F$51)*100</f>
        <v>9.6250509928090775</v>
      </c>
    </row>
    <row r="92" spans="1:12" s="30" customFormat="1" x14ac:dyDescent="0.2">
      <c r="A92" t="str">
        <f>A40</f>
        <v>71 Sales occupations</v>
      </c>
      <c r="B92" s="49">
        <f t="shared" si="48"/>
        <v>0.82760466989606485</v>
      </c>
      <c r="C92" s="44">
        <f t="shared" si="48"/>
        <v>-4.926406267852057</v>
      </c>
      <c r="D92" s="49">
        <f t="shared" si="48"/>
        <v>-9.6007845884749088E-2</v>
      </c>
      <c r="E92" s="49">
        <f t="shared" si="48"/>
        <v>-0.22273155771116437</v>
      </c>
      <c r="F92" s="44">
        <f t="shared" si="49"/>
        <v>-0.18050819088069048</v>
      </c>
      <c r="G92"/>
      <c r="H92" s="40">
        <f>(B40/B$34)*100</f>
        <v>86.265324444201028</v>
      </c>
      <c r="I92" s="40">
        <f t="shared" ref="H92:L93" si="50">(C40/C$34)*100</f>
        <v>91.8731127730954</v>
      </c>
      <c r="J92" s="40">
        <f t="shared" si="50"/>
        <v>90.480443403115416</v>
      </c>
      <c r="K92" s="40">
        <f t="shared" si="50"/>
        <v>86.08560114143728</v>
      </c>
      <c r="L92" s="40">
        <f t="shared" si="50"/>
        <v>76.032689616775855</v>
      </c>
    </row>
    <row r="93" spans="1:12" s="30" customFormat="1" x14ac:dyDescent="0.2">
      <c r="A93" t="str">
        <f>A41</f>
        <v>72 Customer service occupations</v>
      </c>
      <c r="B93" s="49">
        <f t="shared" si="48"/>
        <v>1.9987052628112734</v>
      </c>
      <c r="C93" s="44">
        <f t="shared" si="48"/>
        <v>-0.85393516100544797</v>
      </c>
      <c r="D93" s="49">
        <f t="shared" si="48"/>
        <v>2.4378061372333892</v>
      </c>
      <c r="E93" s="49">
        <f t="shared" si="48"/>
        <v>1.3111142784817398</v>
      </c>
      <c r="F93" s="44">
        <f t="shared" si="49"/>
        <v>1.6852945407672459</v>
      </c>
      <c r="G93"/>
      <c r="H93" s="40">
        <f t="shared" si="50"/>
        <v>22.71353758363577</v>
      </c>
      <c r="I93" s="40">
        <f t="shared" si="50"/>
        <v>25.333651230242911</v>
      </c>
      <c r="J93" s="40">
        <f t="shared" si="50"/>
        <v>26.018343774347656</v>
      </c>
      <c r="K93" s="40">
        <f t="shared" si="50"/>
        <v>28.05708664379301</v>
      </c>
      <c r="L93" s="40">
        <f t="shared" si="50"/>
        <v>28.864711939470116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1.9618690940661931</v>
      </c>
      <c r="C95" s="44">
        <f t="shared" si="51"/>
        <v>-11.517597040797234</v>
      </c>
      <c r="D95" s="44">
        <f t="shared" si="51"/>
        <v>0.47533389670435522</v>
      </c>
      <c r="E95" s="44">
        <f t="shared" si="51"/>
        <v>-0.32914565130961471</v>
      </c>
      <c r="F95" s="44">
        <f>IF(AND(F$5-D$5 &lt;&gt; 0,F43 &lt;&gt; 0,D43 &lt;&gt; 0),(EXP(LN(F43/D43)/(F$5-D$5))-1)*100,0)</f>
        <v>-6.1704055873845753E-2</v>
      </c>
      <c r="H95" s="44">
        <f>(B43/B$51)*100</f>
        <v>6.9002482296820062</v>
      </c>
      <c r="I95" s="44">
        <f>(C43/C$51)*100</f>
        <v>7.0826059349496848</v>
      </c>
      <c r="J95" s="44">
        <f>(D43/D$51)*100</f>
        <v>6.4096511912713465</v>
      </c>
      <c r="K95" s="44">
        <f>(E43/E$51)*100</f>
        <v>6.325688136587182</v>
      </c>
      <c r="L95" s="44">
        <f>(F43/F$51)*100</f>
        <v>5.806524338037641</v>
      </c>
    </row>
    <row r="96" spans="1:12" x14ac:dyDescent="0.2">
      <c r="A96" t="str">
        <f>A44</f>
        <v>81 Process, plant and machine operatives</v>
      </c>
      <c r="B96" s="49">
        <f t="shared" si="51"/>
        <v>-1.7694574068438662E-2</v>
      </c>
      <c r="C96" s="44">
        <f t="shared" si="51"/>
        <v>-14.602166417403605</v>
      </c>
      <c r="D96" s="49">
        <f t="shared" si="51"/>
        <v>0.66625386190461988</v>
      </c>
      <c r="E96" s="49">
        <f t="shared" si="51"/>
        <v>-1.0369945677253356</v>
      </c>
      <c r="F96" s="44">
        <f>IF(AND(F$5-D$5 &lt;&gt; 0,F44 &lt;&gt; 0,D44 &lt;&gt; 0),(EXP(LN(F44/D44)/(F$5-D$5))-1)*100,0)</f>
        <v>-0.47247147153079982</v>
      </c>
      <c r="H96" s="40">
        <f>(B44/B$43)*100</f>
        <v>36.644182438817595</v>
      </c>
      <c r="I96" s="40">
        <f t="shared" ref="H96:L97" si="52">(C44/C$43)*100</f>
        <v>33.880239447055359</v>
      </c>
      <c r="J96" s="40">
        <f t="shared" si="52"/>
        <v>32.699146420923789</v>
      </c>
      <c r="K96" s="40">
        <f t="shared" si="52"/>
        <v>33.010998592274298</v>
      </c>
      <c r="L96" s="40">
        <f t="shared" si="52"/>
        <v>30.740123860754949</v>
      </c>
    </row>
    <row r="97" spans="1:12" x14ac:dyDescent="0.2">
      <c r="A97" t="str">
        <f>A45</f>
        <v>82 Transport and mobile machine drivers and operatives</v>
      </c>
      <c r="B97" s="49">
        <f t="shared" si="51"/>
        <v>3.0561659624100512</v>
      </c>
      <c r="C97" s="44">
        <f t="shared" si="51"/>
        <v>-9.9370415730139499</v>
      </c>
      <c r="D97" s="49">
        <f t="shared" si="51"/>
        <v>0.38204625672271231</v>
      </c>
      <c r="E97" s="49">
        <f t="shared" si="51"/>
        <v>3.6845687684694539E-3</v>
      </c>
      <c r="F97" s="44">
        <f>IF(AND(F$5-D$5 &lt;&gt; 0,F45 &lt;&gt; 0,D45 &lt;&gt; 0),(EXP(LN(F45/D45)/(F$5-D$5))-1)*100,0)</f>
        <v>0.12964640680559469</v>
      </c>
      <c r="H97" s="40">
        <f t="shared" si="52"/>
        <v>63.355817561182405</v>
      </c>
      <c r="I97" s="40">
        <f t="shared" si="52"/>
        <v>66.119760552944626</v>
      </c>
      <c r="J97" s="40">
        <f t="shared" si="52"/>
        <v>67.300853579076218</v>
      </c>
      <c r="K97" s="40">
        <f t="shared" si="52"/>
        <v>66.989001407725695</v>
      </c>
      <c r="L97" s="40">
        <f t="shared" si="52"/>
        <v>69.259876139245051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-0.87889641493258397</v>
      </c>
      <c r="C99" s="44">
        <f t="shared" si="53"/>
        <v>-12.366392534902149</v>
      </c>
      <c r="D99" s="44">
        <f t="shared" si="53"/>
        <v>0.93559523891928453</v>
      </c>
      <c r="E99" s="44">
        <f t="shared" si="53"/>
        <v>6.4003202661355729E-2</v>
      </c>
      <c r="F99" s="44">
        <f>IF(AND(F$5-D$5 &lt;&gt; 0,F47 &lt;&gt; 0,D47 &lt;&gt; 0),(EXP(LN(F47/D47)/(F$5-D$5))-1)*100,0)</f>
        <v>0.35369439896344446</v>
      </c>
      <c r="H99" s="44">
        <f>(B47/B$51)*100</f>
        <v>12.502545189701214</v>
      </c>
      <c r="I99" s="44">
        <f>(C47/C$51)*100</f>
        <v>11.461465730530664</v>
      </c>
      <c r="J99" s="44">
        <f>(D47/D$51)*100</f>
        <v>10.272951998478993</v>
      </c>
      <c r="K99" s="44">
        <f>(E47/E$51)*100</f>
        <v>10.372730432154471</v>
      </c>
      <c r="L99" s="44">
        <f>(F47/F$51)*100</f>
        <v>9.9037231334475102</v>
      </c>
    </row>
    <row r="100" spans="1:12" x14ac:dyDescent="0.2">
      <c r="A100" t="str">
        <f>A48</f>
        <v>91 Elementary trades and related occupations</v>
      </c>
      <c r="B100" s="49">
        <f t="shared" si="53"/>
        <v>-1.793917712661719</v>
      </c>
      <c r="C100" s="44">
        <f t="shared" si="53"/>
        <v>-16.708538272879291</v>
      </c>
      <c r="D100" s="49">
        <f t="shared" si="53"/>
        <v>12.707706915328609</v>
      </c>
      <c r="E100" s="49">
        <f t="shared" si="53"/>
        <v>1.3637640506596993</v>
      </c>
      <c r="F100" s="44">
        <f>IF(AND(F$5-D$5 &lt;&gt; 0,F48 &lt;&gt; 0,D48 &lt;&gt; 0),(EXP(LN(F48/D48)/(F$5-D$5))-1)*100,0)</f>
        <v>5.0121840021784436</v>
      </c>
      <c r="H100" s="40">
        <f t="shared" ref="H100:L101" si="54">(B48/B$47)*100</f>
        <v>14.708162715348502</v>
      </c>
      <c r="I100" s="40">
        <f t="shared" si="54"/>
        <v>14.172532308294489</v>
      </c>
      <c r="J100" s="40">
        <f t="shared" si="54"/>
        <v>13.470299425968907</v>
      </c>
      <c r="K100" s="40">
        <f t="shared" si="54"/>
        <v>23.384257085310431</v>
      </c>
      <c r="L100" s="40">
        <f t="shared" si="54"/>
        <v>26.605543514580166</v>
      </c>
    </row>
    <row r="101" spans="1:12" x14ac:dyDescent="0.2">
      <c r="A101" t="str">
        <f>A49</f>
        <v>92 Elementary administration and service occupations</v>
      </c>
      <c r="B101" s="49">
        <f t="shared" si="53"/>
        <v>-0.72364210501959514</v>
      </c>
      <c r="C101" s="44">
        <f t="shared" si="53"/>
        <v>-11.649381973902562</v>
      </c>
      <c r="D101" s="49">
        <f t="shared" si="53"/>
        <v>-1.4912265239194533</v>
      </c>
      <c r="E101" s="49">
        <f t="shared" si="53"/>
        <v>-0.36489160396395715</v>
      </c>
      <c r="F101" s="44">
        <f>IF(AND(F$5-D$5 &lt;&gt; 0,F49 &lt;&gt; 0,D49 &lt;&gt; 0),(EXP(LN(F49/D49)/(F$5-D$5))-1)*100,0)</f>
        <v>-0.7417602815044777</v>
      </c>
      <c r="H101" s="40">
        <f t="shared" si="54"/>
        <v>85.291837284651493</v>
      </c>
      <c r="I101" s="40">
        <f t="shared" si="54"/>
        <v>85.827467691705522</v>
      </c>
      <c r="J101" s="40">
        <f t="shared" si="54"/>
        <v>86.529700574031082</v>
      </c>
      <c r="K101" s="40">
        <f t="shared" si="54"/>
        <v>76.615742914689562</v>
      </c>
      <c r="L101" s="40">
        <f t="shared" si="54"/>
        <v>73.394456485419852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1.2991256653085648</v>
      </c>
      <c r="C103" s="206">
        <f t="shared" ref="C103" si="56">IF(AND(D$5-C$5 &lt;&gt; 0,D51 &lt;&gt; 0,C51 &lt;&gt; 0),(EXP(LN(D51/C51)/(D$5-C$5))-1)*100,0)</f>
        <v>-2.2277541107261656</v>
      </c>
      <c r="D103" s="50">
        <f>IF(AND(E$5-D$5 &lt;&gt; 0,E51 &lt;&gt; 0,D51 &lt;&gt; 0),(EXP(LN(E51/D51)/(E$5-D$5))-1)*100,0)</f>
        <v>0.74065771528060154</v>
      </c>
      <c r="E103" s="50">
        <f>IF(AND(F$5-E$5 &lt;&gt; 0,F51 &lt;&gt; 0,E51 &lt;&gt; 0),(EXP(LN(F51/E51)/(F$5-E$5))-1)*100,0)</f>
        <v>0.52806739742290443</v>
      </c>
      <c r="F103" s="206">
        <f>IF(AND(F$5-D$5 &lt;&gt; 0,F51 &lt;&gt; 0,D51 &lt;&gt; 0),(EXP(LN(F51/D51)/(F$5-D$5))-1)*100,0)</f>
        <v>0.5988809428255637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8.4185300561006571</v>
      </c>
      <c r="C9" s="330">
        <v>21.019473109942549</v>
      </c>
      <c r="D9" s="330">
        <f>SUM(B9:C9)</f>
        <v>29.438003166043206</v>
      </c>
      <c r="E9" s="331"/>
      <c r="F9" s="330">
        <v>11.778802708879049</v>
      </c>
      <c r="G9" s="330">
        <v>24.183967278027144</v>
      </c>
      <c r="H9" s="330">
        <f>SUM(F9:G9)</f>
        <v>35.962769986906196</v>
      </c>
      <c r="I9" s="331"/>
      <c r="J9" s="330">
        <v>13.949367492705939</v>
      </c>
      <c r="K9" s="330">
        <v>21.483370207237996</v>
      </c>
      <c r="L9" s="330">
        <f>SUM(J9:K9)</f>
        <v>35.432737699943935</v>
      </c>
      <c r="M9" s="236"/>
      <c r="N9" s="328">
        <f>IF(B9&gt;0,(EXP(LN(F9/B9)/($F$6-$B$6))-1)*100,0)</f>
        <v>6.9480760378521245</v>
      </c>
      <c r="O9" s="328">
        <f>IF(F9&gt;0,(EXP(LN(J9/F9)/($J$6-$F$6))-1)*100,0)</f>
        <v>1.1339316864227511</v>
      </c>
      <c r="P9" s="328"/>
      <c r="Q9" s="328">
        <f>IF(C9&gt;0,(EXP(LN(G9/C9)/($F$6-$B$6))-1)*100,0)</f>
        <v>2.844517312923367</v>
      </c>
      <c r="R9" s="328">
        <f>IF(G9&gt;0,(EXP(LN(K9/G9)/($J$6-$F$6))-1)*100,0)</f>
        <v>-0.78629736362934022</v>
      </c>
      <c r="S9" s="327"/>
      <c r="T9" s="328">
        <f>IF(D9&gt;0,(EXP(LN(H9/D9)/($F$6-$B$6))-1)*100,0)</f>
        <v>4.0851943649395039</v>
      </c>
      <c r="U9" s="328">
        <f>IF(H9&gt;0,(EXP(LN(L9/H9)/($J$6-$F$6))-1)*100,0)</f>
        <v>-9.8938022304762008E-2</v>
      </c>
    </row>
    <row r="10" spans="1:21" x14ac:dyDescent="0.2">
      <c r="A10" s="329" t="str">
        <f>name!D5</f>
        <v>12 Other managers and proprietors</v>
      </c>
      <c r="B10" s="330">
        <v>6.4805022054055268</v>
      </c>
      <c r="C10" s="330">
        <v>9.9224737541648835</v>
      </c>
      <c r="D10" s="330">
        <f t="shared" ref="D10:D33" si="0">SUM(B10:C10)</f>
        <v>16.402975959570412</v>
      </c>
      <c r="E10" s="331"/>
      <c r="F10" s="330">
        <v>7.292934015221074</v>
      </c>
      <c r="G10" s="330">
        <v>10.137290194480007</v>
      </c>
      <c r="H10" s="330">
        <f t="shared" ref="H10:H33" si="1">SUM(F10:G10)</f>
        <v>17.43022420970108</v>
      </c>
      <c r="I10" s="331"/>
      <c r="J10" s="330">
        <v>7.7187194878550054</v>
      </c>
      <c r="K10" s="330">
        <v>13.042882076433322</v>
      </c>
      <c r="L10" s="330">
        <f t="shared" ref="L10:L33" si="2">SUM(J10:K10)</f>
        <v>20.761601564288327</v>
      </c>
      <c r="M10" s="236"/>
      <c r="N10" s="328">
        <f t="shared" ref="N10:N36" si="3">IF(B10&gt;0,(EXP(LN(F10/B10)/($F$6-$B$6))-1)*100,0)</f>
        <v>2.3902785029395579</v>
      </c>
      <c r="O10" s="328">
        <f t="shared" ref="O10:O34" si="4">IF(F10&gt;0,(EXP(LN(J10/F10)/($J$6-$F$6))-1)*100,0)</f>
        <v>0.3790000259459525</v>
      </c>
      <c r="P10" s="328"/>
      <c r="Q10" s="328">
        <f t="shared" ref="Q10:Q34" si="5">IF(C10&gt;0,(EXP(LN(G10/C10)/($F$6-$B$6))-1)*100,0)</f>
        <v>0.42928806571571609</v>
      </c>
      <c r="R10" s="328">
        <f t="shared" ref="R10:R34" si="6">IF(G10&gt;0,(EXP(LN(K10/G10)/($J$6-$F$6))-1)*100,0)</f>
        <v>1.6943393387029326</v>
      </c>
      <c r="S10" s="327"/>
      <c r="T10" s="328">
        <f t="shared" ref="T10:T34" si="7">IF(D10&gt;0,(EXP(LN(H10/D10)/($F$6-$B$6))-1)*100,0)</f>
        <v>1.2222682558745479</v>
      </c>
      <c r="U10" s="328">
        <f t="shared" ref="U10:U34" si="8">IF(H10&gt;0,(EXP(LN(L10/H10)/($J$6-$F$6))-1)*100,0)</f>
        <v>1.1728207643592947</v>
      </c>
    </row>
    <row r="11" spans="1:21" x14ac:dyDescent="0.2">
      <c r="A11" s="329" t="str">
        <f>name!D6</f>
        <v>21 Science, research, engineering and technology professionals</v>
      </c>
      <c r="B11" s="330">
        <v>4.9829252797570094</v>
      </c>
      <c r="C11" s="330">
        <v>23.338526228591981</v>
      </c>
      <c r="D11" s="330">
        <f t="shared" si="0"/>
        <v>28.321451508348989</v>
      </c>
      <c r="E11" s="331"/>
      <c r="F11" s="330">
        <v>6.6133872617772864</v>
      </c>
      <c r="G11" s="330">
        <v>26.480216957821437</v>
      </c>
      <c r="H11" s="330">
        <f t="shared" si="1"/>
        <v>33.093604219598724</v>
      </c>
      <c r="I11" s="331"/>
      <c r="J11" s="330">
        <v>11.420632123469694</v>
      </c>
      <c r="K11" s="330">
        <v>34.837116730907724</v>
      </c>
      <c r="L11" s="330">
        <f t="shared" si="2"/>
        <v>46.257748854377418</v>
      </c>
      <c r="M11" s="236"/>
      <c r="N11" s="328">
        <f t="shared" si="3"/>
        <v>5.8249119834447027</v>
      </c>
      <c r="O11" s="328">
        <f t="shared" si="4"/>
        <v>3.7093102488805041</v>
      </c>
      <c r="P11" s="328"/>
      <c r="Q11" s="328">
        <f t="shared" si="5"/>
        <v>2.5580187058004134</v>
      </c>
      <c r="R11" s="328">
        <f t="shared" si="6"/>
        <v>1.8453904856574388</v>
      </c>
      <c r="S11" s="327"/>
      <c r="T11" s="328">
        <f t="shared" si="7"/>
        <v>3.163415503718503</v>
      </c>
      <c r="U11" s="328">
        <f t="shared" si="8"/>
        <v>2.2577019030778578</v>
      </c>
    </row>
    <row r="12" spans="1:21" x14ac:dyDescent="0.2">
      <c r="A12" s="329" t="str">
        <f>name!D7</f>
        <v>22 Health professionals</v>
      </c>
      <c r="B12" s="330">
        <v>13.599145290408352</v>
      </c>
      <c r="C12" s="330">
        <v>5.1742606479112148</v>
      </c>
      <c r="D12" s="330">
        <f t="shared" si="0"/>
        <v>18.773405938319566</v>
      </c>
      <c r="E12" s="331"/>
      <c r="F12" s="330">
        <v>15.464848321345368</v>
      </c>
      <c r="G12" s="330">
        <v>5.9527962902518761</v>
      </c>
      <c r="H12" s="330">
        <f t="shared" si="1"/>
        <v>21.417644611597243</v>
      </c>
      <c r="I12" s="331"/>
      <c r="J12" s="330">
        <v>17.770152128061877</v>
      </c>
      <c r="K12" s="330">
        <v>6.6326405084186479</v>
      </c>
      <c r="L12" s="330">
        <f t="shared" si="2"/>
        <v>24.402792636480527</v>
      </c>
      <c r="M12" s="236"/>
      <c r="N12" s="328">
        <f t="shared" si="3"/>
        <v>2.6045949414124081</v>
      </c>
      <c r="O12" s="328">
        <f t="shared" si="4"/>
        <v>0.9306411492043587</v>
      </c>
      <c r="P12" s="328"/>
      <c r="Q12" s="328">
        <f t="shared" si="5"/>
        <v>2.8429542835751276</v>
      </c>
      <c r="R12" s="328">
        <f t="shared" si="6"/>
        <v>0.72355119137872403</v>
      </c>
      <c r="S12" s="327"/>
      <c r="T12" s="328">
        <f t="shared" si="7"/>
        <v>2.6705119061304128</v>
      </c>
      <c r="U12" s="328">
        <f t="shared" si="8"/>
        <v>0.87367768651962496</v>
      </c>
    </row>
    <row r="13" spans="1:21" x14ac:dyDescent="0.2">
      <c r="A13" s="329" t="str">
        <f>name!D8</f>
        <v>23 Teaching and other educational professionals</v>
      </c>
      <c r="B13" s="330">
        <v>15.24804940510448</v>
      </c>
      <c r="C13" s="330">
        <v>7.8426559242033438</v>
      </c>
      <c r="D13" s="330">
        <f t="shared" si="0"/>
        <v>23.090705329307823</v>
      </c>
      <c r="E13" s="331"/>
      <c r="F13" s="330">
        <v>15.721412085640146</v>
      </c>
      <c r="G13" s="330">
        <v>8.1100712195167652</v>
      </c>
      <c r="H13" s="330">
        <f t="shared" si="1"/>
        <v>23.831483305156912</v>
      </c>
      <c r="I13" s="331"/>
      <c r="J13" s="330">
        <v>18.373314733821218</v>
      </c>
      <c r="K13" s="330">
        <v>9.6715004844753754</v>
      </c>
      <c r="L13" s="330">
        <f t="shared" si="2"/>
        <v>28.044815218296591</v>
      </c>
      <c r="M13" s="236"/>
      <c r="N13" s="328">
        <f t="shared" si="3"/>
        <v>0.61331357866880598</v>
      </c>
      <c r="O13" s="328">
        <f t="shared" si="4"/>
        <v>1.0445895742126732</v>
      </c>
      <c r="P13" s="328"/>
      <c r="Q13" s="328">
        <f t="shared" si="5"/>
        <v>0.67283557513013736</v>
      </c>
      <c r="R13" s="328">
        <f t="shared" si="6"/>
        <v>1.1807620470381641</v>
      </c>
      <c r="S13" s="327"/>
      <c r="T13" s="328">
        <f t="shared" si="7"/>
        <v>0.6335457567627989</v>
      </c>
      <c r="U13" s="328">
        <f t="shared" si="8"/>
        <v>1.0912190991991366</v>
      </c>
    </row>
    <row r="14" spans="1:21" x14ac:dyDescent="0.2">
      <c r="A14" s="329" t="str">
        <f>name!D9</f>
        <v>24 Business, media and public service professionals</v>
      </c>
      <c r="B14" s="330">
        <v>10.539194266012871</v>
      </c>
      <c r="C14" s="330">
        <v>16.396282951381448</v>
      </c>
      <c r="D14" s="330">
        <f t="shared" si="0"/>
        <v>26.935477217394318</v>
      </c>
      <c r="E14" s="331"/>
      <c r="F14" s="330">
        <v>15.122274213825508</v>
      </c>
      <c r="G14" s="330">
        <v>20.476839749346695</v>
      </c>
      <c r="H14" s="330">
        <f t="shared" si="1"/>
        <v>35.599113963172201</v>
      </c>
      <c r="I14" s="331"/>
      <c r="J14" s="330">
        <v>18.837281267628413</v>
      </c>
      <c r="K14" s="330">
        <v>22.50407391940378</v>
      </c>
      <c r="L14" s="330">
        <f t="shared" si="2"/>
        <v>41.341355187032192</v>
      </c>
      <c r="M14" s="236"/>
      <c r="N14" s="328">
        <f t="shared" si="3"/>
        <v>7.4884845216933948</v>
      </c>
      <c r="O14" s="328">
        <f t="shared" si="4"/>
        <v>1.4752369842121249</v>
      </c>
      <c r="P14" s="328"/>
      <c r="Q14" s="328">
        <f t="shared" si="5"/>
        <v>4.5450574085756923</v>
      </c>
      <c r="R14" s="328">
        <f t="shared" si="6"/>
        <v>0.63133038702010147</v>
      </c>
      <c r="S14" s="327"/>
      <c r="T14" s="328">
        <f t="shared" si="7"/>
        <v>5.7360063058723876</v>
      </c>
      <c r="U14" s="328">
        <f t="shared" si="8"/>
        <v>1.001936683745086</v>
      </c>
    </row>
    <row r="15" spans="1:21" x14ac:dyDescent="0.2">
      <c r="A15" s="329" t="str">
        <f>name!D10</f>
        <v>31 Science, engineering and technology associate professionals</v>
      </c>
      <c r="B15" s="330">
        <v>2.2642253073356051</v>
      </c>
      <c r="C15" s="330">
        <v>7.3494256572878891</v>
      </c>
      <c r="D15" s="330">
        <f t="shared" si="0"/>
        <v>9.6136509646234938</v>
      </c>
      <c r="E15" s="331"/>
      <c r="F15" s="330">
        <v>2.8918832421861627</v>
      </c>
      <c r="G15" s="330">
        <v>9.3647681927960598</v>
      </c>
      <c r="H15" s="330">
        <f t="shared" si="1"/>
        <v>12.256651434982222</v>
      </c>
      <c r="I15" s="331"/>
      <c r="J15" s="330">
        <v>3.8318772483082415</v>
      </c>
      <c r="K15" s="330">
        <v>8.7137801160436315</v>
      </c>
      <c r="L15" s="330">
        <f t="shared" si="2"/>
        <v>12.545657364351873</v>
      </c>
      <c r="M15" s="236"/>
      <c r="N15" s="328">
        <f t="shared" si="3"/>
        <v>5.0152142829854363</v>
      </c>
      <c r="O15" s="328">
        <f t="shared" si="4"/>
        <v>1.8940259946320648</v>
      </c>
      <c r="P15" s="328"/>
      <c r="Q15" s="328">
        <f t="shared" si="5"/>
        <v>4.9660189723830239</v>
      </c>
      <c r="R15" s="328">
        <f t="shared" si="6"/>
        <v>-0.47917420723101456</v>
      </c>
      <c r="S15" s="327"/>
      <c r="T15" s="328">
        <f t="shared" si="7"/>
        <v>4.9776138491834487</v>
      </c>
      <c r="U15" s="328">
        <f t="shared" si="8"/>
        <v>0.15549286521159278</v>
      </c>
    </row>
    <row r="16" spans="1:21" x14ac:dyDescent="0.2">
      <c r="A16" s="329" t="str">
        <f>name!D11</f>
        <v>32 Health and social care associate professionals</v>
      </c>
      <c r="B16" s="330">
        <v>6.5048360805768457</v>
      </c>
      <c r="C16" s="330">
        <v>2.1198510973584201</v>
      </c>
      <c r="D16" s="330">
        <f t="shared" si="0"/>
        <v>8.6246871779352663</v>
      </c>
      <c r="E16" s="331"/>
      <c r="F16" s="330">
        <v>7.5633972793198847</v>
      </c>
      <c r="G16" s="330">
        <v>2.2165584666224634</v>
      </c>
      <c r="H16" s="330">
        <f t="shared" si="1"/>
        <v>9.779955745942349</v>
      </c>
      <c r="I16" s="331"/>
      <c r="J16" s="330">
        <v>16.325575166911417</v>
      </c>
      <c r="K16" s="330">
        <v>3.5558492243751214</v>
      </c>
      <c r="L16" s="330">
        <f t="shared" si="2"/>
        <v>19.881424391286536</v>
      </c>
      <c r="M16" s="236"/>
      <c r="N16" s="328">
        <f t="shared" si="3"/>
        <v>3.061417447641146</v>
      </c>
      <c r="O16" s="328">
        <f t="shared" si="4"/>
        <v>5.2632493065734032</v>
      </c>
      <c r="P16" s="328"/>
      <c r="Q16" s="328">
        <f t="shared" si="5"/>
        <v>0.89619002293090944</v>
      </c>
      <c r="R16" s="328">
        <f t="shared" si="6"/>
        <v>3.2010881311214101</v>
      </c>
      <c r="S16" s="327"/>
      <c r="T16" s="328">
        <f t="shared" si="7"/>
        <v>2.5459959805101962</v>
      </c>
      <c r="U16" s="328">
        <f t="shared" si="8"/>
        <v>4.8433060210105738</v>
      </c>
    </row>
    <row r="17" spans="1:21" x14ac:dyDescent="0.2">
      <c r="A17" s="329" t="str">
        <f>name!D12</f>
        <v>33 Protective service occupations</v>
      </c>
      <c r="B17" s="330">
        <v>0.74700305579317816</v>
      </c>
      <c r="C17" s="330">
        <v>3.5688063597281006</v>
      </c>
      <c r="D17" s="330">
        <f t="shared" si="0"/>
        <v>4.3158094155212785</v>
      </c>
      <c r="E17" s="331"/>
      <c r="F17" s="330">
        <v>0.9031060289671583</v>
      </c>
      <c r="G17" s="330">
        <v>3.6030265302863338</v>
      </c>
      <c r="H17" s="330">
        <f t="shared" si="1"/>
        <v>4.5061325592534924</v>
      </c>
      <c r="I17" s="331"/>
      <c r="J17" s="330">
        <v>1.0148769719622246</v>
      </c>
      <c r="K17" s="330">
        <v>2.8476393837026746</v>
      </c>
      <c r="L17" s="330">
        <f t="shared" si="2"/>
        <v>3.8625163556648991</v>
      </c>
      <c r="M17" s="236"/>
      <c r="N17" s="328">
        <f t="shared" si="3"/>
        <v>3.8683595515765612</v>
      </c>
      <c r="O17" s="328">
        <f t="shared" si="4"/>
        <v>0.78091811120670762</v>
      </c>
      <c r="P17" s="328"/>
      <c r="Q17" s="328">
        <f t="shared" si="5"/>
        <v>0.1910424191628568</v>
      </c>
      <c r="R17" s="328">
        <f t="shared" si="6"/>
        <v>-1.5563210545875172</v>
      </c>
      <c r="S17" s="327"/>
      <c r="T17" s="328">
        <f t="shared" si="7"/>
        <v>0.86682276234659739</v>
      </c>
      <c r="U17" s="328">
        <f t="shared" si="8"/>
        <v>-1.0222087886735065</v>
      </c>
    </row>
    <row r="18" spans="1:21" x14ac:dyDescent="0.2">
      <c r="A18" s="329" t="str">
        <f>name!D13</f>
        <v>34 Culture, media and sports occupations</v>
      </c>
      <c r="B18" s="330">
        <v>2.8691266591097917</v>
      </c>
      <c r="C18" s="330">
        <v>3.8221720649288602</v>
      </c>
      <c r="D18" s="330">
        <f t="shared" si="0"/>
        <v>6.6912987240386519</v>
      </c>
      <c r="E18" s="331"/>
      <c r="F18" s="330">
        <v>3.2554982983677836</v>
      </c>
      <c r="G18" s="330">
        <v>3.9800289728001861</v>
      </c>
      <c r="H18" s="330">
        <f t="shared" si="1"/>
        <v>7.2355272711679692</v>
      </c>
      <c r="I18" s="331"/>
      <c r="J18" s="330">
        <v>3.4880601471400388</v>
      </c>
      <c r="K18" s="330">
        <v>3.5192011559485601</v>
      </c>
      <c r="L18" s="330">
        <f t="shared" si="2"/>
        <v>7.0072613030885993</v>
      </c>
      <c r="M18" s="236"/>
      <c r="N18" s="328">
        <f t="shared" si="3"/>
        <v>2.5589463363314247</v>
      </c>
      <c r="O18" s="328">
        <f t="shared" si="4"/>
        <v>0.46106229584570446</v>
      </c>
      <c r="P18" s="327"/>
      <c r="Q18" s="328">
        <f t="shared" si="5"/>
        <v>0.81268922467263582</v>
      </c>
      <c r="R18" s="328">
        <f t="shared" si="6"/>
        <v>-0.81701136694054544</v>
      </c>
      <c r="S18" s="327"/>
      <c r="T18" s="328">
        <f t="shared" si="7"/>
        <v>1.5761980107634521</v>
      </c>
      <c r="U18" s="328">
        <f t="shared" si="8"/>
        <v>-0.21348043804394479</v>
      </c>
    </row>
    <row r="19" spans="1:21" x14ac:dyDescent="0.2">
      <c r="A19" s="329" t="str">
        <f>name!D14</f>
        <v>35 Business and public service associate professionals</v>
      </c>
      <c r="B19" s="330">
        <v>13.112758096866948</v>
      </c>
      <c r="C19" s="330">
        <v>15.435251309638334</v>
      </c>
      <c r="D19" s="330">
        <f t="shared" si="0"/>
        <v>28.54800940650528</v>
      </c>
      <c r="E19" s="331"/>
      <c r="F19" s="330">
        <v>15.329782265125072</v>
      </c>
      <c r="G19" s="330">
        <v>17.089769910022607</v>
      </c>
      <c r="H19" s="330">
        <f t="shared" si="1"/>
        <v>32.419552175147679</v>
      </c>
      <c r="I19" s="331"/>
      <c r="J19" s="330">
        <v>17.656761937330415</v>
      </c>
      <c r="K19" s="330">
        <v>16.790111303345089</v>
      </c>
      <c r="L19" s="330">
        <f t="shared" si="2"/>
        <v>34.446873240675501</v>
      </c>
      <c r="M19" s="236"/>
      <c r="N19" s="328">
        <f t="shared" si="3"/>
        <v>3.1735531777105086</v>
      </c>
      <c r="O19" s="328">
        <f t="shared" si="4"/>
        <v>0.94659435071329234</v>
      </c>
      <c r="P19" s="327"/>
      <c r="Q19" s="328">
        <f t="shared" si="5"/>
        <v>2.0574004780623545</v>
      </c>
      <c r="R19" s="328">
        <f t="shared" si="6"/>
        <v>-0.11786337580903528</v>
      </c>
      <c r="S19" s="327"/>
      <c r="T19" s="328">
        <f t="shared" si="7"/>
        <v>2.5761125483654501</v>
      </c>
      <c r="U19" s="328">
        <f t="shared" si="8"/>
        <v>0.40519556046079153</v>
      </c>
    </row>
    <row r="20" spans="1:21" x14ac:dyDescent="0.2">
      <c r="A20" s="329" t="str">
        <f>name!D15</f>
        <v>41 Administrative occupations</v>
      </c>
      <c r="B20" s="330">
        <v>36.94737627146354</v>
      </c>
      <c r="C20" s="330">
        <v>20.755690192041207</v>
      </c>
      <c r="D20" s="330">
        <f t="shared" si="0"/>
        <v>57.703066463504747</v>
      </c>
      <c r="E20" s="331"/>
      <c r="F20" s="330">
        <v>37.021721316032853</v>
      </c>
      <c r="G20" s="330">
        <v>24.365105337569521</v>
      </c>
      <c r="H20" s="330">
        <f t="shared" si="1"/>
        <v>61.38682665360237</v>
      </c>
      <c r="I20" s="331"/>
      <c r="J20" s="330">
        <v>35.545865254843065</v>
      </c>
      <c r="K20" s="330">
        <v>30.409519983289215</v>
      </c>
      <c r="L20" s="330">
        <f t="shared" si="2"/>
        <v>65.95538523813228</v>
      </c>
      <c r="M20" s="236"/>
      <c r="N20" s="328">
        <f t="shared" si="3"/>
        <v>4.0211395635347813E-2</v>
      </c>
      <c r="O20" s="328">
        <f t="shared" si="4"/>
        <v>-0.2708389768701247</v>
      </c>
      <c r="P20" s="327"/>
      <c r="Q20" s="328">
        <f t="shared" si="5"/>
        <v>3.2585976783766846</v>
      </c>
      <c r="R20" s="328">
        <f t="shared" si="6"/>
        <v>1.488324989323786</v>
      </c>
      <c r="S20" s="327"/>
      <c r="T20" s="328">
        <f t="shared" si="7"/>
        <v>1.2453901008292023</v>
      </c>
      <c r="U20" s="328">
        <f t="shared" si="8"/>
        <v>0.47970203512242016</v>
      </c>
    </row>
    <row r="21" spans="1:21" x14ac:dyDescent="0.2">
      <c r="A21" s="329" t="str">
        <f>name!D16</f>
        <v>42 Secretarial and related occupations</v>
      </c>
      <c r="B21" s="330">
        <v>11.440254758318241</v>
      </c>
      <c r="C21" s="330">
        <v>1.1484490872450304</v>
      </c>
      <c r="D21" s="330">
        <f t="shared" si="0"/>
        <v>12.588703845563272</v>
      </c>
      <c r="E21" s="331"/>
      <c r="F21" s="330">
        <v>10.437206421390178</v>
      </c>
      <c r="G21" s="330">
        <v>0.99605645394929077</v>
      </c>
      <c r="H21" s="330">
        <f t="shared" si="1"/>
        <v>11.433262875339468</v>
      </c>
      <c r="I21" s="331"/>
      <c r="J21" s="330">
        <v>6.5100614077731409</v>
      </c>
      <c r="K21" s="330">
        <v>1.0567880744241704</v>
      </c>
      <c r="L21" s="330">
        <f t="shared" si="2"/>
        <v>7.5668494821973109</v>
      </c>
      <c r="M21" s="236"/>
      <c r="N21" s="328">
        <f t="shared" si="3"/>
        <v>-1.8184881244968754</v>
      </c>
      <c r="O21" s="328">
        <f t="shared" si="4"/>
        <v>-3.097855689774287</v>
      </c>
      <c r="P21" s="327"/>
      <c r="Q21" s="328">
        <f t="shared" si="5"/>
        <v>-2.8071222071824664</v>
      </c>
      <c r="R21" s="328">
        <f t="shared" si="6"/>
        <v>0.39534966565042406</v>
      </c>
      <c r="S21" s="327"/>
      <c r="T21" s="328">
        <f t="shared" si="7"/>
        <v>-1.9070412002418546</v>
      </c>
      <c r="U21" s="328">
        <f t="shared" si="8"/>
        <v>-2.7141538816728872</v>
      </c>
    </row>
    <row r="22" spans="1:21" x14ac:dyDescent="0.2">
      <c r="A22" s="329" t="str">
        <f>name!D17</f>
        <v>51 Skilled agricultural and related trades</v>
      </c>
      <c r="B22" s="330">
        <v>1.2965437069373857</v>
      </c>
      <c r="C22" s="330">
        <v>4.5386025109323755</v>
      </c>
      <c r="D22" s="330">
        <f t="shared" si="0"/>
        <v>5.8351462178697613</v>
      </c>
      <c r="E22" s="331"/>
      <c r="F22" s="330">
        <v>1.1305509072293238</v>
      </c>
      <c r="G22" s="330">
        <v>4.7670631234604333</v>
      </c>
      <c r="H22" s="330">
        <f t="shared" si="1"/>
        <v>5.8976140306897573</v>
      </c>
      <c r="I22" s="331"/>
      <c r="J22" s="330">
        <v>1.3560813599216797</v>
      </c>
      <c r="K22" s="330">
        <v>4.9553602398588419</v>
      </c>
      <c r="L22" s="330">
        <f t="shared" si="2"/>
        <v>6.3114415997805215</v>
      </c>
      <c r="M22" s="236"/>
      <c r="N22" s="328">
        <f t="shared" si="3"/>
        <v>-2.7027440254045354</v>
      </c>
      <c r="O22" s="328">
        <f t="shared" si="4"/>
        <v>1.2200097727952164</v>
      </c>
      <c r="P22" s="327"/>
      <c r="Q22" s="328">
        <f t="shared" si="5"/>
        <v>0.98706507022783274</v>
      </c>
      <c r="R22" s="328">
        <f t="shared" si="6"/>
        <v>0.25859678308903788</v>
      </c>
      <c r="S22" s="327"/>
      <c r="T22" s="328">
        <f t="shared" si="7"/>
        <v>0.21319781114799152</v>
      </c>
      <c r="U22" s="328">
        <f t="shared" si="8"/>
        <v>0.45313185580604376</v>
      </c>
    </row>
    <row r="23" spans="1:21" x14ac:dyDescent="0.2">
      <c r="A23" s="329" t="str">
        <f>name!D18</f>
        <v>52 Skilled metal, electrical and electronic trades</v>
      </c>
      <c r="B23" s="330">
        <v>0.24352057799693247</v>
      </c>
      <c r="C23" s="330">
        <v>19.402786592975431</v>
      </c>
      <c r="D23" s="330">
        <f t="shared" si="0"/>
        <v>19.646307170972364</v>
      </c>
      <c r="E23" s="331"/>
      <c r="F23" s="330">
        <v>0.31039539717680048</v>
      </c>
      <c r="G23" s="330">
        <v>17.729122440702259</v>
      </c>
      <c r="H23" s="330">
        <f t="shared" si="1"/>
        <v>18.03951783787906</v>
      </c>
      <c r="I23" s="331"/>
      <c r="J23" s="330">
        <v>0.7382283447233986</v>
      </c>
      <c r="K23" s="330">
        <v>15.226474462059686</v>
      </c>
      <c r="L23" s="330">
        <f t="shared" si="2"/>
        <v>15.964702806783084</v>
      </c>
      <c r="M23" s="236"/>
      <c r="N23" s="328">
        <f t="shared" si="3"/>
        <v>4.9725920780147703</v>
      </c>
      <c r="O23" s="328">
        <f t="shared" si="4"/>
        <v>5.9461134475957245</v>
      </c>
      <c r="P23" s="327"/>
      <c r="Q23" s="328">
        <f t="shared" si="5"/>
        <v>-1.7879838722656971</v>
      </c>
      <c r="R23" s="328">
        <f t="shared" si="6"/>
        <v>-1.0093579064084368</v>
      </c>
      <c r="S23" s="327"/>
      <c r="T23" s="328">
        <f t="shared" si="7"/>
        <v>-1.6920139676743218</v>
      </c>
      <c r="U23" s="328">
        <f t="shared" si="8"/>
        <v>-0.81125525961074363</v>
      </c>
    </row>
    <row r="24" spans="1:21" x14ac:dyDescent="0.2">
      <c r="A24" s="329" t="str">
        <f>name!D19</f>
        <v>53 Skilled construction and building trades</v>
      </c>
      <c r="B24" s="330">
        <v>0.16754144626090581</v>
      </c>
      <c r="C24" s="330">
        <v>15.450154737200252</v>
      </c>
      <c r="D24" s="330">
        <f t="shared" si="0"/>
        <v>15.617696183461158</v>
      </c>
      <c r="E24" s="331"/>
      <c r="F24" s="330">
        <v>0.22753521923364262</v>
      </c>
      <c r="G24" s="330">
        <v>14.093204681313612</v>
      </c>
      <c r="H24" s="330">
        <f t="shared" si="1"/>
        <v>14.320739900547254</v>
      </c>
      <c r="I24" s="331"/>
      <c r="J24" s="330">
        <v>0.15252541467535941</v>
      </c>
      <c r="K24" s="330">
        <v>12.507168029743626</v>
      </c>
      <c r="L24" s="330">
        <f t="shared" si="2"/>
        <v>12.659693444418986</v>
      </c>
      <c r="M24" s="236"/>
      <c r="N24" s="328">
        <f t="shared" si="3"/>
        <v>6.3127307912298036</v>
      </c>
      <c r="O24" s="328">
        <f t="shared" si="4"/>
        <v>-2.6312549970540666</v>
      </c>
      <c r="P24" s="327"/>
      <c r="Q24" s="328">
        <f t="shared" si="5"/>
        <v>-1.8217277198367632</v>
      </c>
      <c r="R24" s="328">
        <f t="shared" si="6"/>
        <v>-0.79277960364363409</v>
      </c>
      <c r="S24" s="327"/>
      <c r="T24" s="328">
        <f t="shared" si="7"/>
        <v>-1.7189704363632874</v>
      </c>
      <c r="U24" s="328">
        <f t="shared" si="8"/>
        <v>-0.81853578428449092</v>
      </c>
    </row>
    <row r="25" spans="1:21" x14ac:dyDescent="0.2">
      <c r="A25" s="329" t="str">
        <f>name!D20</f>
        <v>54 Textiles, printing and other skilled trades</v>
      </c>
      <c r="B25" s="330">
        <v>4.4627971796250607</v>
      </c>
      <c r="C25" s="330">
        <v>6.6509768216224749</v>
      </c>
      <c r="D25" s="330">
        <f t="shared" si="0"/>
        <v>11.113774001247535</v>
      </c>
      <c r="E25" s="331"/>
      <c r="F25" s="330">
        <v>4.1520297054864743</v>
      </c>
      <c r="G25" s="330">
        <v>5.2092492599489333</v>
      </c>
      <c r="H25" s="330">
        <f t="shared" si="1"/>
        <v>9.3612789654354067</v>
      </c>
      <c r="I25" s="331"/>
      <c r="J25" s="330">
        <v>4.7934758339977401</v>
      </c>
      <c r="K25" s="330">
        <v>5.4816769471578652</v>
      </c>
      <c r="L25" s="330">
        <f t="shared" si="2"/>
        <v>10.275152781155604</v>
      </c>
      <c r="M25" s="236"/>
      <c r="N25" s="328">
        <f t="shared" si="3"/>
        <v>-1.4331992911496894</v>
      </c>
      <c r="O25" s="328">
        <f t="shared" si="4"/>
        <v>0.96232412393624234</v>
      </c>
      <c r="P25" s="327"/>
      <c r="Q25" s="328">
        <f t="shared" si="5"/>
        <v>-4.7690885690384714</v>
      </c>
      <c r="R25" s="328">
        <f t="shared" si="6"/>
        <v>0.34041354198914853</v>
      </c>
      <c r="S25" s="327"/>
      <c r="T25" s="328">
        <f t="shared" si="7"/>
        <v>-3.3738389834813143</v>
      </c>
      <c r="U25" s="328">
        <f t="shared" si="8"/>
        <v>0.62291011064350421</v>
      </c>
    </row>
    <row r="26" spans="1:21" x14ac:dyDescent="0.2">
      <c r="A26" s="329" t="str">
        <f>name!D21</f>
        <v>61 Caring personal service occupations</v>
      </c>
      <c r="B26" s="330">
        <v>32.072239783697754</v>
      </c>
      <c r="C26" s="330">
        <v>5.5841167793664761</v>
      </c>
      <c r="D26" s="330">
        <f t="shared" si="0"/>
        <v>37.656356563064229</v>
      </c>
      <c r="E26" s="331"/>
      <c r="F26" s="330">
        <v>31.100324665967559</v>
      </c>
      <c r="G26" s="330">
        <v>5.2163020560344249</v>
      </c>
      <c r="H26" s="330">
        <f t="shared" si="1"/>
        <v>36.316626722001985</v>
      </c>
      <c r="I26" s="331"/>
      <c r="J26" s="330">
        <v>37.14090098570437</v>
      </c>
      <c r="K26" s="330">
        <v>7.7088261527316124</v>
      </c>
      <c r="L26" s="330">
        <f t="shared" si="2"/>
        <v>44.849727138435981</v>
      </c>
      <c r="M26" s="236"/>
      <c r="N26" s="328">
        <f t="shared" si="3"/>
        <v>-0.61356183800489461</v>
      </c>
      <c r="O26" s="328">
        <f t="shared" si="4"/>
        <v>1.1903661732004522</v>
      </c>
      <c r="P26" s="327"/>
      <c r="Q26" s="328">
        <f t="shared" si="5"/>
        <v>-1.3535075052967027</v>
      </c>
      <c r="R26" s="328">
        <f t="shared" si="6"/>
        <v>2.6380442391704229</v>
      </c>
      <c r="S26" s="327"/>
      <c r="T26" s="328">
        <f t="shared" si="7"/>
        <v>-0.72190367038537095</v>
      </c>
      <c r="U26" s="328">
        <f t="shared" si="8"/>
        <v>1.4168896052334734</v>
      </c>
    </row>
    <row r="27" spans="1:21" x14ac:dyDescent="0.2">
      <c r="A27" s="329" t="str">
        <f>name!D22</f>
        <v>62 Leisure, travel and related personal service occupations</v>
      </c>
      <c r="B27" s="330">
        <v>8.7970238844770989</v>
      </c>
      <c r="C27" s="330">
        <v>3.7557739816985616</v>
      </c>
      <c r="D27" s="330">
        <f t="shared" si="0"/>
        <v>12.552797866175661</v>
      </c>
      <c r="E27" s="331"/>
      <c r="F27" s="330">
        <v>7.0592242800129386</v>
      </c>
      <c r="G27" s="330">
        <v>3.6138781243528499</v>
      </c>
      <c r="H27" s="330">
        <f t="shared" si="1"/>
        <v>10.673102404365789</v>
      </c>
      <c r="I27" s="331"/>
      <c r="J27" s="330">
        <v>6.1519151303341024</v>
      </c>
      <c r="K27" s="330">
        <v>3.6170565769355818</v>
      </c>
      <c r="L27" s="330">
        <f t="shared" si="2"/>
        <v>9.7689717072696851</v>
      </c>
      <c r="M27" s="236"/>
      <c r="N27" s="328">
        <f t="shared" si="3"/>
        <v>-4.3061028159579902</v>
      </c>
      <c r="O27" s="328">
        <f t="shared" si="4"/>
        <v>-0.91295194429048543</v>
      </c>
      <c r="P27" s="327"/>
      <c r="Q27" s="328">
        <f t="shared" si="5"/>
        <v>-0.76729942988305044</v>
      </c>
      <c r="R27" s="328">
        <f t="shared" si="6"/>
        <v>5.86101440109843E-3</v>
      </c>
      <c r="S27" s="327"/>
      <c r="T27" s="328">
        <f t="shared" si="7"/>
        <v>-3.1922718987269505</v>
      </c>
      <c r="U27" s="328">
        <f t="shared" si="8"/>
        <v>-0.58836612122921128</v>
      </c>
    </row>
    <row r="28" spans="1:21" x14ac:dyDescent="0.2">
      <c r="A28" s="329" t="str">
        <f>name!D23</f>
        <v>63 Community and civil enforcement occupations</v>
      </c>
      <c r="B28" s="330">
        <v>8.4353296418946538E-2</v>
      </c>
      <c r="C28" s="330">
        <v>0.41802040106973076</v>
      </c>
      <c r="D28" s="330">
        <f t="shared" si="0"/>
        <v>0.50237369748867733</v>
      </c>
      <c r="E28" s="331"/>
      <c r="F28" s="330">
        <v>8.4881684024514251E-2</v>
      </c>
      <c r="G28" s="330">
        <v>0.43330164008164263</v>
      </c>
      <c r="H28" s="330">
        <f t="shared" si="1"/>
        <v>0.51818332410615686</v>
      </c>
      <c r="I28" s="331"/>
      <c r="J28" s="330">
        <v>0.10877548479482678</v>
      </c>
      <c r="K28" s="330">
        <v>0.29633220071236327</v>
      </c>
      <c r="L28" s="330">
        <f>SUM(J28:K28)</f>
        <v>0.40510768550719006</v>
      </c>
      <c r="M28" s="236"/>
      <c r="N28" s="328">
        <f t="shared" si="3"/>
        <v>0.12496693257622038</v>
      </c>
      <c r="O28" s="328">
        <f t="shared" si="4"/>
        <v>1.6672639398630507</v>
      </c>
      <c r="P28" s="327"/>
      <c r="Q28" s="328">
        <f t="shared" si="5"/>
        <v>0.72066188109589646</v>
      </c>
      <c r="R28" s="328">
        <f t="shared" si="6"/>
        <v>-2.5012081432821076</v>
      </c>
      <c r="S28" s="327"/>
      <c r="T28" s="328">
        <f t="shared" si="7"/>
        <v>0.62162063410293733</v>
      </c>
      <c r="U28" s="328">
        <f t="shared" si="8"/>
        <v>-1.6277805400915168</v>
      </c>
    </row>
    <row r="29" spans="1:21" x14ac:dyDescent="0.2">
      <c r="A29" s="329" t="str">
        <f>name!D24</f>
        <v>71 Sales occupations</v>
      </c>
      <c r="B29" s="330">
        <v>27.602847694301541</v>
      </c>
      <c r="C29" s="330">
        <v>16.143616574833143</v>
      </c>
      <c r="D29" s="330">
        <f t="shared" si="0"/>
        <v>43.746464269134684</v>
      </c>
      <c r="E29" s="331"/>
      <c r="F29" s="330">
        <v>27.14609115749295</v>
      </c>
      <c r="G29" s="330">
        <v>15.839278679259722</v>
      </c>
      <c r="H29" s="330">
        <f t="shared" si="1"/>
        <v>42.985369836752675</v>
      </c>
      <c r="I29" s="331"/>
      <c r="J29" s="330">
        <v>26.318703385171165</v>
      </c>
      <c r="K29" s="330">
        <v>15.517376650041186</v>
      </c>
      <c r="L29" s="330">
        <f t="shared" si="2"/>
        <v>41.836080035212348</v>
      </c>
      <c r="M29" s="236"/>
      <c r="N29" s="328">
        <f t="shared" si="3"/>
        <v>-0.33316139797164857</v>
      </c>
      <c r="O29" s="328">
        <f t="shared" si="4"/>
        <v>-0.20614204918163459</v>
      </c>
      <c r="P29" s="327"/>
      <c r="Q29" s="328">
        <f t="shared" si="5"/>
        <v>-0.37991380615889359</v>
      </c>
      <c r="R29" s="328">
        <f t="shared" si="6"/>
        <v>-0.13678887352919222</v>
      </c>
      <c r="S29" s="327"/>
      <c r="T29" s="328">
        <f t="shared" si="7"/>
        <v>-0.3504040747567938</v>
      </c>
      <c r="U29" s="328">
        <f t="shared" si="8"/>
        <v>-0.18050819088069048</v>
      </c>
    </row>
    <row r="30" spans="1:21" x14ac:dyDescent="0.2">
      <c r="A30" s="329" t="str">
        <f>name!D25</f>
        <v>72 Customer service occupations</v>
      </c>
      <c r="B30" s="330">
        <v>6.1605024878098948</v>
      </c>
      <c r="C30" s="330">
        <v>5.3578795124906291</v>
      </c>
      <c r="D30" s="330">
        <f t="shared" si="0"/>
        <v>11.518382000300523</v>
      </c>
      <c r="E30" s="331"/>
      <c r="F30" s="330">
        <v>6.8501921603958635</v>
      </c>
      <c r="G30" s="330">
        <v>5.5105798209845727</v>
      </c>
      <c r="H30" s="330">
        <f t="shared" si="1"/>
        <v>12.360771981380436</v>
      </c>
      <c r="I30" s="331"/>
      <c r="J30" s="330">
        <v>7.7187514095671137</v>
      </c>
      <c r="K30" s="330">
        <v>8.163711843798815</v>
      </c>
      <c r="L30" s="330">
        <f t="shared" si="2"/>
        <v>15.882463253365929</v>
      </c>
      <c r="M30" s="236"/>
      <c r="N30" s="328">
        <f t="shared" si="3"/>
        <v>2.1450495468866793</v>
      </c>
      <c r="O30" s="328">
        <f t="shared" si="4"/>
        <v>0.79901463249003601</v>
      </c>
      <c r="P30" s="327"/>
      <c r="Q30" s="328">
        <f t="shared" si="5"/>
        <v>0.56361365558112997</v>
      </c>
      <c r="R30" s="328">
        <f t="shared" si="6"/>
        <v>2.6548228697712561</v>
      </c>
      <c r="S30" s="327"/>
      <c r="T30" s="328">
        <f t="shared" si="7"/>
        <v>1.4216854558848357</v>
      </c>
      <c r="U30" s="328">
        <f t="shared" si="8"/>
        <v>1.6852945407672459</v>
      </c>
    </row>
    <row r="31" spans="1:21" x14ac:dyDescent="0.2">
      <c r="A31" s="329" t="str">
        <f>name!D26</f>
        <v>81 Process, plant and machine operatives</v>
      </c>
      <c r="B31" s="330">
        <v>3.1887679974186152</v>
      </c>
      <c r="C31" s="330">
        <v>10.277475084101381</v>
      </c>
      <c r="D31" s="330">
        <f t="shared" si="0"/>
        <v>13.466243081519996</v>
      </c>
      <c r="E31" s="331"/>
      <c r="F31" s="330">
        <v>2.8372536017075332</v>
      </c>
      <c r="G31" s="330">
        <v>8.654488995939241</v>
      </c>
      <c r="H31" s="330">
        <f t="shared" si="1"/>
        <v>11.491742597646773</v>
      </c>
      <c r="I31" s="331"/>
      <c r="J31" s="330">
        <v>2.9876630468159084</v>
      </c>
      <c r="K31" s="330">
        <v>7.7160433161374238</v>
      </c>
      <c r="L31" s="330">
        <f t="shared" si="2"/>
        <v>10.703706362953332</v>
      </c>
      <c r="M31" s="236"/>
      <c r="N31" s="328">
        <f t="shared" si="3"/>
        <v>-2.3088894585153508</v>
      </c>
      <c r="O31" s="328">
        <f t="shared" si="4"/>
        <v>0.344959951888546</v>
      </c>
      <c r="P31" s="327"/>
      <c r="Q31" s="328">
        <f t="shared" si="5"/>
        <v>-3.3791175802637019</v>
      </c>
      <c r="R31" s="328">
        <f t="shared" si="6"/>
        <v>-0.76225622285635009</v>
      </c>
      <c r="S31" s="327"/>
      <c r="T31" s="328">
        <f t="shared" si="7"/>
        <v>-3.1213924515434588</v>
      </c>
      <c r="U31" s="328">
        <f t="shared" si="8"/>
        <v>-0.47247147153078872</v>
      </c>
    </row>
    <row r="32" spans="1:21" x14ac:dyDescent="0.2">
      <c r="A32" s="329" t="str">
        <f>name!D27</f>
        <v>82 Transport and mobile machine drivers and operatives</v>
      </c>
      <c r="B32" s="330">
        <v>0.86308857822514651</v>
      </c>
      <c r="C32" s="330">
        <v>22.41932033707236</v>
      </c>
      <c r="D32" s="330">
        <f t="shared" si="0"/>
        <v>23.282408915297506</v>
      </c>
      <c r="E32" s="331"/>
      <c r="F32" s="330">
        <v>0.80098700157234071</v>
      </c>
      <c r="G32" s="330">
        <v>22.851131496474032</v>
      </c>
      <c r="H32" s="330">
        <f t="shared" si="1"/>
        <v>23.652118498046374</v>
      </c>
      <c r="I32" s="331"/>
      <c r="J32" s="330">
        <v>1.2529979587617874</v>
      </c>
      <c r="K32" s="330">
        <v>22.863280176195286</v>
      </c>
      <c r="L32" s="330">
        <f t="shared" si="2"/>
        <v>24.116278134957074</v>
      </c>
      <c r="M32" s="236"/>
      <c r="N32" s="328">
        <f t="shared" si="3"/>
        <v>-1.4823554439779785</v>
      </c>
      <c r="O32" s="328">
        <f t="shared" si="4"/>
        <v>3.0279344553041598</v>
      </c>
      <c r="P32" s="327"/>
      <c r="Q32" s="328">
        <f t="shared" si="5"/>
        <v>0.38227947920286276</v>
      </c>
      <c r="R32" s="328">
        <f t="shared" si="6"/>
        <v>3.5434180165383466E-3</v>
      </c>
      <c r="S32" s="327"/>
      <c r="T32" s="328">
        <f t="shared" si="7"/>
        <v>0.3155888314613442</v>
      </c>
      <c r="U32" s="328">
        <f t="shared" si="8"/>
        <v>0.1296464068056169</v>
      </c>
    </row>
    <row r="33" spans="1:21" x14ac:dyDescent="0.2">
      <c r="A33" s="329" t="str">
        <f>name!D28</f>
        <v>91 Elementary trades and related occupations</v>
      </c>
      <c r="B33" s="330">
        <v>2.2955323405304551</v>
      </c>
      <c r="C33" s="330">
        <v>7.4978691103286623</v>
      </c>
      <c r="D33" s="330">
        <f t="shared" si="0"/>
        <v>9.7934014508591183</v>
      </c>
      <c r="E33" s="331"/>
      <c r="F33" s="330">
        <v>1.6405811592286343</v>
      </c>
      <c r="G33" s="330">
        <v>5.9467246006226944</v>
      </c>
      <c r="H33" s="330">
        <f t="shared" si="1"/>
        <v>7.5873057598513292</v>
      </c>
      <c r="I33" s="331"/>
      <c r="J33" s="330">
        <v>6.8117927392194373</v>
      </c>
      <c r="K33" s="330">
        <v>8.9891481678642542</v>
      </c>
      <c r="L33" s="330">
        <f t="shared" si="2"/>
        <v>15.800940907083692</v>
      </c>
      <c r="M33" s="236"/>
      <c r="N33" s="328">
        <f t="shared" si="3"/>
        <v>-6.4975779513391281</v>
      </c>
      <c r="O33" s="328">
        <f t="shared" si="4"/>
        <v>9.9556576364884251</v>
      </c>
      <c r="P33" s="327"/>
      <c r="Q33" s="328">
        <f t="shared" si="5"/>
        <v>-4.5297643981912605</v>
      </c>
      <c r="R33" s="328">
        <f t="shared" si="6"/>
        <v>2.7928042827574107</v>
      </c>
      <c r="S33" s="327"/>
      <c r="T33" s="328">
        <f t="shared" si="7"/>
        <v>-4.9765474875937965</v>
      </c>
      <c r="U33" s="328">
        <f t="shared" si="8"/>
        <v>5.0121840021784436</v>
      </c>
    </row>
    <row r="34" spans="1:21" x14ac:dyDescent="0.2">
      <c r="A34" s="329" t="str">
        <f>name!D29</f>
        <v>92 Elementary administration and service occupations</v>
      </c>
      <c r="B34" s="330">
        <v>26.753035967984136</v>
      </c>
      <c r="C34" s="330">
        <v>30.038367497948506</v>
      </c>
      <c r="D34" s="330">
        <f t="shared" ref="D34" si="9">SUM(B34:C34)</f>
        <v>56.791403465932646</v>
      </c>
      <c r="E34" s="331"/>
      <c r="F34" s="330">
        <v>23.220834179630526</v>
      </c>
      <c r="G34" s="330">
        <v>25.518044950098542</v>
      </c>
      <c r="H34" s="330">
        <f t="shared" ref="H34" si="10">SUM(F34:G34)</f>
        <v>48.738879129729071</v>
      </c>
      <c r="I34" s="331"/>
      <c r="J34" s="330">
        <v>19.399918057714551</v>
      </c>
      <c r="K34" s="330">
        <v>24.18879754954655</v>
      </c>
      <c r="L34" s="330">
        <f t="shared" ref="L34" si="11">SUM(J34:K34)</f>
        <v>43.588715607261101</v>
      </c>
      <c r="M34" s="236"/>
      <c r="N34" s="328">
        <f t="shared" si="3"/>
        <v>-2.79223705989321</v>
      </c>
      <c r="O34" s="328">
        <f t="shared" si="4"/>
        <v>-1.19138650354631</v>
      </c>
      <c r="P34" s="327"/>
      <c r="Q34" s="328">
        <f t="shared" si="5"/>
        <v>-3.2091699254819028</v>
      </c>
      <c r="R34" s="328">
        <f t="shared" si="6"/>
        <v>-0.3560063373515332</v>
      </c>
      <c r="S34" s="327"/>
      <c r="T34" s="328">
        <f t="shared" si="7"/>
        <v>-3.0118697149345341</v>
      </c>
      <c r="U34" s="328">
        <f t="shared" si="8"/>
        <v>-0.7417602815044666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247.14172167393698</v>
      </c>
      <c r="C36" s="333">
        <f t="shared" ref="C36:D36" si="12">SUM(C9:C34)</f>
        <v>285.42827832606321</v>
      </c>
      <c r="D36" s="333">
        <f t="shared" si="12"/>
        <v>532.57000000000005</v>
      </c>
      <c r="E36" s="333"/>
      <c r="F36" s="333">
        <f>SUM(F9:F34)</f>
        <v>255.95713457723662</v>
      </c>
      <c r="G36" s="333">
        <f t="shared" ref="G36:H36" si="13">SUM(G9:G34)</f>
        <v>292.33886542276338</v>
      </c>
      <c r="H36" s="333">
        <f t="shared" si="13"/>
        <v>548.29600000000005</v>
      </c>
      <c r="I36" s="333"/>
      <c r="J36" s="333">
        <f>SUM(J9:J34)</f>
        <v>287.37427451921212</v>
      </c>
      <c r="K36" s="333">
        <f t="shared" ref="K36:L36" si="14">SUM(K9:K34)</f>
        <v>312.29572548078835</v>
      </c>
      <c r="L36" s="333">
        <f t="shared" si="14"/>
        <v>599.6700000000003</v>
      </c>
      <c r="M36" s="258"/>
      <c r="N36" s="334">
        <f t="shared" si="3"/>
        <v>0.70342334817403707</v>
      </c>
      <c r="O36" s="334">
        <f>IF(F36&gt;0,(EXP(LN(J36/F36)/($J$6-$F$6))-1)*100,0)</f>
        <v>0.77482281044478629</v>
      </c>
      <c r="P36" s="335"/>
      <c r="Q36" s="334">
        <f t="shared" ref="Q36" si="15">IF(C36&gt;0,(EXP(LN(G36/C36)/($F$6-$B$6))-1)*100,0)</f>
        <v>0.47960331595480188</v>
      </c>
      <c r="R36" s="334">
        <f t="shared" ref="R36" si="16">IF(G36&gt;0,(EXP(LN(K36/G36)/($J$6-$F$6))-1)*100,0)</f>
        <v>0.44121683810851575</v>
      </c>
      <c r="S36" s="335"/>
      <c r="T36" s="334">
        <f t="shared" ref="T36" si="17">IF(D36&gt;0,(EXP(LN(H36/D36)/($F$6-$B$6))-1)*100,0)</f>
        <v>0.58371587574734818</v>
      </c>
      <c r="U36" s="334">
        <f t="shared" ref="U36" si="18">IF(H36&gt;0,(EXP(LN(L36/H36)/($J$6-$F$6))-1)*100,0)</f>
        <v>0.5988809428255637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Cheshire and Warrington</v>
      </c>
      <c r="Q1" s="19" t="str">
        <f>CONCATENATE("Occupation Table 5.1  Males: Employment Change by Status (SOC 2020), ",B$5,"-",L$5,", ",Info!B5)</f>
        <v>Occupation Table 5.1  Males: Employment Change by Status (SOC 2020), 2015-2035, Cheshire and Warrington</v>
      </c>
      <c r="AG1" s="19" t="str">
        <f>CONCATENATE("Occupation Table 5.2  Females: Employment Change by Status (SOC 2020), ",R$5,"-",AB$5,", ",Info!B5)</f>
        <v>Occupation Table 5.2  Females: Employment Change by Status (SOC 2020), 2015-2035, Cheshire and Warrington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32.74780388571763</v>
      </c>
      <c r="C8" s="11">
        <v>4.8212537288573651</v>
      </c>
      <c r="D8" s="11">
        <v>8.2719215110386788</v>
      </c>
      <c r="E8" s="11">
        <f>SUM(B8:D8)</f>
        <v>45.840979125613671</v>
      </c>
      <c r="F8" s="11"/>
      <c r="G8" s="11">
        <v>36.865424642799724</v>
      </c>
      <c r="H8" s="11">
        <v>7.4177405625982606</v>
      </c>
      <c r="I8" s="11">
        <v>9.1098289912092802</v>
      </c>
      <c r="J8" s="11">
        <f>SUM(G8:I8)</f>
        <v>53.392994196607262</v>
      </c>
      <c r="K8" s="11"/>
      <c r="L8" s="11">
        <v>36.786748104935469</v>
      </c>
      <c r="M8" s="11">
        <v>8.85452548886391</v>
      </c>
      <c r="N8" s="11">
        <v>10.553065670432876</v>
      </c>
      <c r="O8" s="11">
        <f>SUM(L8:N8)</f>
        <v>56.194339264232255</v>
      </c>
      <c r="Q8" s="10" t="str">
        <f>name!E4</f>
        <v>Managers, directors and senior officials</v>
      </c>
      <c r="R8" s="11">
        <v>23.238030132566486</v>
      </c>
      <c r="S8" s="11">
        <v>1.4253719729807683</v>
      </c>
      <c r="T8" s="11">
        <v>6.2785447585602121</v>
      </c>
      <c r="U8" s="11">
        <f>SUM(R8:T8)</f>
        <v>30.941946864107468</v>
      </c>
      <c r="V8" s="11"/>
      <c r="W8" s="11">
        <v>25.708751097923599</v>
      </c>
      <c r="X8" s="11">
        <v>2.3980958522742455</v>
      </c>
      <c r="Y8" s="11">
        <v>6.2144105223092918</v>
      </c>
      <c r="Z8" s="11">
        <f>SUM(W8:Y8)</f>
        <v>34.321257472507135</v>
      </c>
      <c r="AA8" s="11"/>
      <c r="AB8" s="11">
        <v>24.671163087072319</v>
      </c>
      <c r="AC8" s="11">
        <v>2.6894381314891054</v>
      </c>
      <c r="AD8" s="11">
        <v>7.1656510651098744</v>
      </c>
      <c r="AE8" s="11">
        <f>SUM(AB8:AD8)</f>
        <v>34.526252283671298</v>
      </c>
      <c r="AG8" s="10" t="str">
        <f>name!E4</f>
        <v>Managers, directors and senior officials</v>
      </c>
      <c r="AH8" s="11">
        <v>9.5097737531511228</v>
      </c>
      <c r="AI8" s="11">
        <v>3.395881755876597</v>
      </c>
      <c r="AJ8" s="11">
        <v>1.9933767524784649</v>
      </c>
      <c r="AK8" s="11">
        <f>SUM(AH8:AJ8)</f>
        <v>14.899032261506186</v>
      </c>
      <c r="AL8" s="11"/>
      <c r="AM8" s="11">
        <v>11.156673544876119</v>
      </c>
      <c r="AN8" s="11">
        <v>5.0196447103240152</v>
      </c>
      <c r="AO8" s="11">
        <v>2.8954184688999831</v>
      </c>
      <c r="AP8" s="11">
        <f>SUM(AM8:AO8)</f>
        <v>19.071736724100116</v>
      </c>
      <c r="AQ8" s="11"/>
      <c r="AR8" s="11">
        <v>12.115585017863117</v>
      </c>
      <c r="AS8" s="11">
        <v>6.1650873573748077</v>
      </c>
      <c r="AT8" s="11">
        <v>3.3874146053230043</v>
      </c>
      <c r="AU8" s="11">
        <f>SUM(AR8:AT8)</f>
        <v>21.668086980560929</v>
      </c>
    </row>
    <row r="9" spans="1:47" x14ac:dyDescent="0.2">
      <c r="A9" t="str">
        <f>name!E5</f>
        <v>Professional occupations</v>
      </c>
      <c r="B9" s="11">
        <v>71.152956923900277</v>
      </c>
      <c r="C9" s="11">
        <v>15.098473971545705</v>
      </c>
      <c r="D9" s="11">
        <v>10.869609097924736</v>
      </c>
      <c r="E9" s="11">
        <f t="shared" ref="E9:E18" si="0">SUM(B9:D9)</f>
        <v>97.121039993370715</v>
      </c>
      <c r="F9" s="11"/>
      <c r="G9" s="11">
        <v>84.013446394308232</v>
      </c>
      <c r="H9" s="11">
        <v>19.133239982303536</v>
      </c>
      <c r="I9" s="11">
        <v>10.795159722913287</v>
      </c>
      <c r="J9" s="11">
        <f t="shared" ref="J9:J16" si="1">SUM(G9:I9)</f>
        <v>113.94184609952505</v>
      </c>
      <c r="K9" s="11"/>
      <c r="L9" s="11">
        <v>104.61895770273976</v>
      </c>
      <c r="M9" s="11">
        <v>24.160538461535619</v>
      </c>
      <c r="N9" s="11">
        <v>11.267215731911328</v>
      </c>
      <c r="O9" s="11">
        <f t="shared" ref="O9:O16" si="2">SUM(L9:N9)</f>
        <v>140.04671189618671</v>
      </c>
      <c r="Q9" s="10" t="str">
        <f>name!E5</f>
        <v>Professional occupations</v>
      </c>
      <c r="R9" s="11">
        <v>42.149352081475008</v>
      </c>
      <c r="S9" s="11">
        <v>3.1771297972463652</v>
      </c>
      <c r="T9" s="11">
        <v>7.4252438733666386</v>
      </c>
      <c r="U9" s="11">
        <f t="shared" ref="U9:U16" si="3">SUM(R9:T9)</f>
        <v>52.751725752088014</v>
      </c>
      <c r="V9" s="11"/>
      <c r="W9" s="11">
        <v>50.085234074527605</v>
      </c>
      <c r="X9" s="11">
        <v>4.845263173423815</v>
      </c>
      <c r="Y9" s="11">
        <v>6.0894269689853484</v>
      </c>
      <c r="Z9" s="11">
        <f t="shared" ref="Z9:Z16" si="4">SUM(W9:Y9)</f>
        <v>61.019924216936772</v>
      </c>
      <c r="AA9" s="11"/>
      <c r="AB9" s="11">
        <v>61.650474407848264</v>
      </c>
      <c r="AC9" s="11">
        <v>6.7502048139834354</v>
      </c>
      <c r="AD9" s="11">
        <v>5.2446524213737895</v>
      </c>
      <c r="AE9" s="11">
        <f t="shared" ref="AE9:AE16" si="5">SUM(AB9:AD9)</f>
        <v>73.645331643205481</v>
      </c>
      <c r="AG9" s="10" t="str">
        <f>name!E5</f>
        <v>Professional occupations</v>
      </c>
      <c r="AH9" s="11">
        <v>29.003604842425265</v>
      </c>
      <c r="AI9" s="11">
        <v>11.921344174299335</v>
      </c>
      <c r="AJ9" s="11">
        <v>3.4443652245580925</v>
      </c>
      <c r="AK9" s="11">
        <f t="shared" ref="AK9:AK18" si="6">SUM(AH9:AJ9)</f>
        <v>44.369314241282687</v>
      </c>
      <c r="AL9" s="11"/>
      <c r="AM9" s="11">
        <v>33.928212319780627</v>
      </c>
      <c r="AN9" s="11">
        <v>14.287976808879721</v>
      </c>
      <c r="AO9" s="11">
        <v>4.7057327539279381</v>
      </c>
      <c r="AP9" s="11">
        <f t="shared" ref="AP9:AP18" si="7">SUM(AM9:AO9)</f>
        <v>52.921921882588286</v>
      </c>
      <c r="AQ9" s="11"/>
      <c r="AR9" s="11">
        <v>42.968483294891492</v>
      </c>
      <c r="AS9" s="11">
        <v>17.410333647552179</v>
      </c>
      <c r="AT9" s="11">
        <v>6.0225633105375387</v>
      </c>
      <c r="AU9" s="11">
        <f t="shared" ref="AU9:AU18" si="8">SUM(AR9:AT9)</f>
        <v>66.401380252981212</v>
      </c>
    </row>
    <row r="10" spans="1:47" x14ac:dyDescent="0.2">
      <c r="A10" t="str">
        <f>name!E6</f>
        <v>Associate professional occupations</v>
      </c>
      <c r="B10" s="11">
        <v>40.406495905222357</v>
      </c>
      <c r="C10" s="11">
        <v>10.048992922195829</v>
      </c>
      <c r="D10" s="11">
        <v>7.3379668612057634</v>
      </c>
      <c r="E10" s="11">
        <f t="shared" si="0"/>
        <v>57.793455688623951</v>
      </c>
      <c r="F10" s="11"/>
      <c r="G10" s="11">
        <v>46.386694636832004</v>
      </c>
      <c r="H10" s="11">
        <v>12.525999837351671</v>
      </c>
      <c r="I10" s="11">
        <v>7.2851247123100107</v>
      </c>
      <c r="J10" s="11">
        <f t="shared" si="1"/>
        <v>66.197819186493689</v>
      </c>
      <c r="K10" s="11"/>
      <c r="L10" s="11">
        <v>53.091664558352974</v>
      </c>
      <c r="M10" s="11">
        <v>16.436079586932721</v>
      </c>
      <c r="N10" s="11">
        <v>8.2159885097816403</v>
      </c>
      <c r="O10" s="11">
        <f t="shared" si="2"/>
        <v>77.743732655067333</v>
      </c>
      <c r="Q10" s="10" t="str">
        <f>name!E6</f>
        <v>Associate professional occupations</v>
      </c>
      <c r="R10" s="11">
        <v>25.608896987514864</v>
      </c>
      <c r="S10" s="11">
        <v>2.4305757681703053</v>
      </c>
      <c r="T10" s="11">
        <v>4.2560337332564151</v>
      </c>
      <c r="U10" s="11">
        <f t="shared" si="3"/>
        <v>32.295506488941584</v>
      </c>
      <c r="V10" s="11"/>
      <c r="W10" s="11">
        <v>28.750164353093059</v>
      </c>
      <c r="X10" s="11">
        <v>3.678876783646734</v>
      </c>
      <c r="Y10" s="11">
        <v>3.8251109357878268</v>
      </c>
      <c r="Z10" s="11">
        <f t="shared" si="4"/>
        <v>36.254152072527617</v>
      </c>
      <c r="AA10" s="11"/>
      <c r="AB10" s="11">
        <v>27.56502655685928</v>
      </c>
      <c r="AC10" s="11">
        <v>3.9162502581631005</v>
      </c>
      <c r="AD10" s="11">
        <v>3.9453043683926574</v>
      </c>
      <c r="AE10" s="11">
        <f t="shared" si="5"/>
        <v>35.426581183415038</v>
      </c>
      <c r="AG10" s="10" t="str">
        <f>name!E6</f>
        <v>Associate professional occupations</v>
      </c>
      <c r="AH10" s="11">
        <v>14.797598917707505</v>
      </c>
      <c r="AI10" s="11">
        <v>7.6184171540255203</v>
      </c>
      <c r="AJ10" s="11">
        <v>3.0819331279493456</v>
      </c>
      <c r="AK10" s="11">
        <f t="shared" si="6"/>
        <v>25.49794919968237</v>
      </c>
      <c r="AL10" s="11"/>
      <c r="AM10" s="11">
        <v>17.636530283738932</v>
      </c>
      <c r="AN10" s="11">
        <v>8.8471230537049372</v>
      </c>
      <c r="AO10" s="11">
        <v>3.460013776522183</v>
      </c>
      <c r="AP10" s="11">
        <f t="shared" si="7"/>
        <v>29.94366711396605</v>
      </c>
      <c r="AQ10" s="11"/>
      <c r="AR10" s="11">
        <v>25.526638001493716</v>
      </c>
      <c r="AS10" s="11">
        <v>12.519829328769619</v>
      </c>
      <c r="AT10" s="11">
        <v>4.2706841413889851</v>
      </c>
      <c r="AU10" s="11">
        <f t="shared" si="8"/>
        <v>42.317151471652316</v>
      </c>
    </row>
    <row r="11" spans="1:47" x14ac:dyDescent="0.2">
      <c r="A11" t="str">
        <f>name!E7</f>
        <v>Administrative and secretarial occupations</v>
      </c>
      <c r="B11" s="11">
        <v>43.235272607165363</v>
      </c>
      <c r="C11" s="11">
        <v>24.655399712535523</v>
      </c>
      <c r="D11" s="11">
        <v>2.4010979893671709</v>
      </c>
      <c r="E11" s="11">
        <f t="shared" si="0"/>
        <v>70.291770309068056</v>
      </c>
      <c r="F11" s="11"/>
      <c r="G11" s="11">
        <v>43.181867250118835</v>
      </c>
      <c r="H11" s="11">
        <v>27.246979655202463</v>
      </c>
      <c r="I11" s="11">
        <v>2.3912426236205633</v>
      </c>
      <c r="J11" s="11">
        <f t="shared" si="1"/>
        <v>72.82008952894185</v>
      </c>
      <c r="K11" s="11"/>
      <c r="L11" s="11">
        <v>45.699147679185849</v>
      </c>
      <c r="M11" s="11">
        <v>25.59435824877341</v>
      </c>
      <c r="N11" s="11">
        <v>2.2287287923703003</v>
      </c>
      <c r="O11" s="11">
        <f t="shared" si="2"/>
        <v>73.522234720329564</v>
      </c>
      <c r="Q11" s="10" t="str">
        <f>name!E7</f>
        <v>Administrative and secretarial occupations</v>
      </c>
      <c r="R11" s="11">
        <v>16.850716348090966</v>
      </c>
      <c r="S11" s="11">
        <v>4.214324082721812</v>
      </c>
      <c r="T11" s="11">
        <v>0.83909884847347138</v>
      </c>
      <c r="U11" s="11">
        <f t="shared" si="3"/>
        <v>21.904139279286252</v>
      </c>
      <c r="V11" s="11"/>
      <c r="W11" s="11">
        <v>18.175170726092762</v>
      </c>
      <c r="X11" s="11">
        <v>6.5632797139557102</v>
      </c>
      <c r="Y11" s="11">
        <v>0.62271135147032008</v>
      </c>
      <c r="Z11" s="11">
        <f t="shared" si="4"/>
        <v>25.361161791518793</v>
      </c>
      <c r="AA11" s="11"/>
      <c r="AB11" s="11">
        <v>23.424804304211946</v>
      </c>
      <c r="AC11" s="11">
        <v>7.1850313406521185</v>
      </c>
      <c r="AD11" s="11">
        <v>0.8564724128493203</v>
      </c>
      <c r="AE11" s="11">
        <f t="shared" si="5"/>
        <v>31.466308057713384</v>
      </c>
      <c r="AG11" s="10" t="str">
        <f>name!E7</f>
        <v>Administrative and secretarial occupations</v>
      </c>
      <c r="AH11" s="11">
        <v>26.38455625907438</v>
      </c>
      <c r="AI11" s="11">
        <v>20.441075629813717</v>
      </c>
      <c r="AJ11" s="11">
        <v>1.5619991408936995</v>
      </c>
      <c r="AK11" s="11">
        <f t="shared" si="6"/>
        <v>48.387631029781794</v>
      </c>
      <c r="AL11" s="11"/>
      <c r="AM11" s="11">
        <v>25.006696524026069</v>
      </c>
      <c r="AN11" s="11">
        <v>20.683699941246765</v>
      </c>
      <c r="AO11" s="11">
        <v>1.7685312721502433</v>
      </c>
      <c r="AP11" s="11">
        <f t="shared" si="7"/>
        <v>47.458927737423075</v>
      </c>
      <c r="AQ11" s="11"/>
      <c r="AR11" s="11">
        <v>22.27434337497392</v>
      </c>
      <c r="AS11" s="11">
        <v>18.409326908121294</v>
      </c>
      <c r="AT11" s="11">
        <v>1.3722563795209792</v>
      </c>
      <c r="AU11" s="11">
        <f t="shared" si="8"/>
        <v>42.055926662616187</v>
      </c>
    </row>
    <row r="12" spans="1:47" x14ac:dyDescent="0.2">
      <c r="A12" t="str">
        <f>name!E8</f>
        <v>Skilled trades occupations</v>
      </c>
      <c r="B12" s="11">
        <v>31.608153086365327</v>
      </c>
      <c r="C12" s="11">
        <v>5.4836149449000002</v>
      </c>
      <c r="D12" s="11">
        <v>15.121155542285505</v>
      </c>
      <c r="E12" s="11">
        <f t="shared" si="0"/>
        <v>52.212923573550832</v>
      </c>
      <c r="F12" s="11"/>
      <c r="G12" s="11">
        <v>27.820228195881988</v>
      </c>
      <c r="H12" s="11">
        <v>4.8112058321001507</v>
      </c>
      <c r="I12" s="11">
        <v>14.987716706569342</v>
      </c>
      <c r="J12" s="11">
        <f t="shared" si="1"/>
        <v>47.619150734551482</v>
      </c>
      <c r="K12" s="11"/>
      <c r="L12" s="11">
        <v>23.260485241054276</v>
      </c>
      <c r="M12" s="11">
        <v>6.3461285402162444</v>
      </c>
      <c r="N12" s="11">
        <v>15.604376850867689</v>
      </c>
      <c r="O12" s="11">
        <f t="shared" si="2"/>
        <v>45.210990632138213</v>
      </c>
      <c r="Q12" s="10" t="str">
        <f>name!E8</f>
        <v>Skilled trades occupations</v>
      </c>
      <c r="R12" s="11">
        <v>29.131611222110624</v>
      </c>
      <c r="S12" s="11">
        <v>3.5300467162313436</v>
      </c>
      <c r="T12" s="11">
        <v>13.380862724388574</v>
      </c>
      <c r="U12" s="11">
        <f t="shared" si="3"/>
        <v>46.042520662730539</v>
      </c>
      <c r="V12" s="11"/>
      <c r="W12" s="11">
        <v>25.531501569224179</v>
      </c>
      <c r="X12" s="11">
        <v>3.0587286708313588</v>
      </c>
      <c r="Y12" s="11">
        <v>13.20840926536971</v>
      </c>
      <c r="Z12" s="11">
        <f t="shared" si="4"/>
        <v>41.79863950542525</v>
      </c>
      <c r="AA12" s="11"/>
      <c r="AB12" s="11">
        <v>20.727592579698957</v>
      </c>
      <c r="AC12" s="11">
        <v>3.8601737325767593</v>
      </c>
      <c r="AD12" s="11">
        <v>13.582913366544309</v>
      </c>
      <c r="AE12" s="11">
        <f t="shared" si="5"/>
        <v>38.170679678820022</v>
      </c>
      <c r="AG12" s="10" t="str">
        <f>name!E8</f>
        <v>Skilled trades occupations</v>
      </c>
      <c r="AH12" s="11">
        <v>2.4765418642547017</v>
      </c>
      <c r="AI12" s="11">
        <v>1.9535682286686575</v>
      </c>
      <c r="AJ12" s="11">
        <v>1.7402928178969259</v>
      </c>
      <c r="AK12" s="11">
        <f t="shared" si="6"/>
        <v>6.1704029108202842</v>
      </c>
      <c r="AL12" s="11"/>
      <c r="AM12" s="11">
        <v>2.2887266266578097</v>
      </c>
      <c r="AN12" s="11">
        <v>1.7524771612687915</v>
      </c>
      <c r="AO12" s="11">
        <v>1.7793074411996386</v>
      </c>
      <c r="AP12" s="11">
        <f t="shared" si="7"/>
        <v>5.8205112291262404</v>
      </c>
      <c r="AQ12" s="11"/>
      <c r="AR12" s="11">
        <v>2.5328926613553158</v>
      </c>
      <c r="AS12" s="11">
        <v>2.4859548076394855</v>
      </c>
      <c r="AT12" s="11">
        <v>2.0214634843233772</v>
      </c>
      <c r="AU12" s="11">
        <f t="shared" si="8"/>
        <v>7.040310953318178</v>
      </c>
    </row>
    <row r="13" spans="1:47" x14ac:dyDescent="0.2">
      <c r="A13" t="str">
        <f>name!E9</f>
        <v>Caring, leisure and other service occupations</v>
      </c>
      <c r="B13" s="11">
        <v>24.4330836710988</v>
      </c>
      <c r="C13" s="11">
        <v>21.433804634833329</v>
      </c>
      <c r="D13" s="11">
        <v>4.8446398207964485</v>
      </c>
      <c r="E13" s="11">
        <f t="shared" si="0"/>
        <v>50.711528126728581</v>
      </c>
      <c r="F13" s="11"/>
      <c r="G13" s="11">
        <v>22.153625829319108</v>
      </c>
      <c r="H13" s="11">
        <v>20.311665441374995</v>
      </c>
      <c r="I13" s="11">
        <v>5.0426211797798119</v>
      </c>
      <c r="J13" s="11">
        <f t="shared" si="1"/>
        <v>47.507912450473917</v>
      </c>
      <c r="K13" s="11"/>
      <c r="L13" s="11">
        <v>27.130800692397372</v>
      </c>
      <c r="M13" s="11">
        <v>21.987805659998834</v>
      </c>
      <c r="N13" s="11">
        <v>5.9052001788166191</v>
      </c>
      <c r="O13" s="11">
        <f t="shared" si="2"/>
        <v>55.023806531212827</v>
      </c>
      <c r="Q13" s="10" t="str">
        <f>name!E9</f>
        <v>Caring, leisure and other service occupations</v>
      </c>
      <c r="R13" s="11">
        <v>6.0538329176933594</v>
      </c>
      <c r="S13" s="11">
        <v>2.7553369667408143</v>
      </c>
      <c r="T13" s="11">
        <v>0.94874127770060923</v>
      </c>
      <c r="U13" s="11">
        <f t="shared" si="3"/>
        <v>9.757911162134782</v>
      </c>
      <c r="V13" s="11"/>
      <c r="W13" s="11">
        <v>5.5695494621294843</v>
      </c>
      <c r="X13" s="11">
        <v>2.803336379941133</v>
      </c>
      <c r="Y13" s="11">
        <v>0.89059597839829463</v>
      </c>
      <c r="Z13" s="11">
        <f t="shared" si="4"/>
        <v>9.2634818204689129</v>
      </c>
      <c r="AA13" s="11"/>
      <c r="AB13" s="11">
        <v>6.5094920385161359</v>
      </c>
      <c r="AC13" s="11">
        <v>3.8360874155925369</v>
      </c>
      <c r="AD13" s="11">
        <v>1.276635476270888</v>
      </c>
      <c r="AE13" s="11">
        <f t="shared" si="5"/>
        <v>11.622214930379561</v>
      </c>
      <c r="AG13" s="10" t="str">
        <f>name!E9</f>
        <v>Caring, leisure and other service occupations</v>
      </c>
      <c r="AH13" s="11">
        <v>18.37925075340544</v>
      </c>
      <c r="AI13" s="11">
        <v>18.678467668092512</v>
      </c>
      <c r="AJ13" s="11">
        <v>3.8958985430958397</v>
      </c>
      <c r="AK13" s="11">
        <f t="shared" si="6"/>
        <v>40.953616964593792</v>
      </c>
      <c r="AL13" s="11"/>
      <c r="AM13" s="11">
        <v>16.584076367189624</v>
      </c>
      <c r="AN13" s="11">
        <v>17.508329061433862</v>
      </c>
      <c r="AO13" s="11">
        <v>4.1520252013815169</v>
      </c>
      <c r="AP13" s="11">
        <f t="shared" si="7"/>
        <v>38.244430630005006</v>
      </c>
      <c r="AQ13" s="11"/>
      <c r="AR13" s="11">
        <v>20.621308653881243</v>
      </c>
      <c r="AS13" s="11">
        <v>18.151718244406307</v>
      </c>
      <c r="AT13" s="11">
        <v>4.6285647025457308</v>
      </c>
      <c r="AU13" s="11">
        <f t="shared" si="8"/>
        <v>43.401591600833285</v>
      </c>
    </row>
    <row r="14" spans="1:47" x14ac:dyDescent="0.2">
      <c r="A14" t="str">
        <f>name!E10</f>
        <v>Sales and customer service occupations</v>
      </c>
      <c r="B14" s="11">
        <v>23.075507615586993</v>
      </c>
      <c r="C14" s="11">
        <v>28.952162229580431</v>
      </c>
      <c r="D14" s="11">
        <v>3.2371764242677683</v>
      </c>
      <c r="E14" s="11">
        <f t="shared" si="0"/>
        <v>55.264846269435189</v>
      </c>
      <c r="F14" s="11"/>
      <c r="G14" s="11">
        <v>21.252012238622921</v>
      </c>
      <c r="H14" s="11">
        <v>31.48288018825555</v>
      </c>
      <c r="I14" s="11">
        <v>2.6112493912546508</v>
      </c>
      <c r="J14" s="11">
        <f t="shared" si="1"/>
        <v>55.346141818133127</v>
      </c>
      <c r="K14" s="11"/>
      <c r="L14" s="11">
        <v>21.690422121905154</v>
      </c>
      <c r="M14" s="11">
        <v>33.953074038679631</v>
      </c>
      <c r="N14" s="11">
        <v>2.0750471279935092</v>
      </c>
      <c r="O14" s="11">
        <f t="shared" si="2"/>
        <v>57.718543288578296</v>
      </c>
      <c r="Q14" s="10" t="str">
        <f>name!E10</f>
        <v>Sales and customer service occupations</v>
      </c>
      <c r="R14" s="11">
        <v>11.214217628332561</v>
      </c>
      <c r="S14" s="11">
        <v>8.2534812816397132</v>
      </c>
      <c r="T14" s="11">
        <v>2.0337971773514831</v>
      </c>
      <c r="U14" s="11">
        <f t="shared" si="3"/>
        <v>21.501496087323758</v>
      </c>
      <c r="V14" s="11"/>
      <c r="W14" s="11">
        <v>10.358010879851429</v>
      </c>
      <c r="X14" s="11">
        <v>9.4810298266627786</v>
      </c>
      <c r="Y14" s="11">
        <v>1.51081779373009</v>
      </c>
      <c r="Z14" s="11">
        <f t="shared" si="4"/>
        <v>21.349858500244299</v>
      </c>
      <c r="AA14" s="11"/>
      <c r="AB14" s="11">
        <v>11.369934288510125</v>
      </c>
      <c r="AC14" s="11">
        <v>11.017810501077198</v>
      </c>
      <c r="AD14" s="11">
        <v>1.2933437042526961</v>
      </c>
      <c r="AE14" s="11">
        <f t="shared" si="5"/>
        <v>23.681088493840019</v>
      </c>
      <c r="AG14" s="10" t="str">
        <f>name!E10</f>
        <v>Sales and customer service occupations</v>
      </c>
      <c r="AH14" s="11">
        <v>11.861289987254429</v>
      </c>
      <c r="AI14" s="11">
        <v>20.698680947940712</v>
      </c>
      <c r="AJ14" s="11">
        <v>1.2033792469162861</v>
      </c>
      <c r="AK14" s="11">
        <f t="shared" si="6"/>
        <v>33.763350182111424</v>
      </c>
      <c r="AL14" s="11"/>
      <c r="AM14" s="11">
        <v>10.89400135877149</v>
      </c>
      <c r="AN14" s="11">
        <v>22.001850361592769</v>
      </c>
      <c r="AO14" s="11">
        <v>1.1004315975245609</v>
      </c>
      <c r="AP14" s="11">
        <f t="shared" si="7"/>
        <v>33.996283317888825</v>
      </c>
      <c r="AQ14" s="11"/>
      <c r="AR14" s="11">
        <v>10.320487833395033</v>
      </c>
      <c r="AS14" s="11">
        <v>22.935263537602435</v>
      </c>
      <c r="AT14" s="11">
        <v>0.78170342374081259</v>
      </c>
      <c r="AU14" s="11">
        <f t="shared" si="8"/>
        <v>34.037454794738281</v>
      </c>
    </row>
    <row r="15" spans="1:47" x14ac:dyDescent="0.2">
      <c r="A15" t="str">
        <f>name!E11</f>
        <v>Process, plant and machine operatives</v>
      </c>
      <c r="B15" s="11">
        <v>27.021125259196765</v>
      </c>
      <c r="C15" s="11">
        <v>4.5015023525519826</v>
      </c>
      <c r="D15" s="11">
        <v>5.2260243850687988</v>
      </c>
      <c r="E15" s="11">
        <f t="shared" si="0"/>
        <v>36.748651996817543</v>
      </c>
      <c r="F15" s="11"/>
      <c r="G15" s="11">
        <v>24.326018981694215</v>
      </c>
      <c r="H15" s="11">
        <v>5.0567380012252157</v>
      </c>
      <c r="I15" s="11">
        <v>5.7611041127737259</v>
      </c>
      <c r="J15" s="11">
        <f t="shared" si="1"/>
        <v>35.143861095693154</v>
      </c>
      <c r="K15" s="11"/>
      <c r="L15" s="11">
        <v>21.375411149982316</v>
      </c>
      <c r="M15" s="11">
        <v>6.4336874483587883</v>
      </c>
      <c r="N15" s="11">
        <v>7.0108858995693097</v>
      </c>
      <c r="O15" s="11">
        <f t="shared" si="2"/>
        <v>34.819984497910411</v>
      </c>
      <c r="Q15" s="10" t="str">
        <f>name!E11</f>
        <v>Process, plant and machine operatives</v>
      </c>
      <c r="R15" s="11">
        <v>24.306127519982631</v>
      </c>
      <c r="S15" s="11">
        <v>3.4943866859818913</v>
      </c>
      <c r="T15" s="11">
        <v>4.8962812152092523</v>
      </c>
      <c r="U15" s="11">
        <f t="shared" si="3"/>
        <v>32.696795421173775</v>
      </c>
      <c r="V15" s="11"/>
      <c r="W15" s="11">
        <v>21.970424714758046</v>
      </c>
      <c r="X15" s="11">
        <v>4.2415759961170156</v>
      </c>
      <c r="Y15" s="11">
        <v>5.2936197815382222</v>
      </c>
      <c r="Z15" s="11">
        <f t="shared" si="4"/>
        <v>31.505620492413282</v>
      </c>
      <c r="AA15" s="11"/>
      <c r="AB15" s="11">
        <v>18.981976630145642</v>
      </c>
      <c r="AC15" s="11">
        <v>5.1548621591837476</v>
      </c>
      <c r="AD15" s="11">
        <v>6.4424847030033403</v>
      </c>
      <c r="AE15" s="11">
        <f t="shared" si="5"/>
        <v>30.57932349233273</v>
      </c>
      <c r="AG15" s="10" t="str">
        <f>name!E11</f>
        <v>Process, plant and machine operatives</v>
      </c>
      <c r="AH15" s="11">
        <v>2.7149977392141307</v>
      </c>
      <c r="AI15" s="11">
        <v>1.0071156665700882</v>
      </c>
      <c r="AJ15" s="11">
        <v>0.32974316985954577</v>
      </c>
      <c r="AK15" s="11">
        <f t="shared" si="6"/>
        <v>4.0518565756437646</v>
      </c>
      <c r="AL15" s="11"/>
      <c r="AM15" s="11">
        <v>2.3555942669361594</v>
      </c>
      <c r="AN15" s="11">
        <v>0.81516200510820269</v>
      </c>
      <c r="AO15" s="11">
        <v>0.46748433123550887</v>
      </c>
      <c r="AP15" s="11">
        <f t="shared" si="7"/>
        <v>3.6382406032798711</v>
      </c>
      <c r="AQ15" s="11"/>
      <c r="AR15" s="11">
        <v>2.393434519836684</v>
      </c>
      <c r="AS15" s="11">
        <v>1.2788252891750362</v>
      </c>
      <c r="AT15" s="11">
        <v>0.56840119656597232</v>
      </c>
      <c r="AU15" s="11">
        <f t="shared" si="8"/>
        <v>4.2406610055776923</v>
      </c>
    </row>
    <row r="16" spans="1:47" x14ac:dyDescent="0.2">
      <c r="A16" t="str">
        <f>name!E12</f>
        <v>Elementary occupations</v>
      </c>
      <c r="B16" s="11">
        <v>30.991756249298984</v>
      </c>
      <c r="C16" s="11">
        <v>31.176109613836715</v>
      </c>
      <c r="D16" s="11">
        <v>4.4169390536560806</v>
      </c>
      <c r="E16" s="11">
        <f t="shared" si="0"/>
        <v>66.584804916791782</v>
      </c>
      <c r="F16" s="11"/>
      <c r="G16" s="11">
        <v>25.051505502104096</v>
      </c>
      <c r="H16" s="11">
        <v>27.517796827481625</v>
      </c>
      <c r="I16" s="11">
        <v>3.7568825599946578</v>
      </c>
      <c r="J16" s="11">
        <f t="shared" si="1"/>
        <v>56.326184889580382</v>
      </c>
      <c r="K16" s="11"/>
      <c r="L16" s="11">
        <v>28.239569420395178</v>
      </c>
      <c r="M16" s="11">
        <v>26.047771091426185</v>
      </c>
      <c r="N16" s="11">
        <v>5.1023160025234464</v>
      </c>
      <c r="O16" s="11">
        <f t="shared" si="2"/>
        <v>59.389656514344807</v>
      </c>
      <c r="Q16" s="10" t="str">
        <f>name!E12</f>
        <v>Elementary occupations</v>
      </c>
      <c r="R16" s="11">
        <v>23.189883265292618</v>
      </c>
      <c r="S16" s="11">
        <v>11.81287827341618</v>
      </c>
      <c r="T16" s="11">
        <v>2.5334750695683779</v>
      </c>
      <c r="U16" s="11">
        <f t="shared" si="3"/>
        <v>37.536236608277171</v>
      </c>
      <c r="V16" s="11"/>
      <c r="W16" s="11">
        <v>18.582537475030687</v>
      </c>
      <c r="X16" s="11">
        <v>10.602839588466965</v>
      </c>
      <c r="Y16" s="11">
        <v>2.2793924872235776</v>
      </c>
      <c r="Z16" s="11">
        <f t="shared" si="4"/>
        <v>31.464769550721233</v>
      </c>
      <c r="AA16" s="11"/>
      <c r="AB16" s="11">
        <v>20.261245861108797</v>
      </c>
      <c r="AC16" s="11">
        <v>9.8597242280721709</v>
      </c>
      <c r="AD16" s="11">
        <v>3.0569756282298433</v>
      </c>
      <c r="AE16" s="11">
        <f t="shared" si="5"/>
        <v>33.177945717410815</v>
      </c>
      <c r="AG16" s="10" t="str">
        <f>name!E12</f>
        <v>Elementary occupations</v>
      </c>
      <c r="AH16" s="11">
        <v>7.8018729840063763</v>
      </c>
      <c r="AI16" s="11">
        <v>19.363231340420519</v>
      </c>
      <c r="AJ16" s="11">
        <v>1.8834639840877017</v>
      </c>
      <c r="AK16" s="11">
        <f t="shared" si="6"/>
        <v>29.048568308514596</v>
      </c>
      <c r="AL16" s="11"/>
      <c r="AM16" s="11">
        <v>6.4689680270734229</v>
      </c>
      <c r="AN16" s="11">
        <v>16.914957239014662</v>
      </c>
      <c r="AO16" s="11">
        <v>1.4774900727710796</v>
      </c>
      <c r="AP16" s="11">
        <f t="shared" si="7"/>
        <v>24.861415338859164</v>
      </c>
      <c r="AQ16" s="11"/>
      <c r="AR16" s="11">
        <v>7.9783235592863724</v>
      </c>
      <c r="AS16" s="11">
        <v>16.188046863353989</v>
      </c>
      <c r="AT16" s="11">
        <v>2.0453403742936049</v>
      </c>
      <c r="AU16" s="11">
        <f t="shared" si="8"/>
        <v>26.211710796933968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324.67215520355251</v>
      </c>
      <c r="C18" s="34">
        <f t="shared" ref="C18:D18" si="9">SUM(C8:C16)</f>
        <v>146.17131411083687</v>
      </c>
      <c r="D18" s="34">
        <f t="shared" si="9"/>
        <v>61.726530685610946</v>
      </c>
      <c r="E18" s="34">
        <f t="shared" si="0"/>
        <v>532.57000000000028</v>
      </c>
      <c r="F18" s="34"/>
      <c r="G18" s="34">
        <f>SUM(G8:G16)</f>
        <v>331.05082367168109</v>
      </c>
      <c r="H18" s="34">
        <f t="shared" ref="H18:I18" si="10">SUM(H8:H16)</f>
        <v>155.50424632789347</v>
      </c>
      <c r="I18" s="34">
        <f t="shared" si="10"/>
        <v>61.74093000042533</v>
      </c>
      <c r="J18" s="34">
        <f t="shared" ref="J18" si="11">SUM(G18:I18)</f>
        <v>548.29599999999994</v>
      </c>
      <c r="K18" s="34"/>
      <c r="L18" s="34">
        <f>SUM(L8:L16)</f>
        <v>361.89320667094836</v>
      </c>
      <c r="M18" s="34">
        <f t="shared" ref="M18:N18" si="12">SUM(M8:M16)</f>
        <v>169.81396856478534</v>
      </c>
      <c r="N18" s="34">
        <f t="shared" si="12"/>
        <v>67.962824764266713</v>
      </c>
      <c r="O18" s="34">
        <f>SUM(L18:N18)</f>
        <v>599.67000000000053</v>
      </c>
      <c r="Q18" s="231" t="str">
        <f>name!E3</f>
        <v>All occupations</v>
      </c>
      <c r="R18" s="34">
        <f>SUM(R8:R16)</f>
        <v>201.74266810305915</v>
      </c>
      <c r="S18" s="34">
        <f t="shared" ref="S18:T18" si="13">SUM(S8:S16)</f>
        <v>41.093531545129188</v>
      </c>
      <c r="T18" s="34">
        <f t="shared" si="13"/>
        <v>42.59207867787503</v>
      </c>
      <c r="U18" s="34">
        <f t="shared" ref="U18" si="14">SUM(R18:T18)</f>
        <v>285.42827832606338</v>
      </c>
      <c r="V18" s="34"/>
      <c r="W18" s="34">
        <f>SUM(W8:W16)</f>
        <v>204.73134435263086</v>
      </c>
      <c r="X18" s="34">
        <f t="shared" ref="X18:Y18" si="15">SUM(X8:X16)</f>
        <v>47.673025985319754</v>
      </c>
      <c r="Y18" s="34">
        <f t="shared" si="15"/>
        <v>39.934495084812681</v>
      </c>
      <c r="Z18" s="34">
        <f t="shared" ref="Z18" si="16">SUM(W18:Y18)</f>
        <v>292.33886542276332</v>
      </c>
      <c r="AA18" s="34"/>
      <c r="AB18" s="34">
        <f>SUM(AB8:AB16)</f>
        <v>215.16170975397145</v>
      </c>
      <c r="AC18" s="34">
        <f t="shared" ref="AC18:AD18" si="17">SUM(AC8:AC16)</f>
        <v>54.269582580790171</v>
      </c>
      <c r="AD18" s="34">
        <f t="shared" si="17"/>
        <v>42.86443314602672</v>
      </c>
      <c r="AE18" s="34">
        <f t="shared" ref="AE18" si="18">SUM(AB18:AD18)</f>
        <v>312.29572548078835</v>
      </c>
      <c r="AG18" s="231" t="str">
        <f>name!E3</f>
        <v>All occupations</v>
      </c>
      <c r="AH18" s="34">
        <f>SUM(AH8:AH16)</f>
        <v>122.92948710049333</v>
      </c>
      <c r="AI18" s="34">
        <f t="shared" ref="AI18:AJ18" si="19">SUM(AI8:AI16)</f>
        <v>105.07778256570765</v>
      </c>
      <c r="AJ18" s="34">
        <f t="shared" si="19"/>
        <v>19.134452007735902</v>
      </c>
      <c r="AK18" s="34">
        <f t="shared" si="6"/>
        <v>247.1417216739369</v>
      </c>
      <c r="AL18" s="34"/>
      <c r="AM18" s="34">
        <f>SUM(AM8:AM16)</f>
        <v>126.31947931905026</v>
      </c>
      <c r="AN18" s="34">
        <f t="shared" ref="AN18:AO18" si="20">SUM(AN8:AN16)</f>
        <v>107.83122034257374</v>
      </c>
      <c r="AO18" s="34">
        <f t="shared" si="20"/>
        <v>21.806434915612652</v>
      </c>
      <c r="AP18" s="34">
        <f t="shared" si="7"/>
        <v>255.95713457723664</v>
      </c>
      <c r="AQ18" s="34"/>
      <c r="AR18" s="34">
        <f>SUM(AR8:AR16)</f>
        <v>146.73149691697688</v>
      </c>
      <c r="AS18" s="34">
        <f t="shared" ref="AS18:AT18" si="21">SUM(AS8:AS16)</f>
        <v>115.54438598399516</v>
      </c>
      <c r="AT18" s="34">
        <f t="shared" si="21"/>
        <v>25.098391618240004</v>
      </c>
      <c r="AU18" s="34">
        <f t="shared" si="8"/>
        <v>287.37427451921201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10.086422060181437</v>
      </c>
      <c r="C26" s="18">
        <f t="shared" ref="C26:O26" si="22">C8/C$18*100</f>
        <v>3.2983583394492628</v>
      </c>
      <c r="D26" s="18">
        <f t="shared" si="22"/>
        <v>13.400917594364239</v>
      </c>
      <c r="E26" s="18">
        <f t="shared" si="22"/>
        <v>8.6075030748284078</v>
      </c>
      <c r="F26" s="18"/>
      <c r="G26" s="18">
        <f t="shared" si="22"/>
        <v>11.135880658421478</v>
      </c>
      <c r="H26" s="18">
        <f t="shared" si="22"/>
        <v>4.7701209052242515</v>
      </c>
      <c r="I26" s="18">
        <f t="shared" si="22"/>
        <v>14.754926741703636</v>
      </c>
      <c r="J26" s="18">
        <f t="shared" si="22"/>
        <v>9.7379871814872381</v>
      </c>
      <c r="K26" s="18"/>
      <c r="L26" s="18">
        <f t="shared" si="22"/>
        <v>10.165083905093539</v>
      </c>
      <c r="M26" s="18">
        <f t="shared" si="22"/>
        <v>5.2142503727458909</v>
      </c>
      <c r="N26" s="18">
        <f t="shared" si="22"/>
        <v>15.527703133348034</v>
      </c>
      <c r="O26" s="18">
        <f t="shared" si="22"/>
        <v>9.3708771931616059</v>
      </c>
      <c r="Q26" t="str">
        <f>$A$8</f>
        <v>Managers, directors and senior officials</v>
      </c>
      <c r="R26" s="18">
        <f>R8/R$18*100</f>
        <v>11.518649153928838</v>
      </c>
      <c r="S26" s="18">
        <f t="shared" ref="S26:U26" si="23">S8/S$18*100</f>
        <v>3.4686042289050172</v>
      </c>
      <c r="T26" s="18">
        <f t="shared" si="23"/>
        <v>14.7411090358961</v>
      </c>
      <c r="U26" s="18">
        <f t="shared" si="23"/>
        <v>10.84053305634996</v>
      </c>
      <c r="V26" s="18"/>
      <c r="W26" s="18">
        <f t="shared" ref="W26:Z26" si="24">W8/W$18*100</f>
        <v>12.557310742629934</v>
      </c>
      <c r="X26" s="18">
        <f t="shared" si="24"/>
        <v>5.0302992157718407</v>
      </c>
      <c r="Y26" s="18">
        <f t="shared" si="24"/>
        <v>15.561510190904274</v>
      </c>
      <c r="Z26" s="18">
        <f t="shared" si="24"/>
        <v>11.740230784187297</v>
      </c>
      <c r="AA26" s="18"/>
      <c r="AB26" s="18">
        <f t="shared" ref="AB26:AE26" si="25">AB8/AB$18*100</f>
        <v>11.466335304400944</v>
      </c>
      <c r="AC26" s="18">
        <f t="shared" si="25"/>
        <v>4.9557007877946848</v>
      </c>
      <c r="AD26" s="18">
        <f t="shared" si="25"/>
        <v>16.717008809374835</v>
      </c>
      <c r="AE26" s="18">
        <f t="shared" si="25"/>
        <v>11.05562755638654</v>
      </c>
      <c r="AG26" t="str">
        <f>$A$8</f>
        <v>Managers, directors and senior officials</v>
      </c>
      <c r="AH26" s="18">
        <f>AH8/AH$18*100</f>
        <v>7.7359582126760191</v>
      </c>
      <c r="AI26" s="18">
        <f t="shared" ref="AI26:AK26" si="26">AI8/AI$18*100</f>
        <v>3.2317790430656177</v>
      </c>
      <c r="AJ26" s="18">
        <f t="shared" si="26"/>
        <v>10.417736299281312</v>
      </c>
      <c r="AK26" s="18">
        <f t="shared" si="26"/>
        <v>6.0285378610265665</v>
      </c>
      <c r="AL26" s="18"/>
      <c r="AM26" s="18">
        <f t="shared" ref="AM26:AP26" si="27">AM8/AM$18*100</f>
        <v>8.8321085592011137</v>
      </c>
      <c r="AN26" s="18">
        <f t="shared" si="27"/>
        <v>4.6550940389776594</v>
      </c>
      <c r="AO26" s="18">
        <f t="shared" si="27"/>
        <v>13.277816755030249</v>
      </c>
      <c r="AP26" s="18">
        <f t="shared" si="27"/>
        <v>7.45114480032011</v>
      </c>
      <c r="AQ26" s="18"/>
      <c r="AR26" s="18">
        <f t="shared" ref="AR26:AU26" si="28">AR8/AR$18*100</f>
        <v>8.2569763632400726</v>
      </c>
      <c r="AS26" s="18">
        <f t="shared" si="28"/>
        <v>5.3356874978147149</v>
      </c>
      <c r="AT26" s="18">
        <f t="shared" si="28"/>
        <v>13.496540562628065</v>
      </c>
      <c r="AU26" s="18">
        <f t="shared" si="28"/>
        <v>7.5400232038210291</v>
      </c>
    </row>
    <row r="27" spans="1:47" x14ac:dyDescent="0.2">
      <c r="A27" t="str">
        <f>$A$9</f>
        <v>Professional occupations</v>
      </c>
      <c r="B27" s="18">
        <f t="shared" ref="B27:B34" si="29">B9/B$18*100</f>
        <v>21.915324669370271</v>
      </c>
      <c r="C27" s="18">
        <f t="shared" ref="C27:O27" si="30">C9/C$18*100</f>
        <v>10.32930028945148</v>
      </c>
      <c r="D27" s="18">
        <f t="shared" si="30"/>
        <v>17.609298590401011</v>
      </c>
      <c r="E27" s="18">
        <f t="shared" si="30"/>
        <v>18.236295696973293</v>
      </c>
      <c r="F27" s="18"/>
      <c r="G27" s="18">
        <f t="shared" si="30"/>
        <v>25.377809202380469</v>
      </c>
      <c r="H27" s="18">
        <f t="shared" si="30"/>
        <v>12.303998401406693</v>
      </c>
      <c r="I27" s="18">
        <f t="shared" si="30"/>
        <v>17.484608221545933</v>
      </c>
      <c r="J27" s="18">
        <f t="shared" si="30"/>
        <v>20.781082863913845</v>
      </c>
      <c r="K27" s="18"/>
      <c r="L27" s="18">
        <f t="shared" si="30"/>
        <v>28.908792918532072</v>
      </c>
      <c r="M27" s="18">
        <f t="shared" si="30"/>
        <v>14.227650802659491</v>
      </c>
      <c r="N27" s="18">
        <f t="shared" si="30"/>
        <v>16.578498276068377</v>
      </c>
      <c r="O27" s="18">
        <f t="shared" si="30"/>
        <v>23.353963329195487</v>
      </c>
      <c r="Q27" t="str">
        <f>$A$9</f>
        <v>Professional occupations</v>
      </c>
      <c r="R27" s="18">
        <f t="shared" ref="R27:U27" si="31">R9/R$18*100</f>
        <v>20.892631428837475</v>
      </c>
      <c r="S27" s="18">
        <f t="shared" si="31"/>
        <v>7.7314596185465838</v>
      </c>
      <c r="T27" s="18">
        <f t="shared" si="31"/>
        <v>17.433391616135822</v>
      </c>
      <c r="U27" s="18">
        <f t="shared" si="31"/>
        <v>18.481604577324422</v>
      </c>
      <c r="V27" s="18"/>
      <c r="W27" s="18">
        <f t="shared" ref="W27:Z27" si="32">W9/W$18*100</f>
        <v>24.463881792453044</v>
      </c>
      <c r="X27" s="18">
        <f t="shared" si="32"/>
        <v>10.16353183646418</v>
      </c>
      <c r="Y27" s="18">
        <f t="shared" si="32"/>
        <v>15.248538778448692</v>
      </c>
      <c r="Z27" s="18">
        <f t="shared" si="32"/>
        <v>20.873011232595889</v>
      </c>
      <c r="AA27" s="18"/>
      <c r="AB27" s="18">
        <f t="shared" ref="AB27:AE27" si="33">AB9/AB$18*100</f>
        <v>28.653088171842029</v>
      </c>
      <c r="AC27" s="18">
        <f t="shared" si="33"/>
        <v>12.438284012843702</v>
      </c>
      <c r="AD27" s="18">
        <f t="shared" si="33"/>
        <v>12.2354409855527</v>
      </c>
      <c r="AE27" s="18">
        <f t="shared" si="33"/>
        <v>23.581921119741985</v>
      </c>
      <c r="AG27" t="str">
        <f>$A$9</f>
        <v>Professional occupations</v>
      </c>
      <c r="AH27" s="18">
        <f t="shared" ref="AH27:AK27" si="34">AH9/AH$18*100</f>
        <v>23.593692226760187</v>
      </c>
      <c r="AI27" s="18">
        <f>AI9/AI$18*100</f>
        <v>11.345256707187016</v>
      </c>
      <c r="AJ27" s="18">
        <f t="shared" si="34"/>
        <v>18.000856377624842</v>
      </c>
      <c r="AK27" s="18">
        <f t="shared" si="34"/>
        <v>17.952984199009808</v>
      </c>
      <c r="AL27" s="18"/>
      <c r="AM27" s="18">
        <f t="shared" ref="AM27:AP27" si="35">AM9/AM$18*100</f>
        <v>26.859050166037147</v>
      </c>
      <c r="AN27" s="18">
        <f t="shared" si="35"/>
        <v>13.250315412816082</v>
      </c>
      <c r="AO27" s="18">
        <f t="shared" si="35"/>
        <v>21.579560217607128</v>
      </c>
      <c r="AP27" s="18">
        <f t="shared" si="35"/>
        <v>20.676087802748384</v>
      </c>
      <c r="AQ27" s="18"/>
      <c r="AR27" s="18">
        <f t="shared" ref="AR27:AU27" si="36">AR9/AR$18*100</f>
        <v>29.283749023022487</v>
      </c>
      <c r="AS27" s="18">
        <f t="shared" si="36"/>
        <v>15.068091365307703</v>
      </c>
      <c r="AT27" s="18">
        <f t="shared" si="36"/>
        <v>23.995813764260102</v>
      </c>
      <c r="AU27" s="18">
        <f t="shared" si="36"/>
        <v>23.106236758343531</v>
      </c>
    </row>
    <row r="28" spans="1:47" x14ac:dyDescent="0.2">
      <c r="A28" t="str">
        <f>$A$10</f>
        <v>Associate professional occupations</v>
      </c>
      <c r="B28" s="18">
        <f t="shared" si="29"/>
        <v>12.445322229708793</v>
      </c>
      <c r="C28" s="18">
        <f t="shared" ref="C28:O28" si="37">C10/C$18*100</f>
        <v>6.8748050760329136</v>
      </c>
      <c r="D28" s="18">
        <f t="shared" si="37"/>
        <v>11.887865363080117</v>
      </c>
      <c r="E28" s="18">
        <f t="shared" si="37"/>
        <v>10.851804586932031</v>
      </c>
      <c r="F28" s="18"/>
      <c r="G28" s="18">
        <f t="shared" si="37"/>
        <v>14.011955663591976</v>
      </c>
      <c r="H28" s="18">
        <f t="shared" si="37"/>
        <v>8.0550853967933289</v>
      </c>
      <c r="I28" s="18">
        <f t="shared" si="37"/>
        <v>11.799505955384578</v>
      </c>
      <c r="J28" s="18">
        <f t="shared" si="37"/>
        <v>12.073372628378412</v>
      </c>
      <c r="K28" s="18"/>
      <c r="L28" s="18">
        <f t="shared" si="37"/>
        <v>14.670533621435618</v>
      </c>
      <c r="M28" s="18">
        <f t="shared" si="37"/>
        <v>9.6788737262578195</v>
      </c>
      <c r="N28" s="18">
        <f t="shared" si="37"/>
        <v>12.088945005272086</v>
      </c>
      <c r="O28" s="18">
        <f t="shared" si="37"/>
        <v>12.964419206408067</v>
      </c>
      <c r="Q28" t="str">
        <f>$A$10</f>
        <v>Associate professional occupations</v>
      </c>
      <c r="R28" s="18">
        <f t="shared" ref="R28:U28" si="38">R10/R$18*100</f>
        <v>12.693842719693137</v>
      </c>
      <c r="S28" s="18">
        <f t="shared" si="38"/>
        <v>5.9147405364784262</v>
      </c>
      <c r="T28" s="18">
        <f t="shared" si="38"/>
        <v>9.9925475942249875</v>
      </c>
      <c r="U28" s="18">
        <f t="shared" si="38"/>
        <v>11.314753632100992</v>
      </c>
      <c r="V28" s="18"/>
      <c r="W28" s="18">
        <f t="shared" ref="W28:Z28" si="39">W10/W$18*100</f>
        <v>14.042873817881816</v>
      </c>
      <c r="X28" s="18">
        <f t="shared" si="39"/>
        <v>7.7168937939445943</v>
      </c>
      <c r="Y28" s="18">
        <f t="shared" si="39"/>
        <v>9.578463250040036</v>
      </c>
      <c r="Z28" s="18">
        <f t="shared" si="39"/>
        <v>12.401413688220684</v>
      </c>
      <c r="AA28" s="18"/>
      <c r="AB28" s="18">
        <f t="shared" ref="AB28:AE28" si="40">AB10/AB$18*100</f>
        <v>12.811306708976588</v>
      </c>
      <c r="AC28" s="18">
        <f t="shared" si="40"/>
        <v>7.2162896265749747</v>
      </c>
      <c r="AD28" s="18">
        <f t="shared" si="40"/>
        <v>9.2041445058940763</v>
      </c>
      <c r="AE28" s="18">
        <f t="shared" si="40"/>
        <v>11.343921255686348</v>
      </c>
      <c r="AG28" t="str">
        <f>$A$10</f>
        <v>Associate professional occupations</v>
      </c>
      <c r="AH28" s="18">
        <f t="shared" ref="AH28:AK28" si="41">AH10/AH$18*100</f>
        <v>12.037469013118594</v>
      </c>
      <c r="AI28" s="18">
        <f t="shared" si="41"/>
        <v>7.2502644878916636</v>
      </c>
      <c r="AJ28" s="18">
        <f t="shared" si="41"/>
        <v>16.106722715149331</v>
      </c>
      <c r="AK28" s="18">
        <f t="shared" si="41"/>
        <v>10.317136672424231</v>
      </c>
      <c r="AL28" s="18"/>
      <c r="AM28" s="18">
        <f t="shared" ref="AM28:AP28" si="42">AM10/AM$18*100</f>
        <v>13.961845297979442</v>
      </c>
      <c r="AN28" s="18">
        <f t="shared" si="42"/>
        <v>8.2046025497978441</v>
      </c>
      <c r="AO28" s="18">
        <f t="shared" si="42"/>
        <v>15.866939231065841</v>
      </c>
      <c r="AP28" s="18">
        <f t="shared" si="42"/>
        <v>11.698703833133576</v>
      </c>
      <c r="AQ28" s="18"/>
      <c r="AR28" s="18">
        <f t="shared" ref="AR28:AU28" si="43">AR10/AR$18*100</f>
        <v>17.396836083487319</v>
      </c>
      <c r="AS28" s="18">
        <f t="shared" si="43"/>
        <v>10.835515046575978</v>
      </c>
      <c r="AT28" s="18">
        <f t="shared" si="43"/>
        <v>17.015768206777473</v>
      </c>
      <c r="AU28" s="18">
        <f t="shared" si="43"/>
        <v>14.725448734912163</v>
      </c>
    </row>
    <row r="29" spans="1:47" x14ac:dyDescent="0.2">
      <c r="A29" t="str">
        <f>$A$11</f>
        <v>Administrative and secretarial occupations</v>
      </c>
      <c r="B29" s="18">
        <f t="shared" si="29"/>
        <v>13.316593959238391</v>
      </c>
      <c r="C29" s="18">
        <f t="shared" ref="C29:O29" si="44">C11/C$18*100</f>
        <v>16.867468054532335</v>
      </c>
      <c r="D29" s="18">
        <f t="shared" si="44"/>
        <v>3.8898962288947985</v>
      </c>
      <c r="E29" s="18">
        <f t="shared" si="44"/>
        <v>13.198597425515523</v>
      </c>
      <c r="F29" s="18"/>
      <c r="G29" s="18">
        <f t="shared" si="44"/>
        <v>13.043878511217466</v>
      </c>
      <c r="H29" s="18">
        <f t="shared" si="44"/>
        <v>17.521694936709299</v>
      </c>
      <c r="I29" s="18">
        <f t="shared" si="44"/>
        <v>3.8730265702251168</v>
      </c>
      <c r="J29" s="18">
        <f t="shared" si="44"/>
        <v>13.281163738006818</v>
      </c>
      <c r="K29" s="18"/>
      <c r="L29" s="18">
        <f t="shared" si="44"/>
        <v>12.627799261437319</v>
      </c>
      <c r="M29" s="18">
        <f t="shared" si="44"/>
        <v>15.071998178411905</v>
      </c>
      <c r="N29" s="18">
        <f t="shared" si="44"/>
        <v>3.279335136673299</v>
      </c>
      <c r="O29" s="18">
        <f t="shared" si="44"/>
        <v>12.260449033690113</v>
      </c>
      <c r="Q29" t="str">
        <f>$A$11</f>
        <v>Administrative and secretarial occupations</v>
      </c>
      <c r="R29" s="18">
        <f t="shared" ref="R29:U29" si="45">R11/R$18*100</f>
        <v>8.3525793063680851</v>
      </c>
      <c r="S29" s="18">
        <f t="shared" si="45"/>
        <v>10.255443920884758</v>
      </c>
      <c r="T29" s="18">
        <f t="shared" si="45"/>
        <v>1.9700819366427198</v>
      </c>
      <c r="U29" s="18">
        <f t="shared" si="45"/>
        <v>7.6741307510756602</v>
      </c>
      <c r="V29" s="18"/>
      <c r="W29" s="18">
        <f t="shared" ref="W29:Z29" si="46">W11/W$18*100</f>
        <v>8.8775711328245404</v>
      </c>
      <c r="X29" s="18">
        <f t="shared" si="46"/>
        <v>13.767281556611868</v>
      </c>
      <c r="Y29" s="18">
        <f t="shared" si="46"/>
        <v>1.5593319763973699</v>
      </c>
      <c r="Z29" s="18">
        <f t="shared" si="46"/>
        <v>8.6752617565382462</v>
      </c>
      <c r="AA29" s="18"/>
      <c r="AB29" s="18">
        <f t="shared" ref="AB29:AE29" si="47">AB11/AB$18*100</f>
        <v>10.887069233181519</v>
      </c>
      <c r="AC29" s="18">
        <f t="shared" si="47"/>
        <v>13.239518343366449</v>
      </c>
      <c r="AD29" s="18">
        <f t="shared" si="47"/>
        <v>1.9980957404278896</v>
      </c>
      <c r="AE29" s="18">
        <f t="shared" si="47"/>
        <v>10.075804915123346</v>
      </c>
      <c r="AG29" t="str">
        <f>$A$11</f>
        <v>Administrative and secretarial occupations</v>
      </c>
      <c r="AH29" s="18">
        <f t="shared" ref="AH29:AK29" si="48">AH11/AH$18*100</f>
        <v>21.463163055016516</v>
      </c>
      <c r="AI29" s="18">
        <f t="shared" si="48"/>
        <v>19.453280351658947</v>
      </c>
      <c r="AJ29" s="18">
        <f t="shared" si="48"/>
        <v>8.1632812910565509</v>
      </c>
      <c r="AK29" s="18">
        <f t="shared" si="48"/>
        <v>19.578900196228851</v>
      </c>
      <c r="AL29" s="18"/>
      <c r="AM29" s="18">
        <f t="shared" ref="AM29:AP29" si="49">AM11/AM$18*100</f>
        <v>19.796389803717947</v>
      </c>
      <c r="AN29" s="18">
        <f t="shared" si="49"/>
        <v>19.18155045963109</v>
      </c>
      <c r="AO29" s="18">
        <f t="shared" si="49"/>
        <v>8.1101348248540894</v>
      </c>
      <c r="AP29" s="18">
        <f t="shared" si="49"/>
        <v>18.541748334466547</v>
      </c>
      <c r="AQ29" s="18"/>
      <c r="AR29" s="18">
        <f t="shared" ref="AR29:AU29" si="50">AR11/AR$18*100</f>
        <v>15.180342218942341</v>
      </c>
      <c r="AS29" s="18">
        <f t="shared" si="50"/>
        <v>15.932688335607493</v>
      </c>
      <c r="AT29" s="18">
        <f t="shared" si="50"/>
        <v>5.4675072426701066</v>
      </c>
      <c r="AU29" s="18">
        <f t="shared" si="50"/>
        <v>14.634548180409446</v>
      </c>
    </row>
    <row r="30" spans="1:47" x14ac:dyDescent="0.2">
      <c r="A30" t="str">
        <f>$A$12</f>
        <v>Skilled trades occupations</v>
      </c>
      <c r="B30" s="18">
        <f t="shared" si="29"/>
        <v>9.7354061873734334</v>
      </c>
      <c r="C30" s="18">
        <f t="shared" ref="C30:O30" si="51">C12/C$18*100</f>
        <v>3.7514986974407005</v>
      </c>
      <c r="D30" s="18">
        <f t="shared" si="51"/>
        <v>24.497011859133035</v>
      </c>
      <c r="E30" s="18">
        <f t="shared" si="51"/>
        <v>9.8039550807501001</v>
      </c>
      <c r="F30" s="18"/>
      <c r="G30" s="18">
        <f t="shared" si="51"/>
        <v>8.4036124385156761</v>
      </c>
      <c r="H30" s="18">
        <f t="shared" si="51"/>
        <v>3.0939385551924596</v>
      </c>
      <c r="I30" s="18">
        <f t="shared" si="51"/>
        <v>24.275171602478441</v>
      </c>
      <c r="J30" s="18">
        <f t="shared" si="51"/>
        <v>8.6849349137238807</v>
      </c>
      <c r="K30" s="18"/>
      <c r="L30" s="18">
        <f t="shared" si="51"/>
        <v>6.4274445643860592</v>
      </c>
      <c r="M30" s="18">
        <f t="shared" si="51"/>
        <v>3.7371063133685301</v>
      </c>
      <c r="N30" s="18">
        <f t="shared" si="51"/>
        <v>22.960165215310639</v>
      </c>
      <c r="O30" s="18">
        <f t="shared" si="51"/>
        <v>7.5393117268061056</v>
      </c>
      <c r="Q30" t="str">
        <f>$A$12</f>
        <v>Skilled trades occupations</v>
      </c>
      <c r="R30" s="18">
        <f t="shared" ref="R30:U30" si="52">R12/R$18*100</f>
        <v>14.439985103810018</v>
      </c>
      <c r="S30" s="18">
        <f t="shared" si="52"/>
        <v>8.59027341652207</v>
      </c>
      <c r="T30" s="18">
        <f t="shared" si="52"/>
        <v>31.416317634056739</v>
      </c>
      <c r="U30" s="18">
        <f t="shared" si="52"/>
        <v>16.131029809924144</v>
      </c>
      <c r="V30" s="18"/>
      <c r="W30" s="18">
        <f t="shared" ref="W30:Z30" si="53">W12/W$18*100</f>
        <v>12.470734097876349</v>
      </c>
      <c r="X30" s="18">
        <f t="shared" si="53"/>
        <v>6.4160573146190707</v>
      </c>
      <c r="Y30" s="18">
        <f t="shared" si="53"/>
        <v>33.075187847793636</v>
      </c>
      <c r="Z30" s="18">
        <f t="shared" si="53"/>
        <v>14.298009758291464</v>
      </c>
      <c r="AA30" s="18"/>
      <c r="AB30" s="18">
        <f t="shared" ref="AB30:AE30" si="54">AB12/AB$18*100</f>
        <v>9.6334950133088757</v>
      </c>
      <c r="AC30" s="18">
        <f t="shared" si="54"/>
        <v>7.1129600579296639</v>
      </c>
      <c r="AD30" s="18">
        <f t="shared" si="54"/>
        <v>31.688074166923553</v>
      </c>
      <c r="AE30" s="18">
        <f t="shared" si="54"/>
        <v>12.222607152260938</v>
      </c>
      <c r="AG30" t="str">
        <f>$A$12</f>
        <v>Skilled trades occupations</v>
      </c>
      <c r="AH30" s="18">
        <f t="shared" ref="AH30:AK30" si="55">AH12/AH$18*100</f>
        <v>2.0146035932210142</v>
      </c>
      <c r="AI30" s="18">
        <f t="shared" si="55"/>
        <v>1.8591639269196079</v>
      </c>
      <c r="AJ30" s="18">
        <f t="shared" si="55"/>
        <v>9.0950752976533629</v>
      </c>
      <c r="AK30" s="18">
        <f t="shared" si="55"/>
        <v>2.4967062902317734</v>
      </c>
      <c r="AL30" s="18"/>
      <c r="AM30" s="18">
        <f t="shared" ref="AM30:AP30" si="56">AM12/AM$18*100</f>
        <v>1.8118556528222221</v>
      </c>
      <c r="AN30" s="18">
        <f t="shared" si="56"/>
        <v>1.6252038655421592</v>
      </c>
      <c r="AO30" s="18">
        <f t="shared" si="56"/>
        <v>8.1595522059670387</v>
      </c>
      <c r="AP30" s="18">
        <f t="shared" si="56"/>
        <v>2.2740179673990939</v>
      </c>
      <c r="AQ30" s="18"/>
      <c r="AR30" s="18">
        <f t="shared" ref="AR30:AU30" si="57">AR12/AR$18*100</f>
        <v>1.7262092424426561</v>
      </c>
      <c r="AS30" s="18">
        <f t="shared" si="57"/>
        <v>2.1515150099839833</v>
      </c>
      <c r="AT30" s="18">
        <f t="shared" si="57"/>
        <v>8.0541554816377108</v>
      </c>
      <c r="AU30" s="18">
        <f t="shared" si="57"/>
        <v>2.4498751550036566</v>
      </c>
    </row>
    <row r="31" spans="1:47" x14ac:dyDescent="0.2">
      <c r="A31" t="str">
        <f>$A$13</f>
        <v>Caring, leisure and other service occupations</v>
      </c>
      <c r="B31" s="18">
        <f t="shared" si="29"/>
        <v>7.5254632340677725</v>
      </c>
      <c r="C31" s="18">
        <f t="shared" ref="C31:O31" si="58">C13/C$18*100</f>
        <v>14.663482205941436</v>
      </c>
      <c r="D31" s="18">
        <f t="shared" si="58"/>
        <v>7.8485535587143911</v>
      </c>
      <c r="E31" s="18">
        <f t="shared" si="58"/>
        <v>9.5220399434306398</v>
      </c>
      <c r="F31" s="18"/>
      <c r="G31" s="18">
        <f t="shared" si="58"/>
        <v>6.6919108019770146</v>
      </c>
      <c r="H31" s="18">
        <f t="shared" si="58"/>
        <v>13.061807584692048</v>
      </c>
      <c r="I31" s="18">
        <f t="shared" si="58"/>
        <v>8.1673877924175642</v>
      </c>
      <c r="J31" s="18">
        <f t="shared" si="58"/>
        <v>8.664646915256343</v>
      </c>
      <c r="K31" s="18"/>
      <c r="L31" s="18">
        <f t="shared" si="58"/>
        <v>7.4969079806646022</v>
      </c>
      <c r="M31" s="18">
        <f t="shared" si="58"/>
        <v>12.948172547778553</v>
      </c>
      <c r="N31" s="18">
        <f t="shared" si="58"/>
        <v>8.6888680676519456</v>
      </c>
      <c r="O31" s="18">
        <f t="shared" si="58"/>
        <v>9.1756810464443408</v>
      </c>
      <c r="Q31" t="str">
        <f>$A$13</f>
        <v>Caring, leisure and other service occupations</v>
      </c>
      <c r="R31" s="18">
        <f t="shared" ref="R31:U31" si="59">R13/R$18*100</f>
        <v>3.0007697303779048</v>
      </c>
      <c r="S31" s="18">
        <f t="shared" si="59"/>
        <v>6.7050381486801269</v>
      </c>
      <c r="T31" s="18">
        <f t="shared" si="59"/>
        <v>2.2275063982576748</v>
      </c>
      <c r="U31" s="18">
        <f t="shared" si="59"/>
        <v>3.4186911049464004</v>
      </c>
      <c r="V31" s="18"/>
      <c r="W31" s="18">
        <f t="shared" ref="W31:Z31" si="60">W13/W$18*100</f>
        <v>2.7204185464324646</v>
      </c>
      <c r="X31" s="18">
        <f t="shared" si="60"/>
        <v>5.8803407629387348</v>
      </c>
      <c r="Y31" s="18">
        <f t="shared" si="60"/>
        <v>2.2301420776871006</v>
      </c>
      <c r="Z31" s="18">
        <f t="shared" si="60"/>
        <v>3.1687479552445441</v>
      </c>
      <c r="AA31" s="18"/>
      <c r="AB31" s="18">
        <f t="shared" ref="AB31:AE31" si="61">AB13/AB$18*100</f>
        <v>3.0253951997125657</v>
      </c>
      <c r="AC31" s="18">
        <f t="shared" si="61"/>
        <v>7.0685773377413055</v>
      </c>
      <c r="AD31" s="18">
        <f t="shared" si="61"/>
        <v>2.9783094807803954</v>
      </c>
      <c r="AE31" s="18">
        <f t="shared" si="61"/>
        <v>3.7215414692233857</v>
      </c>
      <c r="AG31" t="str">
        <f>$A$13</f>
        <v>Caring, leisure and other service occupations</v>
      </c>
      <c r="AH31" s="18">
        <f t="shared" ref="AH31:AK31" si="62">AH13/AH$18*100</f>
        <v>14.951051360346627</v>
      </c>
      <c r="AI31" s="18">
        <f t="shared" si="62"/>
        <v>17.775848720839175</v>
      </c>
      <c r="AJ31" s="18">
        <f t="shared" si="62"/>
        <v>20.360648643194796</v>
      </c>
      <c r="AK31" s="18">
        <f t="shared" si="62"/>
        <v>16.570903806612382</v>
      </c>
      <c r="AL31" s="18"/>
      <c r="AM31" s="18">
        <f t="shared" ref="AM31:AP31" si="63">AM13/AM$18*100</f>
        <v>13.12867695195493</v>
      </c>
      <c r="AN31" s="18">
        <f t="shared" si="63"/>
        <v>16.236790241092404</v>
      </c>
      <c r="AO31" s="18">
        <f t="shared" si="63"/>
        <v>19.040366834144038</v>
      </c>
      <c r="AP31" s="18">
        <f t="shared" si="63"/>
        <v>14.941732604239839</v>
      </c>
      <c r="AQ31" s="18"/>
      <c r="AR31" s="18">
        <f t="shared" ref="AR31:AU31" si="64">AR13/AR$18*100</f>
        <v>14.05377106290214</v>
      </c>
      <c r="AS31" s="18">
        <f t="shared" si="64"/>
        <v>15.709736210741235</v>
      </c>
      <c r="AT31" s="18">
        <f t="shared" si="64"/>
        <v>18.441678546373339</v>
      </c>
      <c r="AU31" s="18">
        <f t="shared" si="64"/>
        <v>15.102810324078513</v>
      </c>
    </row>
    <row r="32" spans="1:47" x14ac:dyDescent="0.2">
      <c r="A32" t="str">
        <f>$A$14</f>
        <v>Sales and customer service occupations</v>
      </c>
      <c r="B32" s="18">
        <f t="shared" si="29"/>
        <v>7.1073257271230581</v>
      </c>
      <c r="C32" s="18">
        <f t="shared" ref="C32:O32" si="65">C14/C$18*100</f>
        <v>19.807006871147756</v>
      </c>
      <c r="D32" s="18">
        <f t="shared" si="65"/>
        <v>5.244384202889254</v>
      </c>
      <c r="E32" s="18">
        <f t="shared" si="65"/>
        <v>10.377010772186784</v>
      </c>
      <c r="F32" s="18"/>
      <c r="G32" s="18">
        <f t="shared" si="65"/>
        <v>6.4195618071319336</v>
      </c>
      <c r="H32" s="18">
        <f t="shared" si="65"/>
        <v>20.24567234123711</v>
      </c>
      <c r="I32" s="18">
        <f t="shared" si="65"/>
        <v>4.2293651735350632</v>
      </c>
      <c r="J32" s="18">
        <f t="shared" si="65"/>
        <v>10.094208569483113</v>
      </c>
      <c r="K32" s="18"/>
      <c r="L32" s="18">
        <f t="shared" si="65"/>
        <v>5.9935974818193216</v>
      </c>
      <c r="M32" s="18">
        <f t="shared" si="65"/>
        <v>19.994276281062398</v>
      </c>
      <c r="N32" s="18">
        <f t="shared" si="65"/>
        <v>3.0532090671494885</v>
      </c>
      <c r="O32" s="18">
        <f t="shared" si="65"/>
        <v>9.6250509928090846</v>
      </c>
      <c r="Q32" t="str">
        <f>$A$14</f>
        <v>Sales and customer service occupations</v>
      </c>
      <c r="R32" s="18">
        <f t="shared" ref="R32:U32" si="66">R14/R$18*100</f>
        <v>5.5586741931081418</v>
      </c>
      <c r="S32" s="18">
        <f t="shared" si="66"/>
        <v>20.084623957363423</v>
      </c>
      <c r="T32" s="18">
        <f t="shared" si="66"/>
        <v>4.7750596835931454</v>
      </c>
      <c r="U32" s="18">
        <f t="shared" si="66"/>
        <v>7.5330644228464267</v>
      </c>
      <c r="V32" s="18"/>
      <c r="W32" s="18">
        <f t="shared" ref="W32:Z32" si="67">W14/W$18*100</f>
        <v>5.0593185487077701</v>
      </c>
      <c r="X32" s="18">
        <f t="shared" si="67"/>
        <v>19.887619111030062</v>
      </c>
      <c r="Y32" s="18">
        <f t="shared" si="67"/>
        <v>3.7832400047162804</v>
      </c>
      <c r="Z32" s="18">
        <f t="shared" si="67"/>
        <v>7.3031201203334311</v>
      </c>
      <c r="AA32" s="18"/>
      <c r="AB32" s="18">
        <f>AB14/AB$18*100</f>
        <v>5.2843669542834437</v>
      </c>
      <c r="AC32" s="18">
        <f t="shared" ref="AC32:AE32" si="68">AC14/AC$18*100</f>
        <v>20.30199971535653</v>
      </c>
      <c r="AD32" s="18">
        <f t="shared" si="68"/>
        <v>3.0172887154407206</v>
      </c>
      <c r="AE32" s="18">
        <f t="shared" si="68"/>
        <v>7.5829050997679506</v>
      </c>
      <c r="AG32" t="str">
        <f>$A$14</f>
        <v>Sales and customer service occupations</v>
      </c>
      <c r="AH32" s="18">
        <f t="shared" ref="AH32:AK32" si="69">AH14/AH$18*100</f>
        <v>9.6488566470288539</v>
      </c>
      <c r="AI32" s="18">
        <f t="shared" si="69"/>
        <v>19.698437141074358</v>
      </c>
      <c r="AJ32" s="18">
        <f t="shared" si="69"/>
        <v>6.2890708677194915</v>
      </c>
      <c r="AK32" s="18">
        <f t="shared" si="69"/>
        <v>13.661533938270709</v>
      </c>
      <c r="AL32" s="18"/>
      <c r="AM32" s="18">
        <f t="shared" ref="AM32:AP32" si="70">AM14/AM$18*100</f>
        <v>8.6241658194743405</v>
      </c>
      <c r="AN32" s="18">
        <f t="shared" si="70"/>
        <v>20.403970475057339</v>
      </c>
      <c r="AO32" s="18">
        <f t="shared" si="70"/>
        <v>5.0463617816623936</v>
      </c>
      <c r="AP32" s="18">
        <f t="shared" si="70"/>
        <v>13.282022153451727</v>
      </c>
      <c r="AQ32" s="18"/>
      <c r="AR32" s="18">
        <f t="shared" ref="AR32:AU32" si="71">AR14/AR$18*100</f>
        <v>7.0335872326270463</v>
      </c>
      <c r="AS32" s="18">
        <f t="shared" si="71"/>
        <v>19.849742886495026</v>
      </c>
      <c r="AT32" s="18">
        <f t="shared" si="71"/>
        <v>3.1145558473664003</v>
      </c>
      <c r="AU32" s="18">
        <f t="shared" si="71"/>
        <v>11.844294292411602</v>
      </c>
    </row>
    <row r="33" spans="1:47" x14ac:dyDescent="0.2">
      <c r="A33" t="str">
        <f>$A$15</f>
        <v>Process, plant and machine operatives</v>
      </c>
      <c r="B33" s="18">
        <f t="shared" si="29"/>
        <v>8.3225878247107232</v>
      </c>
      <c r="C33" s="18">
        <f t="shared" ref="C33:O33" si="72">C15/C$18*100</f>
        <v>3.0796072265852672</v>
      </c>
      <c r="D33" s="18">
        <f t="shared" si="72"/>
        <v>8.4664152140451261</v>
      </c>
      <c r="E33" s="18">
        <f t="shared" si="72"/>
        <v>6.9002482296820187</v>
      </c>
      <c r="F33" s="18"/>
      <c r="G33" s="18">
        <f t="shared" si="72"/>
        <v>7.3481221740802818</v>
      </c>
      <c r="H33" s="18">
        <f t="shared" si="72"/>
        <v>3.2518327445301192</v>
      </c>
      <c r="I33" s="18">
        <f t="shared" si="72"/>
        <v>9.3310938347284988</v>
      </c>
      <c r="J33" s="18">
        <f t="shared" si="72"/>
        <v>6.4096511912713501</v>
      </c>
      <c r="K33" s="18"/>
      <c r="L33" s="18">
        <f t="shared" si="72"/>
        <v>5.9065521971563069</v>
      </c>
      <c r="M33" s="18">
        <f t="shared" si="72"/>
        <v>3.7886679775134562</v>
      </c>
      <c r="N33" s="18">
        <f t="shared" si="72"/>
        <v>10.315765896851703</v>
      </c>
      <c r="O33" s="18">
        <f t="shared" si="72"/>
        <v>5.8065243380376508</v>
      </c>
      <c r="Q33" t="str">
        <f>$A$15</f>
        <v>Process, plant and machine operatives</v>
      </c>
      <c r="R33" s="18">
        <f t="shared" ref="R33:U33" si="73">R15/R$18*100</f>
        <v>12.048084695482455</v>
      </c>
      <c r="S33" s="18">
        <f t="shared" si="73"/>
        <v>8.5034956952880361</v>
      </c>
      <c r="T33" s="18">
        <f t="shared" si="73"/>
        <v>11.495755471903475</v>
      </c>
      <c r="U33" s="18">
        <f t="shared" si="73"/>
        <v>11.455345494472025</v>
      </c>
      <c r="V33" s="18"/>
      <c r="W33" s="18">
        <f t="shared" ref="W33:Z33" si="74">W15/W$18*100</f>
        <v>10.731343939653918</v>
      </c>
      <c r="X33" s="18">
        <f t="shared" si="74"/>
        <v>8.8972241817063384</v>
      </c>
      <c r="Y33" s="18">
        <f t="shared" si="74"/>
        <v>13.255757385427458</v>
      </c>
      <c r="Z33" s="18">
        <f t="shared" si="74"/>
        <v>10.777089268254395</v>
      </c>
      <c r="AA33" s="18"/>
      <c r="AB33" s="18">
        <f t="shared" ref="AB33:AE33" si="75">AB15/AB$18*100</f>
        <v>8.8221908311895962</v>
      </c>
      <c r="AC33" s="18">
        <f t="shared" si="75"/>
        <v>9.4986213529647028</v>
      </c>
      <c r="AD33" s="18">
        <f t="shared" si="75"/>
        <v>15.029907618410954</v>
      </c>
      <c r="AE33" s="18">
        <f t="shared" si="75"/>
        <v>9.7917841959748166</v>
      </c>
      <c r="AG33" t="str">
        <f>$A$15</f>
        <v>Process, plant and machine operatives</v>
      </c>
      <c r="AH33" s="18">
        <f t="shared" ref="AH33:AK33" si="76">AH15/AH$18*100</f>
        <v>2.2085813609509763</v>
      </c>
      <c r="AI33" s="18">
        <f t="shared" si="76"/>
        <v>0.95844777266813252</v>
      </c>
      <c r="AJ33" s="18">
        <f t="shared" si="76"/>
        <v>1.7232956017043672</v>
      </c>
      <c r="AK33" s="18">
        <f t="shared" si="76"/>
        <v>1.639487071709214</v>
      </c>
      <c r="AL33" s="18"/>
      <c r="AM33" s="18">
        <f t="shared" ref="AM33:AP33" si="77">AM15/AM$18*100</f>
        <v>1.8647909884005609</v>
      </c>
      <c r="AN33" s="18">
        <f t="shared" si="77"/>
        <v>0.7559610310617636</v>
      </c>
      <c r="AO33" s="18">
        <f t="shared" si="77"/>
        <v>2.1437907344533711</v>
      </c>
      <c r="AP33" s="18">
        <f t="shared" si="77"/>
        <v>1.4214257435289459</v>
      </c>
      <c r="AQ33" s="18"/>
      <c r="AR33" s="18">
        <f t="shared" ref="AR33:AU33" si="78">AR15/AR$18*100</f>
        <v>1.6311661573185809</v>
      </c>
      <c r="AS33" s="18">
        <f t="shared" si="78"/>
        <v>1.1067827123614427</v>
      </c>
      <c r="AT33" s="18">
        <f t="shared" si="78"/>
        <v>2.2646917189422306</v>
      </c>
      <c r="AU33" s="18">
        <f t="shared" si="78"/>
        <v>1.4756578377352942</v>
      </c>
    </row>
    <row r="34" spans="1:47" x14ac:dyDescent="0.2">
      <c r="A34" t="str">
        <f>$A$16</f>
        <v>Elementary occupations</v>
      </c>
      <c r="B34" s="18">
        <f t="shared" si="29"/>
        <v>9.5455541082261171</v>
      </c>
      <c r="C34" s="18">
        <f t="shared" ref="C34:O34" si="79">C16/C$18*100</f>
        <v>21.328473239418852</v>
      </c>
      <c r="D34" s="18">
        <f t="shared" si="79"/>
        <v>7.1556573884780343</v>
      </c>
      <c r="E34" s="18">
        <f t="shared" si="79"/>
        <v>12.502545189701211</v>
      </c>
      <c r="F34" s="18"/>
      <c r="G34" s="18">
        <f t="shared" si="79"/>
        <v>7.5672687426837122</v>
      </c>
      <c r="H34" s="18">
        <f t="shared" si="79"/>
        <v>17.695849134214697</v>
      </c>
      <c r="I34" s="18">
        <f t="shared" si="79"/>
        <v>6.0849141079811675</v>
      </c>
      <c r="J34" s="18">
        <f t="shared" si="79"/>
        <v>10.272951998478995</v>
      </c>
      <c r="K34" s="18"/>
      <c r="L34" s="18">
        <f t="shared" si="79"/>
        <v>7.8032880694751547</v>
      </c>
      <c r="M34" s="18">
        <f t="shared" si="79"/>
        <v>15.339003800201958</v>
      </c>
      <c r="N34" s="18">
        <f t="shared" si="79"/>
        <v>7.5075102016744406</v>
      </c>
      <c r="O34" s="18">
        <f t="shared" si="79"/>
        <v>9.9037231334475209</v>
      </c>
      <c r="Q34" t="str">
        <f>$A$16</f>
        <v>Elementary occupations</v>
      </c>
      <c r="R34" s="18">
        <f t="shared" ref="R34:U34" si="80">R16/R$18*100</f>
        <v>11.494783668393932</v>
      </c>
      <c r="S34" s="18">
        <f t="shared" si="80"/>
        <v>28.746320477331572</v>
      </c>
      <c r="T34" s="18">
        <f t="shared" si="80"/>
        <v>5.948230629289343</v>
      </c>
      <c r="U34" s="18">
        <f t="shared" si="80"/>
        <v>13.15084715095996</v>
      </c>
      <c r="V34" s="18"/>
      <c r="W34" s="18">
        <f t="shared" ref="W34:Z34" si="81">W16/W$18*100</f>
        <v>9.0765473815401627</v>
      </c>
      <c r="X34" s="18">
        <f t="shared" si="81"/>
        <v>22.240752226913312</v>
      </c>
      <c r="Y34" s="18">
        <f t="shared" si="81"/>
        <v>5.7078284885851573</v>
      </c>
      <c r="Z34" s="18">
        <f t="shared" si="81"/>
        <v>10.76311543633404</v>
      </c>
      <c r="AA34" s="18"/>
      <c r="AB34" s="18">
        <f t="shared" ref="AB34:AE34" si="82">AB16/AB$18*100</f>
        <v>9.4167525831044454</v>
      </c>
      <c r="AC34" s="18">
        <f t="shared" si="82"/>
        <v>18.168048765427987</v>
      </c>
      <c r="AD34" s="18">
        <f t="shared" si="82"/>
        <v>7.1317299771948743</v>
      </c>
      <c r="AE34" s="18">
        <f t="shared" si="82"/>
        <v>10.623887235834689</v>
      </c>
      <c r="AG34" t="str">
        <f>$A$16</f>
        <v>Elementary occupations</v>
      </c>
      <c r="AH34" s="18">
        <f t="shared" ref="AH34:AK34" si="83">AH16/AH$18*100</f>
        <v>6.3466245308812219</v>
      </c>
      <c r="AI34" s="18">
        <f t="shared" si="83"/>
        <v>18.427521848695491</v>
      </c>
      <c r="AJ34" s="18">
        <f t="shared" si="83"/>
        <v>9.8433129066159442</v>
      </c>
      <c r="AK34" s="18">
        <f t="shared" si="83"/>
        <v>11.753809964486463</v>
      </c>
      <c r="AL34" s="18"/>
      <c r="AM34" s="18">
        <f t="shared" ref="AM34:AP34" si="84">AM16/AM$18*100</f>
        <v>5.1211167604122929</v>
      </c>
      <c r="AN34" s="18">
        <f t="shared" si="84"/>
        <v>15.686511926023641</v>
      </c>
      <c r="AO34" s="18">
        <f t="shared" si="84"/>
        <v>6.7754774152158541</v>
      </c>
      <c r="AP34" s="18">
        <f t="shared" si="84"/>
        <v>9.7131167607117739</v>
      </c>
      <c r="AQ34" s="18"/>
      <c r="AR34" s="18">
        <f t="shared" ref="AR34:AU34" si="85">AR16/AR$18*100</f>
        <v>5.4373626160173645</v>
      </c>
      <c r="AS34" s="18">
        <f t="shared" si="85"/>
        <v>14.010240935112423</v>
      </c>
      <c r="AT34" s="18">
        <f t="shared" si="85"/>
        <v>8.1492886293445768</v>
      </c>
      <c r="AU34" s="18">
        <f t="shared" si="85"/>
        <v>9.1211055132847747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4.1176207570820935</v>
      </c>
      <c r="C44" s="27">
        <f t="shared" ref="C44:E44" si="93">H8-C8</f>
        <v>2.5964868337408955</v>
      </c>
      <c r="D44" s="27">
        <f t="shared" si="93"/>
        <v>0.83790748017060146</v>
      </c>
      <c r="E44" s="27">
        <f t="shared" si="93"/>
        <v>7.5520150709935905</v>
      </c>
      <c r="F44" s="27"/>
      <c r="G44" s="27">
        <f>L8-G8</f>
        <v>-7.8676537864254215E-2</v>
      </c>
      <c r="H44" s="27">
        <f t="shared" ref="H44:J44" si="94">M8-H8</f>
        <v>1.4367849262656494</v>
      </c>
      <c r="I44" s="27">
        <f t="shared" si="94"/>
        <v>1.4432366792235953</v>
      </c>
      <c r="J44" s="27">
        <f t="shared" si="94"/>
        <v>2.8013450676249931</v>
      </c>
      <c r="K44" s="27"/>
      <c r="L44" s="27">
        <f>L8-B8</f>
        <v>4.0389442192178393</v>
      </c>
      <c r="M44" s="27">
        <f t="shared" ref="M44:O44" si="95">M8-C8</f>
        <v>4.0332717600065449</v>
      </c>
      <c r="N44" s="27">
        <f t="shared" si="95"/>
        <v>2.2811441593941968</v>
      </c>
      <c r="O44" s="27">
        <f t="shared" si="95"/>
        <v>10.353360138618584</v>
      </c>
      <c r="Q44" t="str">
        <f>$A$8</f>
        <v>Managers, directors and senior officials</v>
      </c>
      <c r="R44" s="27">
        <f>W8-R8</f>
        <v>2.4707209653571134</v>
      </c>
      <c r="S44" s="27">
        <f t="shared" ref="S44:S52" si="96">X8-S8</f>
        <v>0.97272387929347714</v>
      </c>
      <c r="T44" s="27">
        <f t="shared" ref="T44:T52" si="97">Y8-T8</f>
        <v>-6.4134236250920296E-2</v>
      </c>
      <c r="U44" s="27">
        <f t="shared" ref="U44:U52" si="98">Z8-U8</f>
        <v>3.3793106083996669</v>
      </c>
      <c r="V44" s="27"/>
      <c r="W44" s="27">
        <f>AB8-W8</f>
        <v>-1.0375880108512803</v>
      </c>
      <c r="X44" s="27">
        <f t="shared" ref="X44:X52" si="99">AC8-X8</f>
        <v>0.29134227921485989</v>
      </c>
      <c r="Y44" s="27">
        <f t="shared" ref="Y44:Y52" si="100">AD8-Y8</f>
        <v>0.95124054280058257</v>
      </c>
      <c r="Z44" s="27">
        <f t="shared" ref="Z44:Z52" si="101">AE8-Z8</f>
        <v>0.20499481116416263</v>
      </c>
      <c r="AA44" s="27"/>
      <c r="AB44" s="27">
        <f>AB8-R8</f>
        <v>1.4331329545058331</v>
      </c>
      <c r="AC44" s="27">
        <f t="shared" ref="AC44:AC52" si="102">AC8-S8</f>
        <v>1.264066158508337</v>
      </c>
      <c r="AD44" s="27">
        <f t="shared" ref="AD44:AD52" si="103">AD8-T8</f>
        <v>0.88710630654966227</v>
      </c>
      <c r="AE44" s="27">
        <f t="shared" ref="AE44:AE52" si="104">AE8-U8</f>
        <v>3.5843054195638295</v>
      </c>
      <c r="AG44" t="str">
        <f>$A$8</f>
        <v>Managers, directors and senior officials</v>
      </c>
      <c r="AH44" s="27">
        <f>AM8-AH8</f>
        <v>1.6468997917249961</v>
      </c>
      <c r="AI44" s="27">
        <f t="shared" ref="AI44:AI52" si="105">AN8-AI8</f>
        <v>1.6237629544474181</v>
      </c>
      <c r="AJ44" s="27">
        <f t="shared" ref="AJ44:AJ52" si="106">AO8-AJ8</f>
        <v>0.9020417164215182</v>
      </c>
      <c r="AK44" s="27">
        <f t="shared" ref="AK44:AK52" si="107">AP8-AK8</f>
        <v>4.1727044625939307</v>
      </c>
      <c r="AL44" s="27"/>
      <c r="AM44" s="27">
        <f>AR8-AM8</f>
        <v>0.95891147298699764</v>
      </c>
      <c r="AN44" s="27">
        <f t="shared" ref="AN44:AN52" si="108">AS8-AN8</f>
        <v>1.1454426470507926</v>
      </c>
      <c r="AO44" s="27">
        <f t="shared" ref="AO44:AO52" si="109">AT8-AO8</f>
        <v>0.4919961364230212</v>
      </c>
      <c r="AP44" s="27">
        <f t="shared" ref="AP44:AP52" si="110">AU8-AP8</f>
        <v>2.5963502564608127</v>
      </c>
      <c r="AQ44" s="27"/>
      <c r="AR44" s="27">
        <f>AR8-AH8</f>
        <v>2.6058112647119938</v>
      </c>
      <c r="AS44" s="27">
        <f t="shared" ref="AS44:AS52" si="111">AS8-AI8</f>
        <v>2.7692056014982107</v>
      </c>
      <c r="AT44" s="27">
        <f t="shared" ref="AT44:AT52" si="112">AT8-AJ8</f>
        <v>1.3940378528445394</v>
      </c>
      <c r="AU44" s="27">
        <f t="shared" ref="AU44:AU52" si="113">AU8-AK8</f>
        <v>6.7690547190547434</v>
      </c>
    </row>
    <row r="45" spans="1:47" x14ac:dyDescent="0.2">
      <c r="A45" t="str">
        <f>$A$9</f>
        <v>Professional occupations</v>
      </c>
      <c r="B45" s="27">
        <f t="shared" ref="B45:B54" si="114">G9-B9</f>
        <v>12.860489470407956</v>
      </c>
      <c r="C45" s="27">
        <f t="shared" ref="C45:C54" si="115">H9-C9</f>
        <v>4.0347660107578314</v>
      </c>
      <c r="D45" s="27">
        <f t="shared" ref="D45:D54" si="116">I9-D9</f>
        <v>-7.4449375011448993E-2</v>
      </c>
      <c r="E45" s="27">
        <f t="shared" ref="E45:E54" si="117">J9-E9</f>
        <v>16.820806106154336</v>
      </c>
      <c r="F45" s="27"/>
      <c r="G45" s="27">
        <f t="shared" ref="G45:G54" si="118">L9-G9</f>
        <v>20.605511308431531</v>
      </c>
      <c r="H45" s="27">
        <f t="shared" ref="H45:H54" si="119">M9-H9</f>
        <v>5.0272984792320834</v>
      </c>
      <c r="I45" s="27">
        <f t="shared" ref="I45:I54" si="120">N9-I9</f>
        <v>0.47205600899804168</v>
      </c>
      <c r="J45" s="27">
        <f t="shared" ref="J45:J54" si="121">O9-J9</f>
        <v>26.104865796661656</v>
      </c>
      <c r="K45" s="27"/>
      <c r="L45" s="27">
        <f t="shared" ref="L45:L54" si="122">L9-B9</f>
        <v>33.466000778839486</v>
      </c>
      <c r="M45" s="27">
        <f t="shared" ref="M45:M54" si="123">M9-C9</f>
        <v>9.0620644899899148</v>
      </c>
      <c r="N45" s="27">
        <f t="shared" ref="N45:N54" si="124">N9-D9</f>
        <v>0.39760663398659268</v>
      </c>
      <c r="O45" s="27">
        <f t="shared" ref="O45:O54" si="125">O9-E9</f>
        <v>42.925671902815992</v>
      </c>
      <c r="Q45" t="str">
        <f>$A$9</f>
        <v>Professional occupations</v>
      </c>
      <c r="R45" s="27">
        <f t="shared" ref="R45:R52" si="126">W9-R9</f>
        <v>7.9358819930525968</v>
      </c>
      <c r="S45" s="27">
        <f t="shared" si="96"/>
        <v>1.6681333761774497</v>
      </c>
      <c r="T45" s="27">
        <f t="shared" si="97"/>
        <v>-1.3358169043812902</v>
      </c>
      <c r="U45" s="27">
        <f t="shared" si="98"/>
        <v>8.2681984648487585</v>
      </c>
      <c r="V45" s="27"/>
      <c r="W45" s="27">
        <f t="shared" ref="W45:W52" si="127">AB9-W9</f>
        <v>11.565240333320659</v>
      </c>
      <c r="X45" s="27">
        <f t="shared" si="99"/>
        <v>1.9049416405596205</v>
      </c>
      <c r="Y45" s="27">
        <f t="shared" si="100"/>
        <v>-0.8447745476115589</v>
      </c>
      <c r="Z45" s="27">
        <f t="shared" si="101"/>
        <v>12.625407426268708</v>
      </c>
      <c r="AA45" s="27"/>
      <c r="AB45" s="27">
        <f t="shared" ref="AB45:AB52" si="128">AB9-R9</f>
        <v>19.501122326373256</v>
      </c>
      <c r="AC45" s="27">
        <f t="shared" si="102"/>
        <v>3.5730750167370702</v>
      </c>
      <c r="AD45" s="27">
        <f t="shared" si="103"/>
        <v>-2.1805914519928491</v>
      </c>
      <c r="AE45" s="27">
        <f t="shared" si="104"/>
        <v>20.893605891117467</v>
      </c>
      <c r="AG45" t="str">
        <f>$A$9</f>
        <v>Professional occupations</v>
      </c>
      <c r="AH45" s="27">
        <f t="shared" ref="AH45:AH52" si="129">AM9-AH9</f>
        <v>4.9246074773553623</v>
      </c>
      <c r="AI45" s="27">
        <f t="shared" si="105"/>
        <v>2.3666326345803856</v>
      </c>
      <c r="AJ45" s="27">
        <f t="shared" si="106"/>
        <v>1.2613675293698456</v>
      </c>
      <c r="AK45" s="27">
        <f t="shared" si="107"/>
        <v>8.5526076413055989</v>
      </c>
      <c r="AL45" s="27"/>
      <c r="AM45" s="27">
        <f t="shared" ref="AM45:AM52" si="130">AR9-AM9</f>
        <v>9.0402709751108645</v>
      </c>
      <c r="AN45" s="27">
        <f t="shared" si="108"/>
        <v>3.1223568386724576</v>
      </c>
      <c r="AO45" s="27">
        <f t="shared" si="109"/>
        <v>1.3168305566096006</v>
      </c>
      <c r="AP45" s="27">
        <f t="shared" si="110"/>
        <v>13.479458370392926</v>
      </c>
      <c r="AQ45" s="27"/>
      <c r="AR45" s="27">
        <f t="shared" ref="AR45:AR52" si="131">AR9-AH9</f>
        <v>13.964878452466227</v>
      </c>
      <c r="AS45" s="27">
        <f t="shared" si="111"/>
        <v>5.4889894732528433</v>
      </c>
      <c r="AT45" s="27">
        <f t="shared" si="112"/>
        <v>2.5781980859794462</v>
      </c>
      <c r="AU45" s="27">
        <f t="shared" si="113"/>
        <v>22.032066011698525</v>
      </c>
    </row>
    <row r="46" spans="1:47" x14ac:dyDescent="0.2">
      <c r="A46" t="str">
        <f>$A$10</f>
        <v>Associate professional occupations</v>
      </c>
      <c r="B46" s="27">
        <f t="shared" si="114"/>
        <v>5.9801987316096472</v>
      </c>
      <c r="C46" s="27">
        <f t="shared" si="115"/>
        <v>2.477006915155842</v>
      </c>
      <c r="D46" s="27">
        <f t="shared" si="116"/>
        <v>-5.2842148895752672E-2</v>
      </c>
      <c r="E46" s="27">
        <f t="shared" si="117"/>
        <v>8.4043634978697384</v>
      </c>
      <c r="F46" s="27"/>
      <c r="G46" s="27">
        <f t="shared" si="118"/>
        <v>6.7049699215209699</v>
      </c>
      <c r="H46" s="27">
        <f t="shared" si="119"/>
        <v>3.9100797495810493</v>
      </c>
      <c r="I46" s="27">
        <f t="shared" si="120"/>
        <v>0.93086379747162962</v>
      </c>
      <c r="J46" s="27">
        <f t="shared" si="121"/>
        <v>11.545913468573644</v>
      </c>
      <c r="K46" s="27"/>
      <c r="L46" s="27">
        <f t="shared" si="122"/>
        <v>12.685168653130617</v>
      </c>
      <c r="M46" s="27">
        <f t="shared" si="123"/>
        <v>6.3870866647368914</v>
      </c>
      <c r="N46" s="27">
        <f t="shared" si="124"/>
        <v>0.87802164857587695</v>
      </c>
      <c r="O46" s="27">
        <f t="shared" si="125"/>
        <v>19.950276966443383</v>
      </c>
      <c r="Q46" t="str">
        <f>$A$10</f>
        <v>Associate professional occupations</v>
      </c>
      <c r="R46" s="27">
        <f t="shared" si="126"/>
        <v>3.1412673655781944</v>
      </c>
      <c r="S46" s="27">
        <f t="shared" si="96"/>
        <v>1.2483010154764287</v>
      </c>
      <c r="T46" s="27">
        <f t="shared" si="97"/>
        <v>-0.4309227974685883</v>
      </c>
      <c r="U46" s="27">
        <f t="shared" si="98"/>
        <v>3.9586455835860335</v>
      </c>
      <c r="V46" s="27"/>
      <c r="W46" s="27">
        <f>AB10-W10</f>
        <v>-1.1851377962337786</v>
      </c>
      <c r="X46" s="27">
        <f t="shared" si="99"/>
        <v>0.23737347451636648</v>
      </c>
      <c r="Y46" s="27">
        <f t="shared" si="100"/>
        <v>0.12019343260483062</v>
      </c>
      <c r="Z46" s="27">
        <f t="shared" si="101"/>
        <v>-0.82757088911257881</v>
      </c>
      <c r="AA46" s="27"/>
      <c r="AB46" s="27">
        <f t="shared" si="128"/>
        <v>1.9561295693444158</v>
      </c>
      <c r="AC46" s="27">
        <f t="shared" si="102"/>
        <v>1.4856744899927952</v>
      </c>
      <c r="AD46" s="27">
        <f t="shared" si="103"/>
        <v>-0.31072936486375768</v>
      </c>
      <c r="AE46" s="27">
        <f t="shared" si="104"/>
        <v>3.1310746944734547</v>
      </c>
      <c r="AG46" t="str">
        <f>$A$10</f>
        <v>Associate professional occupations</v>
      </c>
      <c r="AH46" s="27">
        <f t="shared" si="129"/>
        <v>2.8389313660314262</v>
      </c>
      <c r="AI46" s="27">
        <f t="shared" si="105"/>
        <v>1.2287058996794169</v>
      </c>
      <c r="AJ46" s="27">
        <f t="shared" si="106"/>
        <v>0.37808064857283741</v>
      </c>
      <c r="AK46" s="27">
        <f t="shared" si="107"/>
        <v>4.44571791428368</v>
      </c>
      <c r="AL46" s="27"/>
      <c r="AM46" s="27">
        <f t="shared" si="130"/>
        <v>7.890107717754784</v>
      </c>
      <c r="AN46" s="27">
        <f t="shared" si="108"/>
        <v>3.6727062750646819</v>
      </c>
      <c r="AO46" s="27">
        <f t="shared" si="109"/>
        <v>0.81067036486680211</v>
      </c>
      <c r="AP46" s="27">
        <f t="shared" si="110"/>
        <v>12.373484357686266</v>
      </c>
      <c r="AQ46" s="27"/>
      <c r="AR46" s="27">
        <f t="shared" si="131"/>
        <v>10.72903908378621</v>
      </c>
      <c r="AS46" s="27">
        <f t="shared" si="111"/>
        <v>4.9014121747440988</v>
      </c>
      <c r="AT46" s="27">
        <f t="shared" si="112"/>
        <v>1.1887510134396395</v>
      </c>
      <c r="AU46" s="27">
        <f t="shared" si="113"/>
        <v>16.819202271969946</v>
      </c>
    </row>
    <row r="47" spans="1:47" x14ac:dyDescent="0.2">
      <c r="A47" t="str">
        <f>$A$11</f>
        <v>Administrative and secretarial occupations</v>
      </c>
      <c r="B47" s="27">
        <f t="shared" si="114"/>
        <v>-5.3405357046528934E-2</v>
      </c>
      <c r="C47" s="27">
        <f t="shared" si="115"/>
        <v>2.5915799426669395</v>
      </c>
      <c r="D47" s="27">
        <f t="shared" si="116"/>
        <v>-9.8553657466076139E-3</v>
      </c>
      <c r="E47" s="27">
        <f t="shared" si="117"/>
        <v>2.5283192198737936</v>
      </c>
      <c r="F47" s="27"/>
      <c r="G47" s="27">
        <f t="shared" si="118"/>
        <v>2.5172804290670143</v>
      </c>
      <c r="H47" s="27">
        <f t="shared" si="119"/>
        <v>-1.6526214064290521</v>
      </c>
      <c r="I47" s="27">
        <f t="shared" si="120"/>
        <v>-0.16251383125026297</v>
      </c>
      <c r="J47" s="27">
        <f t="shared" si="121"/>
        <v>0.70214519138771436</v>
      </c>
      <c r="K47" s="27"/>
      <c r="L47" s="27">
        <f t="shared" si="122"/>
        <v>2.4638750720204854</v>
      </c>
      <c r="M47" s="27">
        <f t="shared" si="123"/>
        <v>0.93895853623788739</v>
      </c>
      <c r="N47" s="27">
        <f t="shared" si="124"/>
        <v>-0.17236919699687059</v>
      </c>
      <c r="O47" s="27">
        <f t="shared" si="125"/>
        <v>3.230464411261508</v>
      </c>
      <c r="Q47" t="str">
        <f>$A$11</f>
        <v>Administrative and secretarial occupations</v>
      </c>
      <c r="R47" s="27">
        <f t="shared" si="126"/>
        <v>1.3244543780017963</v>
      </c>
      <c r="S47" s="27">
        <f t="shared" si="96"/>
        <v>2.3489556312338982</v>
      </c>
      <c r="T47" s="27">
        <f t="shared" si="97"/>
        <v>-0.2163874970031513</v>
      </c>
      <c r="U47" s="27">
        <f t="shared" si="98"/>
        <v>3.4570225122325411</v>
      </c>
      <c r="V47" s="27"/>
      <c r="W47" s="27">
        <f t="shared" si="127"/>
        <v>5.2496335781191839</v>
      </c>
      <c r="X47" s="27">
        <f t="shared" si="99"/>
        <v>0.62175162669640827</v>
      </c>
      <c r="Y47" s="27">
        <f t="shared" si="100"/>
        <v>0.23376106137900021</v>
      </c>
      <c r="Z47" s="27">
        <f t="shared" si="101"/>
        <v>6.1051462661945912</v>
      </c>
      <c r="AA47" s="27"/>
      <c r="AB47" s="27">
        <f t="shared" si="128"/>
        <v>6.5740879561209802</v>
      </c>
      <c r="AC47" s="27">
        <f t="shared" si="102"/>
        <v>2.9707072579303064</v>
      </c>
      <c r="AD47" s="27">
        <f t="shared" si="103"/>
        <v>1.7373564375848916E-2</v>
      </c>
      <c r="AE47" s="27">
        <f t="shared" si="104"/>
        <v>9.5621687784271323</v>
      </c>
      <c r="AG47" t="str">
        <f>$A$11</f>
        <v>Administrative and secretarial occupations</v>
      </c>
      <c r="AH47" s="27">
        <f t="shared" si="129"/>
        <v>-1.3778597350483111</v>
      </c>
      <c r="AI47" s="27">
        <f t="shared" si="105"/>
        <v>0.24262431143304752</v>
      </c>
      <c r="AJ47" s="27">
        <f t="shared" si="106"/>
        <v>0.20653213125654379</v>
      </c>
      <c r="AK47" s="27">
        <f t="shared" si="107"/>
        <v>-0.92870329235871907</v>
      </c>
      <c r="AL47" s="27"/>
      <c r="AM47" s="27">
        <f t="shared" si="130"/>
        <v>-2.7323531490521482</v>
      </c>
      <c r="AN47" s="27">
        <f t="shared" si="108"/>
        <v>-2.274373033125471</v>
      </c>
      <c r="AO47" s="27">
        <f t="shared" si="109"/>
        <v>-0.39627489262926407</v>
      </c>
      <c r="AP47" s="27">
        <f>AU11-AP11</f>
        <v>-5.4030010748068875</v>
      </c>
      <c r="AQ47" s="27"/>
      <c r="AR47" s="27">
        <f t="shared" si="131"/>
        <v>-4.1102128841004593</v>
      </c>
      <c r="AS47" s="27">
        <f t="shared" si="111"/>
        <v>-2.0317487216924235</v>
      </c>
      <c r="AT47" s="27">
        <f t="shared" si="112"/>
        <v>-0.18974276137272028</v>
      </c>
      <c r="AU47" s="27">
        <f t="shared" si="113"/>
        <v>-6.3317043671656066</v>
      </c>
    </row>
    <row r="48" spans="1:47" x14ac:dyDescent="0.2">
      <c r="A48" t="str">
        <f>$A$12</f>
        <v>Skilled trades occupations</v>
      </c>
      <c r="B48" s="27">
        <f t="shared" si="114"/>
        <v>-3.7879248904833389</v>
      </c>
      <c r="C48" s="27">
        <f t="shared" si="115"/>
        <v>-0.6724091127998495</v>
      </c>
      <c r="D48" s="27">
        <f t="shared" si="116"/>
        <v>-0.13343883571616288</v>
      </c>
      <c r="E48" s="27">
        <f t="shared" si="117"/>
        <v>-4.5937728389993495</v>
      </c>
      <c r="F48" s="27"/>
      <c r="G48" s="27">
        <f t="shared" si="118"/>
        <v>-4.559742954827712</v>
      </c>
      <c r="H48" s="27">
        <f t="shared" si="119"/>
        <v>1.5349227081160937</v>
      </c>
      <c r="I48" s="27">
        <f t="shared" si="120"/>
        <v>0.61666014429834703</v>
      </c>
      <c r="J48" s="27">
        <f t="shared" si="121"/>
        <v>-2.4081601024132695</v>
      </c>
      <c r="K48" s="27"/>
      <c r="L48" s="27">
        <f t="shared" si="122"/>
        <v>-8.3476678453110509</v>
      </c>
      <c r="M48" s="27">
        <f t="shared" si="123"/>
        <v>0.86251359531624416</v>
      </c>
      <c r="N48" s="27">
        <f t="shared" si="124"/>
        <v>0.48322130858218415</v>
      </c>
      <c r="O48" s="27">
        <f t="shared" si="125"/>
        <v>-7.001932941412619</v>
      </c>
      <c r="Q48" t="str">
        <f>$A$12</f>
        <v>Skilled trades occupations</v>
      </c>
      <c r="R48" s="27">
        <f t="shared" si="126"/>
        <v>-3.6001096528864451</v>
      </c>
      <c r="S48" s="27">
        <f t="shared" si="96"/>
        <v>-0.47131804539998479</v>
      </c>
      <c r="T48" s="27">
        <f t="shared" si="97"/>
        <v>-0.17245345901886466</v>
      </c>
      <c r="U48" s="27">
        <f t="shared" si="98"/>
        <v>-4.2438811573052888</v>
      </c>
      <c r="V48" s="27"/>
      <c r="W48" s="27">
        <f t="shared" si="127"/>
        <v>-4.8039089895252225</v>
      </c>
      <c r="X48" s="27">
        <f t="shared" si="99"/>
        <v>0.80144506174540053</v>
      </c>
      <c r="Y48" s="27">
        <f t="shared" si="100"/>
        <v>0.37450410117459931</v>
      </c>
      <c r="Z48" s="27">
        <f t="shared" si="101"/>
        <v>-3.6279598266052275</v>
      </c>
      <c r="AA48" s="27"/>
      <c r="AB48" s="27">
        <f t="shared" si="128"/>
        <v>-8.4040186424116676</v>
      </c>
      <c r="AC48" s="27">
        <f t="shared" si="102"/>
        <v>0.33012701634541575</v>
      </c>
      <c r="AD48" s="27">
        <f t="shared" si="103"/>
        <v>0.20205064215573465</v>
      </c>
      <c r="AE48" s="27">
        <f t="shared" si="104"/>
        <v>-7.8718409839105163</v>
      </c>
      <c r="AG48" t="str">
        <f>$A$12</f>
        <v>Skilled trades occupations</v>
      </c>
      <c r="AH48" s="27">
        <f t="shared" si="129"/>
        <v>-0.187815237596892</v>
      </c>
      <c r="AI48" s="27">
        <f t="shared" si="105"/>
        <v>-0.20109106739986604</v>
      </c>
      <c r="AJ48" s="27">
        <f t="shared" si="106"/>
        <v>3.9014623302712659E-2</v>
      </c>
      <c r="AK48" s="27">
        <f t="shared" si="107"/>
        <v>-0.34989168169404383</v>
      </c>
      <c r="AL48" s="27"/>
      <c r="AM48" s="27">
        <f t="shared" si="130"/>
        <v>0.24416603469750608</v>
      </c>
      <c r="AN48" s="27">
        <f t="shared" si="108"/>
        <v>0.73347764637069401</v>
      </c>
      <c r="AO48" s="27">
        <f t="shared" si="109"/>
        <v>0.24215604312373862</v>
      </c>
      <c r="AP48" s="27">
        <f t="shared" si="110"/>
        <v>1.2197997241919376</v>
      </c>
      <c r="AQ48" s="27"/>
      <c r="AR48" s="27">
        <f t="shared" si="131"/>
        <v>5.6350797100614081E-2</v>
      </c>
      <c r="AS48" s="27">
        <f t="shared" si="111"/>
        <v>0.53238657897082797</v>
      </c>
      <c r="AT48" s="27">
        <f t="shared" si="112"/>
        <v>0.28117066642645128</v>
      </c>
      <c r="AU48" s="27">
        <f t="shared" si="113"/>
        <v>0.86990804249789377</v>
      </c>
    </row>
    <row r="49" spans="1:47" x14ac:dyDescent="0.2">
      <c r="A49" t="str">
        <f>$A$13</f>
        <v>Caring, leisure and other service occupations</v>
      </c>
      <c r="B49" s="27">
        <f t="shared" si="114"/>
        <v>-2.279457841779692</v>
      </c>
      <c r="C49" s="27">
        <f t="shared" si="115"/>
        <v>-1.1221391934583345</v>
      </c>
      <c r="D49" s="27">
        <f t="shared" si="116"/>
        <v>0.19798135898336344</v>
      </c>
      <c r="E49" s="27">
        <f t="shared" si="117"/>
        <v>-3.2036156762546639</v>
      </c>
      <c r="F49" s="27"/>
      <c r="G49" s="27">
        <f t="shared" si="118"/>
        <v>4.9771748630782646</v>
      </c>
      <c r="H49" s="27">
        <f t="shared" si="119"/>
        <v>1.6761402186238392</v>
      </c>
      <c r="I49" s="27">
        <f t="shared" si="120"/>
        <v>0.86257899903680713</v>
      </c>
      <c r="J49" s="27">
        <f t="shared" si="121"/>
        <v>7.5158940807389101</v>
      </c>
      <c r="K49" s="27"/>
      <c r="L49" s="27">
        <f t="shared" si="122"/>
        <v>2.6977170212985726</v>
      </c>
      <c r="M49" s="27">
        <f t="shared" si="123"/>
        <v>0.55400102516550476</v>
      </c>
      <c r="N49" s="27">
        <f t="shared" si="124"/>
        <v>1.0605603580201706</v>
      </c>
      <c r="O49" s="27">
        <f t="shared" si="125"/>
        <v>4.3122784044842462</v>
      </c>
      <c r="Q49" t="str">
        <f>$A$13</f>
        <v>Caring, leisure and other service occupations</v>
      </c>
      <c r="R49" s="27">
        <f t="shared" si="126"/>
        <v>-0.48428345556387509</v>
      </c>
      <c r="S49" s="27">
        <f t="shared" si="96"/>
        <v>4.7999413200318752E-2</v>
      </c>
      <c r="T49" s="27">
        <f t="shared" si="97"/>
        <v>-5.8145299302314601E-2</v>
      </c>
      <c r="U49" s="27">
        <f t="shared" si="98"/>
        <v>-0.49442934166586916</v>
      </c>
      <c r="V49" s="27"/>
      <c r="W49" s="27">
        <f t="shared" si="127"/>
        <v>0.93994257638665157</v>
      </c>
      <c r="X49" s="27">
        <f t="shared" si="99"/>
        <v>1.0327510356514038</v>
      </c>
      <c r="Y49" s="27">
        <f t="shared" si="100"/>
        <v>0.3860394978725934</v>
      </c>
      <c r="Z49" s="27">
        <f t="shared" si="101"/>
        <v>2.3587331099106486</v>
      </c>
      <c r="AA49" s="27"/>
      <c r="AB49" s="27">
        <f t="shared" si="128"/>
        <v>0.45565912082277649</v>
      </c>
      <c r="AC49" s="27">
        <f t="shared" si="102"/>
        <v>1.0807504488517226</v>
      </c>
      <c r="AD49" s="27">
        <f t="shared" si="103"/>
        <v>0.32789419857027879</v>
      </c>
      <c r="AE49" s="27">
        <f t="shared" si="104"/>
        <v>1.8643037682447794</v>
      </c>
      <c r="AG49" t="str">
        <f>$A$13</f>
        <v>Caring, leisure and other service occupations</v>
      </c>
      <c r="AH49" s="27">
        <f t="shared" si="129"/>
        <v>-1.795174386215816</v>
      </c>
      <c r="AI49" s="27">
        <f t="shared" si="105"/>
        <v>-1.1701386066586501</v>
      </c>
      <c r="AJ49" s="27">
        <f t="shared" si="106"/>
        <v>0.25612665828567716</v>
      </c>
      <c r="AK49" s="27">
        <f t="shared" si="107"/>
        <v>-2.7091863345887859</v>
      </c>
      <c r="AL49" s="27"/>
      <c r="AM49" s="27">
        <f t="shared" si="130"/>
        <v>4.0372322866916193</v>
      </c>
      <c r="AN49" s="27">
        <f t="shared" si="108"/>
        <v>0.64338918297244518</v>
      </c>
      <c r="AO49" s="27">
        <f t="shared" si="109"/>
        <v>0.47653950116421395</v>
      </c>
      <c r="AP49" s="27">
        <f t="shared" si="110"/>
        <v>5.1571609708282793</v>
      </c>
      <c r="AQ49" s="27"/>
      <c r="AR49" s="27">
        <f t="shared" si="131"/>
        <v>2.2420579004758032</v>
      </c>
      <c r="AS49" s="27">
        <f t="shared" si="111"/>
        <v>-0.52674942368620492</v>
      </c>
      <c r="AT49" s="27">
        <f t="shared" si="112"/>
        <v>0.73266615944989111</v>
      </c>
      <c r="AU49" s="27">
        <f t="shared" si="113"/>
        <v>2.4479746362394934</v>
      </c>
    </row>
    <row r="50" spans="1:47" x14ac:dyDescent="0.2">
      <c r="A50" t="str">
        <f>$A$14</f>
        <v>Sales and customer service occupations</v>
      </c>
      <c r="B50" s="27">
        <f t="shared" si="114"/>
        <v>-1.8234953769640718</v>
      </c>
      <c r="C50" s="27">
        <f t="shared" si="115"/>
        <v>2.530717958675119</v>
      </c>
      <c r="D50" s="27">
        <f t="shared" si="116"/>
        <v>-0.62592703301311747</v>
      </c>
      <c r="E50" s="27">
        <f t="shared" si="117"/>
        <v>8.1295548697937647E-2</v>
      </c>
      <c r="F50" s="27"/>
      <c r="G50" s="27">
        <f t="shared" si="118"/>
        <v>0.43840988328223318</v>
      </c>
      <c r="H50" s="27">
        <f t="shared" si="119"/>
        <v>2.4701938504240815</v>
      </c>
      <c r="I50" s="27">
        <f t="shared" si="120"/>
        <v>-0.53620226326114162</v>
      </c>
      <c r="J50" s="27">
        <f t="shared" si="121"/>
        <v>2.372401470445169</v>
      </c>
      <c r="K50" s="27"/>
      <c r="L50" s="27">
        <f t="shared" si="122"/>
        <v>-1.3850854936818386</v>
      </c>
      <c r="M50" s="27">
        <f t="shared" si="123"/>
        <v>5.0009118090992004</v>
      </c>
      <c r="N50" s="27">
        <f t="shared" si="124"/>
        <v>-1.1621292962742591</v>
      </c>
      <c r="O50" s="27">
        <f t="shared" si="125"/>
        <v>2.4536970191431067</v>
      </c>
      <c r="Q50" t="str">
        <f>$A$14</f>
        <v>Sales and customer service occupations</v>
      </c>
      <c r="R50" s="27">
        <f t="shared" si="126"/>
        <v>-0.85620674848113154</v>
      </c>
      <c r="S50" s="27">
        <f t="shared" si="96"/>
        <v>1.2275485450230654</v>
      </c>
      <c r="T50" s="27">
        <f t="shared" si="97"/>
        <v>-0.52297938362139318</v>
      </c>
      <c r="U50" s="27">
        <f t="shared" si="98"/>
        <v>-0.15163758707945973</v>
      </c>
      <c r="V50" s="27"/>
      <c r="W50" s="27">
        <f t="shared" si="127"/>
        <v>1.0119234086586957</v>
      </c>
      <c r="X50" s="27">
        <f t="shared" si="99"/>
        <v>1.5367806744144197</v>
      </c>
      <c r="Y50" s="27">
        <f t="shared" si="100"/>
        <v>-0.21747408947739388</v>
      </c>
      <c r="Z50" s="27">
        <f t="shared" si="101"/>
        <v>2.3312299935957199</v>
      </c>
      <c r="AA50" s="27"/>
      <c r="AB50" s="27">
        <f t="shared" si="128"/>
        <v>0.15571666017756414</v>
      </c>
      <c r="AC50" s="27">
        <f t="shared" si="102"/>
        <v>2.7643292194374851</v>
      </c>
      <c r="AD50" s="27">
        <f t="shared" si="103"/>
        <v>-0.74045347309878706</v>
      </c>
      <c r="AE50" s="27">
        <f t="shared" si="104"/>
        <v>2.1795924065162602</v>
      </c>
      <c r="AG50" t="str">
        <f>$A$14</f>
        <v>Sales and customer service occupations</v>
      </c>
      <c r="AH50" s="27">
        <f t="shared" si="129"/>
        <v>-0.96728862848293851</v>
      </c>
      <c r="AI50" s="27">
        <f t="shared" si="105"/>
        <v>1.3031694136520571</v>
      </c>
      <c r="AJ50" s="27">
        <f t="shared" si="106"/>
        <v>-0.10294764939172518</v>
      </c>
      <c r="AK50" s="27">
        <f t="shared" si="107"/>
        <v>0.23293313577740093</v>
      </c>
      <c r="AL50" s="27"/>
      <c r="AM50" s="27">
        <f t="shared" si="130"/>
        <v>-0.57351352537645717</v>
      </c>
      <c r="AN50" s="27">
        <f t="shared" si="108"/>
        <v>0.93341317600966534</v>
      </c>
      <c r="AO50" s="27">
        <f t="shared" si="109"/>
        <v>-0.31872817378374829</v>
      </c>
      <c r="AP50" s="27">
        <f t="shared" si="110"/>
        <v>4.1171476849456212E-2</v>
      </c>
      <c r="AQ50" s="27"/>
      <c r="AR50" s="27">
        <f t="shared" si="131"/>
        <v>-1.5408021538593957</v>
      </c>
      <c r="AS50" s="27">
        <f t="shared" si="111"/>
        <v>2.2365825896617224</v>
      </c>
      <c r="AT50" s="27">
        <f t="shared" si="112"/>
        <v>-0.42167582317547347</v>
      </c>
      <c r="AU50" s="27">
        <f t="shared" si="113"/>
        <v>0.27410461262685715</v>
      </c>
    </row>
    <row r="51" spans="1:47" x14ac:dyDescent="0.2">
      <c r="A51" t="str">
        <f>$A$15</f>
        <v>Process, plant and machine operatives</v>
      </c>
      <c r="B51" s="27">
        <f t="shared" si="114"/>
        <v>-2.6951062775025498</v>
      </c>
      <c r="C51" s="27">
        <f t="shared" si="115"/>
        <v>0.55523564867323305</v>
      </c>
      <c r="D51" s="27">
        <f t="shared" si="116"/>
        <v>0.53507972770492707</v>
      </c>
      <c r="E51" s="27">
        <f t="shared" si="117"/>
        <v>-1.6047909011243888</v>
      </c>
      <c r="F51" s="27"/>
      <c r="G51" s="27">
        <f t="shared" si="118"/>
        <v>-2.9506078317118991</v>
      </c>
      <c r="H51" s="27">
        <f t="shared" si="119"/>
        <v>1.3769494471335726</v>
      </c>
      <c r="I51" s="27">
        <f t="shared" si="120"/>
        <v>1.2497817867955838</v>
      </c>
      <c r="J51" s="27">
        <f t="shared" si="121"/>
        <v>-0.32387659778274269</v>
      </c>
      <c r="K51" s="27"/>
      <c r="L51" s="27">
        <f t="shared" si="122"/>
        <v>-5.6457141092144489</v>
      </c>
      <c r="M51" s="27">
        <f t="shared" si="123"/>
        <v>1.9321850958068056</v>
      </c>
      <c r="N51" s="27">
        <f t="shared" si="124"/>
        <v>1.7848615145005109</v>
      </c>
      <c r="O51" s="27">
        <f t="shared" si="125"/>
        <v>-1.9286674989071315</v>
      </c>
      <c r="Q51" t="str">
        <f>$A$15</f>
        <v>Process, plant and machine operatives</v>
      </c>
      <c r="R51" s="27">
        <f t="shared" si="126"/>
        <v>-2.3357028052245852</v>
      </c>
      <c r="S51" s="27">
        <f t="shared" si="96"/>
        <v>0.74718931013512435</v>
      </c>
      <c r="T51" s="27">
        <f t="shared" si="97"/>
        <v>0.39733856632896991</v>
      </c>
      <c r="U51" s="27">
        <f t="shared" si="98"/>
        <v>-1.1911749287604927</v>
      </c>
      <c r="V51" s="27"/>
      <c r="W51" s="27">
        <f t="shared" si="127"/>
        <v>-2.9884480846124042</v>
      </c>
      <c r="X51" s="27">
        <f t="shared" si="99"/>
        <v>0.91328616306673194</v>
      </c>
      <c r="Y51" s="27">
        <f t="shared" si="100"/>
        <v>1.1488649214651181</v>
      </c>
      <c r="Z51" s="27">
        <f t="shared" si="101"/>
        <v>-0.92629700008055238</v>
      </c>
      <c r="AA51" s="27"/>
      <c r="AB51" s="27">
        <f t="shared" si="128"/>
        <v>-5.3241508898369894</v>
      </c>
      <c r="AC51" s="27">
        <f t="shared" si="102"/>
        <v>1.6604754732018563</v>
      </c>
      <c r="AD51" s="27">
        <f t="shared" si="103"/>
        <v>1.546203487794088</v>
      </c>
      <c r="AE51" s="27">
        <f t="shared" si="104"/>
        <v>-2.1174719288410451</v>
      </c>
      <c r="AG51" t="str">
        <f>$A$15</f>
        <v>Process, plant and machine operatives</v>
      </c>
      <c r="AH51" s="27">
        <f t="shared" si="129"/>
        <v>-0.35940347227797131</v>
      </c>
      <c r="AI51" s="27">
        <f t="shared" si="105"/>
        <v>-0.19195366146188553</v>
      </c>
      <c r="AJ51" s="27">
        <f t="shared" si="106"/>
        <v>0.13774116137596309</v>
      </c>
      <c r="AK51" s="27">
        <f t="shared" si="107"/>
        <v>-0.41361597236389347</v>
      </c>
      <c r="AL51" s="27"/>
      <c r="AM51" s="27">
        <f t="shared" si="130"/>
        <v>3.7840252900524618E-2</v>
      </c>
      <c r="AN51" s="27">
        <f t="shared" si="108"/>
        <v>0.46366328406683355</v>
      </c>
      <c r="AO51" s="27">
        <f t="shared" si="109"/>
        <v>0.10091686533046346</v>
      </c>
      <c r="AP51" s="27">
        <f t="shared" si="110"/>
        <v>0.60242040229782123</v>
      </c>
      <c r="AQ51" s="27"/>
      <c r="AR51" s="27">
        <f t="shared" si="131"/>
        <v>-0.3215632193774467</v>
      </c>
      <c r="AS51" s="27">
        <f t="shared" si="111"/>
        <v>0.27170962260494802</v>
      </c>
      <c r="AT51" s="27">
        <f t="shared" si="112"/>
        <v>0.23865802670642655</v>
      </c>
      <c r="AU51" s="27">
        <f t="shared" si="113"/>
        <v>0.18880442993392776</v>
      </c>
    </row>
    <row r="52" spans="1:47" x14ac:dyDescent="0.2">
      <c r="A52" t="str">
        <f>$A$16</f>
        <v>Elementary occupations</v>
      </c>
      <c r="B52" s="27">
        <f t="shared" si="114"/>
        <v>-5.940250747194888</v>
      </c>
      <c r="C52" s="27">
        <f t="shared" si="115"/>
        <v>-3.6583127863550899</v>
      </c>
      <c r="D52" s="27">
        <f t="shared" si="116"/>
        <v>-0.66005649366142283</v>
      </c>
      <c r="E52" s="27">
        <f t="shared" si="117"/>
        <v>-10.2586200272114</v>
      </c>
      <c r="F52" s="27"/>
      <c r="G52" s="27">
        <f t="shared" si="118"/>
        <v>3.1880639182910819</v>
      </c>
      <c r="H52" s="27">
        <f t="shared" si="119"/>
        <v>-1.4700257360554403</v>
      </c>
      <c r="I52" s="27">
        <f t="shared" si="120"/>
        <v>1.3454334425287886</v>
      </c>
      <c r="J52" s="27">
        <f t="shared" si="121"/>
        <v>3.0634716247644249</v>
      </c>
      <c r="K52" s="27"/>
      <c r="L52" s="27">
        <f t="shared" si="122"/>
        <v>-2.7521868289038061</v>
      </c>
      <c r="M52" s="27">
        <f t="shared" si="123"/>
        <v>-5.1283385224105302</v>
      </c>
      <c r="N52" s="27">
        <f t="shared" si="124"/>
        <v>0.68537694886736578</v>
      </c>
      <c r="O52" s="27">
        <f t="shared" si="125"/>
        <v>-7.195148402446975</v>
      </c>
      <c r="Q52" t="str">
        <f>$A$16</f>
        <v>Elementary occupations</v>
      </c>
      <c r="R52" s="27">
        <f t="shared" si="126"/>
        <v>-4.607345790261931</v>
      </c>
      <c r="S52" s="27">
        <f t="shared" si="96"/>
        <v>-1.2100386849492146</v>
      </c>
      <c r="T52" s="27">
        <f t="shared" si="97"/>
        <v>-0.2540825823448003</v>
      </c>
      <c r="U52" s="27">
        <f t="shared" si="98"/>
        <v>-6.0714670575559389</v>
      </c>
      <c r="V52" s="27"/>
      <c r="W52" s="27">
        <f t="shared" si="127"/>
        <v>1.6787083860781102</v>
      </c>
      <c r="X52" s="27">
        <f t="shared" si="99"/>
        <v>-0.74311536039479442</v>
      </c>
      <c r="Y52" s="27">
        <f t="shared" si="100"/>
        <v>0.77758314100626569</v>
      </c>
      <c r="Z52" s="27">
        <f t="shared" si="101"/>
        <v>1.7131761666895819</v>
      </c>
      <c r="AA52" s="27"/>
      <c r="AB52" s="27">
        <f t="shared" si="128"/>
        <v>-2.9286374041838208</v>
      </c>
      <c r="AC52" s="27">
        <f t="shared" si="102"/>
        <v>-1.953154045344009</v>
      </c>
      <c r="AD52" s="27">
        <f t="shared" si="103"/>
        <v>0.52350055866146539</v>
      </c>
      <c r="AE52" s="27">
        <f t="shared" si="104"/>
        <v>-4.3582908908663569</v>
      </c>
      <c r="AG52" t="str">
        <f>$A$16</f>
        <v>Elementary occupations</v>
      </c>
      <c r="AH52" s="27">
        <f t="shared" si="129"/>
        <v>-1.3329049569329534</v>
      </c>
      <c r="AI52" s="27">
        <f t="shared" si="105"/>
        <v>-2.4482741014058576</v>
      </c>
      <c r="AJ52" s="27">
        <f t="shared" si="106"/>
        <v>-0.40597391131662208</v>
      </c>
      <c r="AK52" s="27">
        <f t="shared" si="107"/>
        <v>-4.1871529696554326</v>
      </c>
      <c r="AL52" s="27"/>
      <c r="AM52" s="27">
        <f t="shared" si="130"/>
        <v>1.5093555322129495</v>
      </c>
      <c r="AN52" s="27">
        <f t="shared" si="108"/>
        <v>-0.72691037566067251</v>
      </c>
      <c r="AO52" s="27">
        <f t="shared" si="109"/>
        <v>0.56785030152252536</v>
      </c>
      <c r="AP52" s="27">
        <f t="shared" si="110"/>
        <v>1.3502954580748039</v>
      </c>
      <c r="AQ52" s="27"/>
      <c r="AR52" s="27">
        <f t="shared" si="131"/>
        <v>0.17645057527999608</v>
      </c>
      <c r="AS52" s="27">
        <f t="shared" si="111"/>
        <v>-3.1751844770665301</v>
      </c>
      <c r="AT52" s="27">
        <f t="shared" si="112"/>
        <v>0.16187639020590328</v>
      </c>
      <c r="AU52" s="27">
        <f t="shared" si="113"/>
        <v>-2.8368575115806287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6.3786684681285806</v>
      </c>
      <c r="C54" s="29">
        <f t="shared" si="115"/>
        <v>9.3329322170565945</v>
      </c>
      <c r="D54" s="29">
        <f t="shared" si="116"/>
        <v>1.4399314814383501E-2</v>
      </c>
      <c r="E54" s="29">
        <f t="shared" si="117"/>
        <v>15.725999999999658</v>
      </c>
      <c r="F54" s="29"/>
      <c r="G54" s="29">
        <f t="shared" si="118"/>
        <v>30.842382999267272</v>
      </c>
      <c r="H54" s="29">
        <f t="shared" si="119"/>
        <v>14.309722236891872</v>
      </c>
      <c r="I54" s="29">
        <f t="shared" si="120"/>
        <v>6.2218947638413837</v>
      </c>
      <c r="J54" s="29">
        <f t="shared" si="121"/>
        <v>51.374000000000592</v>
      </c>
      <c r="K54" s="29"/>
      <c r="L54" s="29">
        <f t="shared" si="122"/>
        <v>37.221051467395853</v>
      </c>
      <c r="M54" s="29">
        <f t="shared" si="123"/>
        <v>23.642654453948467</v>
      </c>
      <c r="N54" s="29">
        <f t="shared" si="124"/>
        <v>6.2362940786557672</v>
      </c>
      <c r="O54" s="29">
        <f t="shared" si="125"/>
        <v>67.10000000000025</v>
      </c>
      <c r="Q54" s="24" t="str">
        <f>$A$18</f>
        <v>All occupations</v>
      </c>
      <c r="R54" s="29">
        <f t="shared" ref="R54" si="132">W18-R18</f>
        <v>2.9886762495717107</v>
      </c>
      <c r="S54" s="29">
        <f t="shared" ref="S54" si="133">X18-S18</f>
        <v>6.5794944401905653</v>
      </c>
      <c r="T54" s="29">
        <f t="shared" ref="T54" si="134">Y18-T18</f>
        <v>-2.6575835930623484</v>
      </c>
      <c r="U54" s="29">
        <f t="shared" ref="U54" si="135">Z18-U18</f>
        <v>6.9105870966999419</v>
      </c>
      <c r="V54" s="29"/>
      <c r="W54" s="29">
        <f t="shared" ref="W54" si="136">AB18-W18</f>
        <v>10.430365401340595</v>
      </c>
      <c r="X54" s="29">
        <f t="shared" ref="X54" si="137">AC18-X18</f>
        <v>6.5965565954704175</v>
      </c>
      <c r="Y54" s="29">
        <f t="shared" ref="Y54" si="138">AD18-Y18</f>
        <v>2.9299380612140382</v>
      </c>
      <c r="Z54" s="29">
        <f t="shared" ref="Z54" si="139">AE18-Z18</f>
        <v>19.956860058025029</v>
      </c>
      <c r="AA54" s="29"/>
      <c r="AB54" s="29">
        <f t="shared" ref="AB54" si="140">AB18-R18</f>
        <v>13.419041650912305</v>
      </c>
      <c r="AC54" s="29">
        <f t="shared" ref="AC54" si="141">AC18-S18</f>
        <v>13.176051035660983</v>
      </c>
      <c r="AD54" s="29">
        <f t="shared" ref="AD54" si="142">AD18-T18</f>
        <v>0.27235446815168984</v>
      </c>
      <c r="AE54" s="29">
        <f t="shared" ref="AE54" si="143">AE18-U18</f>
        <v>26.867447154724971</v>
      </c>
      <c r="AG54" s="24" t="str">
        <f>$A$18</f>
        <v>All occupations</v>
      </c>
      <c r="AH54" s="29">
        <f t="shared" ref="AH54" si="144">AM18-AH18</f>
        <v>3.3899922185569267</v>
      </c>
      <c r="AI54" s="29">
        <f t="shared" ref="AI54" si="145">AN18-AI18</f>
        <v>2.7534377768660931</v>
      </c>
      <c r="AJ54" s="29">
        <f t="shared" ref="AJ54" si="146">AO18-AJ18</f>
        <v>2.6719829078767496</v>
      </c>
      <c r="AK54" s="29">
        <f t="shared" ref="AK54" si="147">AP18-AK18</f>
        <v>8.8154129032997446</v>
      </c>
      <c r="AL54" s="29"/>
      <c r="AM54" s="29">
        <f t="shared" ref="AM54" si="148">AR18-AM18</f>
        <v>20.412017597926621</v>
      </c>
      <c r="AN54" s="29">
        <f t="shared" ref="AN54" si="149">AS18-AN18</f>
        <v>7.713165641421412</v>
      </c>
      <c r="AO54" s="29">
        <f t="shared" ref="AO54" si="150">AT18-AO18</f>
        <v>3.2919567026273526</v>
      </c>
      <c r="AP54" s="29">
        <f t="shared" ref="AP54" si="151">AU18-AP18</f>
        <v>31.417139941975364</v>
      </c>
      <c r="AQ54" s="29"/>
      <c r="AR54" s="29">
        <f t="shared" ref="AR54" si="152">AR18-AH18</f>
        <v>23.802009816483547</v>
      </c>
      <c r="AS54" s="29">
        <f t="shared" ref="AS54" si="153">AS18-AI18</f>
        <v>10.466603418287505</v>
      </c>
      <c r="AT54" s="29">
        <f t="shared" ref="AT54" si="154">AT18-AJ18</f>
        <v>5.9639396105041023</v>
      </c>
      <c r="AU54" s="29">
        <f t="shared" ref="AU54" si="155">AU18-AK18</f>
        <v>40.232552845275109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Cheshire and Warrington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0.58371587574734818</v>
      </c>
      <c r="N7" s="91">
        <f>'Occ T2'!I180</f>
        <v>0.5988809428255637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-3.0118697149345453</v>
      </c>
      <c r="N9" s="91">
        <f>'Occ T2'!I178</f>
        <v>-0.7417602815044777</v>
      </c>
    </row>
    <row r="10" spans="1:14" x14ac:dyDescent="0.2">
      <c r="L10" s="91" t="str">
        <f>'Occ T3'!A48</f>
        <v>91 Elementary trades and related occupations</v>
      </c>
      <c r="M10" s="91">
        <f>'Occ T2'!H177</f>
        <v>-4.9765474875937628</v>
      </c>
      <c r="N10" s="91">
        <f>'Occ T2'!I177</f>
        <v>5.0121840021784436</v>
      </c>
    </row>
    <row r="11" spans="1:14" x14ac:dyDescent="0.2">
      <c r="L11" s="114" t="str">
        <f>"["&amp;'Occ T3'!A47&amp;"]"</f>
        <v>[Elementary occupations]</v>
      </c>
      <c r="M11" s="91">
        <f>'Occ T1'!H88</f>
        <v>-3.2909669610237779</v>
      </c>
      <c r="N11" s="91">
        <f>'Occ T1'!I88</f>
        <v>0.35369439896344446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0.3155888314613664</v>
      </c>
      <c r="N13" s="91">
        <f>'Occ T2'!I176</f>
        <v>0.12964640680559469</v>
      </c>
    </row>
    <row r="14" spans="1:14" x14ac:dyDescent="0.2">
      <c r="L14" s="91" t="str">
        <f>'Occ T3'!A44</f>
        <v>81 Process, plant and machine operatives</v>
      </c>
      <c r="M14" s="91">
        <f>'Occ T2'!H175</f>
        <v>-3.1213924515434366</v>
      </c>
      <c r="N14" s="91">
        <f>'Occ T2'!I175</f>
        <v>-0.47247147153079982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-0.8890561223600657</v>
      </c>
      <c r="N15" s="91">
        <f>'Occ T1'!I87</f>
        <v>-6.1704055873845753E-2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1.4216854558848135</v>
      </c>
      <c r="N17" s="91">
        <f>'Occ T2'!I174</f>
        <v>1.6852945407672459</v>
      </c>
    </row>
    <row r="18" spans="12:14" x14ac:dyDescent="0.2">
      <c r="L18" s="91" t="str">
        <f>'Occ T3'!A40</f>
        <v>71 Sales occupations</v>
      </c>
      <c r="M18" s="91">
        <f>'Occ T2'!H173</f>
        <v>-0.3504040747567716</v>
      </c>
      <c r="N18" s="91">
        <f>'Occ T2'!I173</f>
        <v>-0.18050819088069048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2.9403051484955256E-2</v>
      </c>
      <c r="N19" s="91">
        <f>'Occ T1'!I86</f>
        <v>0.28020213101780378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0.62162063410293733</v>
      </c>
      <c r="N21" s="91">
        <f>'Occ T2'!I172</f>
        <v>-1.6277805400915168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-3.1922718987269394</v>
      </c>
      <c r="N22" s="91">
        <f>'Occ T2'!I171</f>
        <v>-0.58836612122921128</v>
      </c>
    </row>
    <row r="23" spans="12:14" x14ac:dyDescent="0.2">
      <c r="L23" s="91" t="str">
        <f>'Occ T3'!A35</f>
        <v>61 Caring personal service occupations</v>
      </c>
      <c r="M23" s="91">
        <f>'Occ T2'!H170</f>
        <v>-0.72190367038538206</v>
      </c>
      <c r="N23" s="91">
        <f>'Occ T2'!I170</f>
        <v>1.4168896052334734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-1.2966597609747055</v>
      </c>
      <c r="N24" s="91">
        <f>'Occ T1'!I85</f>
        <v>0.98394025514942918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-3.3738389834813254</v>
      </c>
      <c r="N26" s="91">
        <f>'Occ T2'!I169</f>
        <v>0.62291011064350421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-1.7189704363632985</v>
      </c>
      <c r="N27" s="91">
        <f>'Occ T2'!I168</f>
        <v>-0.81853578428449092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-1.6920139676743218</v>
      </c>
      <c r="N28" s="91">
        <f>'Occ T2'!I167</f>
        <v>-0.81125525961074363</v>
      </c>
    </row>
    <row r="29" spans="12:14" x14ac:dyDescent="0.2">
      <c r="L29" s="91" t="str">
        <f>'Occ T3'!A29</f>
        <v>51 Skilled agricultural and related trades</v>
      </c>
      <c r="M29" s="91">
        <f>'Occ T2'!H166</f>
        <v>0.21319781114799152</v>
      </c>
      <c r="N29" s="91">
        <f>'Occ T2'!I166</f>
        <v>0.45313185580604376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-1.8250413902088036</v>
      </c>
      <c r="N30" s="91">
        <f>'Occ T1'!I84</f>
        <v>-0.34536752179455954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-1.9070412002418435</v>
      </c>
      <c r="N32" s="91">
        <f>'Occ T2'!I165</f>
        <v>-2.7141538816728872</v>
      </c>
    </row>
    <row r="33" spans="12:14" x14ac:dyDescent="0.2">
      <c r="L33" s="91" t="str">
        <f>'Occ T3'!A25</f>
        <v>41 Administrative occupations</v>
      </c>
      <c r="M33" s="91">
        <f>'Occ T2'!H164</f>
        <v>1.2453901008292023</v>
      </c>
      <c r="N33" s="91">
        <f>'Occ T2'!I164</f>
        <v>0.47970203512242016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0.70924623244161822</v>
      </c>
      <c r="N34" s="91">
        <f>'Occ T1'!I83</f>
        <v>6.3993810445706067E-2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2.5761125483654501</v>
      </c>
      <c r="N36" s="91">
        <f>'Occ T2'!I163</f>
        <v>0.40519556046076932</v>
      </c>
    </row>
    <row r="37" spans="12:14" x14ac:dyDescent="0.2">
      <c r="L37" s="91" t="str">
        <f>'Occ T3'!A21</f>
        <v>34 Culture, media and sports occupations</v>
      </c>
      <c r="M37" s="91">
        <f>'Occ T2'!H162</f>
        <v>1.5761980107634743</v>
      </c>
      <c r="N37" s="91">
        <f>'Occ T2'!I162</f>
        <v>-0.21348043804394479</v>
      </c>
    </row>
    <row r="38" spans="12:14" x14ac:dyDescent="0.2">
      <c r="L38" s="91" t="str">
        <f>'Occ T3'!A20</f>
        <v>33 Protective service occupations</v>
      </c>
      <c r="M38" s="91">
        <f>'Occ T2'!H161</f>
        <v>0.86682276234659739</v>
      </c>
      <c r="N38" s="91">
        <f>'Occ T2'!I161</f>
        <v>-1.0222087886735287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2.545995980510174</v>
      </c>
      <c r="N39" s="91">
        <f>'Occ T2'!I160</f>
        <v>4.8433060210105738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4.9776138491834709</v>
      </c>
      <c r="N40" s="91">
        <f>'Occ T2'!I159</f>
        <v>0.15549286521161498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2.7526435196080001</v>
      </c>
      <c r="N41" s="91">
        <f>'Occ T1'!I82</f>
        <v>1.077567177181149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5.7360063058723654</v>
      </c>
      <c r="N43" s="91">
        <f>'Occ T2'!I158</f>
        <v>1.0019366837451082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0.63354575676286551</v>
      </c>
      <c r="N44" s="91">
        <f>'Occ T2'!I157</f>
        <v>1.0912190991991144</v>
      </c>
    </row>
    <row r="45" spans="12:14" x14ac:dyDescent="0.2">
      <c r="L45" s="91" t="str">
        <f>'Occ T3'!A13</f>
        <v>22 Health professionals</v>
      </c>
      <c r="M45" s="91">
        <f>'Occ T2'!H156</f>
        <v>2.6705119061303906</v>
      </c>
      <c r="N45" s="91">
        <f>'Occ T2'!I156</f>
        <v>0.87367768651962496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3.1634155037184808</v>
      </c>
      <c r="N46" s="91">
        <f>'Occ T2'!I155</f>
        <v>2.2577019030778578</v>
      </c>
    </row>
    <row r="47" spans="12:14" x14ac:dyDescent="0.2">
      <c r="L47" s="114" t="str">
        <f>"["&amp;'Occ T3'!A11&amp;"]"</f>
        <v>[Professional occupations]</v>
      </c>
      <c r="M47" s="91">
        <f>'Occ T1'!H81</f>
        <v>3.2461784051938114</v>
      </c>
      <c r="N47" s="91">
        <f>'Occ T1'!I81</f>
        <v>1.3847522732916007</v>
      </c>
    </row>
    <row r="49" spans="12:14" x14ac:dyDescent="0.2">
      <c r="L49" s="107" t="str">
        <f>'Occ T3'!A9</f>
        <v>12 Other managers and proprietors</v>
      </c>
      <c r="M49" s="91">
        <f>'Occ T2'!H154</f>
        <v>1.2222682558745479</v>
      </c>
      <c r="N49" s="91">
        <f>'Occ T2'!I154</f>
        <v>1.1728207643592947</v>
      </c>
    </row>
    <row r="50" spans="12:14" x14ac:dyDescent="0.2">
      <c r="L50" s="107" t="str">
        <f>'Occ T3'!A8</f>
        <v>11 Corporate managers and directors</v>
      </c>
      <c r="M50" s="91">
        <f>'Occ T2'!H153</f>
        <v>4.0851943649395484</v>
      </c>
      <c r="N50" s="91">
        <f>'Occ T2'!I153</f>
        <v>-9.893802230477311E-2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3.0970119074044122</v>
      </c>
      <c r="N51" s="91">
        <f>'Occ T1'!I80</f>
        <v>0.34149165503403189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Cheshire and Warrington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6.5247668208630394</v>
      </c>
      <c r="N82" s="94">
        <f>'Occ T2'!F119</f>
        <v>-0.53003228696228888</v>
      </c>
    </row>
    <row r="83" spans="12:14" x14ac:dyDescent="0.2">
      <c r="L83" s="10" t="str">
        <f>name!D5</f>
        <v>12 Other managers and proprietors</v>
      </c>
      <c r="M83" s="94">
        <f>'Occ T2'!D9-'Occ T2'!B9</f>
        <v>1.0272482501306754</v>
      </c>
      <c r="N83" s="94">
        <f>'Occ T2'!F120</f>
        <v>3.3313773545872749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4.7721527112496887</v>
      </c>
      <c r="N84" s="94">
        <f>'Occ T2'!F121</f>
        <v>13.164144634778765</v>
      </c>
    </row>
    <row r="85" spans="12:14" x14ac:dyDescent="0.2">
      <c r="L85" s="10" t="str">
        <f>name!D7</f>
        <v>22 Health professionals</v>
      </c>
      <c r="M85" s="94">
        <f>'Occ T2'!D11-'Occ T2'!B11</f>
        <v>2.644238673277659</v>
      </c>
      <c r="N85" s="94">
        <f>'Occ T2'!F122</f>
        <v>2.9851480248833155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0.74077797584915572</v>
      </c>
      <c r="N86" s="94">
        <f>'Occ T2'!F123</f>
        <v>4.2133319131396441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8.6636367457778647</v>
      </c>
      <c r="N87" s="94">
        <f>'Occ T2'!F124</f>
        <v>5.7422412238600984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2.6430004703587322</v>
      </c>
      <c r="N88" s="94">
        <f>'Occ T2'!F125</f>
        <v>0.28900592936966163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1.1552685680070738</v>
      </c>
      <c r="N89" s="94">
        <f>'Occ T2'!F126</f>
        <v>10.101468645344211</v>
      </c>
    </row>
    <row r="90" spans="12:14" x14ac:dyDescent="0.2">
      <c r="L90" s="10" t="str">
        <f>name!D12</f>
        <v>33 Protective service occupations</v>
      </c>
      <c r="M90" s="94">
        <f>'Occ T2'!D16-'Occ T2'!B16</f>
        <v>0.19032314373221748</v>
      </c>
      <c r="N90" s="94">
        <f>'Occ T2'!F127</f>
        <v>-0.64361620358860305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0.54422854712932889</v>
      </c>
      <c r="N91" s="94">
        <f>'Occ T2'!F128</f>
        <v>-0.22826596807936639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3.8715427686424029</v>
      </c>
      <c r="N92" s="94">
        <f>'Occ T2'!F129</f>
        <v>2.0273210655277438</v>
      </c>
    </row>
    <row r="93" spans="12:14" x14ac:dyDescent="0.2">
      <c r="L93" s="10" t="str">
        <f>name!D15</f>
        <v>41 Administrative occupations</v>
      </c>
      <c r="M93" s="94">
        <f>'Occ T2'!D19-'Occ T2'!B19</f>
        <v>3.6837601900976509</v>
      </c>
      <c r="N93" s="94">
        <f>'Occ T2'!F130</f>
        <v>4.5685585845298391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-1.1554409702237969</v>
      </c>
      <c r="N94" s="94">
        <f>'Occ T2'!F131</f>
        <v>-3.8664133931421629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6.2467812819996915E-2</v>
      </c>
      <c r="N95" s="94">
        <f>'Occ T2'!F132</f>
        <v>0.41382756909077134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-1.6067893330933103</v>
      </c>
      <c r="N96" s="94">
        <f>'Occ T2'!F133</f>
        <v>-2.0748150310959694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-1.296956282913909</v>
      </c>
      <c r="N97" s="94">
        <f>'Occ T2'!F134</f>
        <v>-1.6610464561282683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-1.7524950358121316</v>
      </c>
      <c r="N98" s="94">
        <f>'Occ T2'!F135</f>
        <v>0.91387381572020665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-1.3397298410622511</v>
      </c>
      <c r="N99" s="94">
        <f>'Occ T2'!F136</f>
        <v>8.5331004164339959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-1.8796954618098649</v>
      </c>
      <c r="N100" s="94">
        <f>'Occ T2'!F137</f>
        <v>-0.90413069709611094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1.5809626617479533E-2</v>
      </c>
      <c r="N101" s="94">
        <f>'Occ T2'!F138</f>
        <v>-0.11307563859896713</v>
      </c>
    </row>
    <row r="102" spans="12:14" x14ac:dyDescent="0.2">
      <c r="L102" s="10" t="str">
        <f>name!D24</f>
        <v>71 Sales occupations</v>
      </c>
      <c r="M102" s="94">
        <f>'Occ T2'!D28-'Occ T2'!B28</f>
        <v>-0.76109443238197372</v>
      </c>
      <c r="N102" s="94">
        <f>'Occ T2'!F139</f>
        <v>-1.1492898015403838</v>
      </c>
    </row>
    <row r="103" spans="12:14" x14ac:dyDescent="0.2">
      <c r="L103" s="10" t="str">
        <f>name!D25</f>
        <v>72 Customer service occupations</v>
      </c>
      <c r="M103" s="94">
        <f>'Occ T2'!D29-'Occ T2'!B29</f>
        <v>0.84238998107990071</v>
      </c>
      <c r="N103" s="94">
        <f>'Occ T2'!F140</f>
        <v>3.5216912719855138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-1.9745004838732036</v>
      </c>
      <c r="N104" s="94">
        <f>'Occ T2'!F141</f>
        <v>-0.78803623469345929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0.36970958274888588</v>
      </c>
      <c r="N105" s="94">
        <f>'Occ T2'!F142</f>
        <v>0.46415963691066509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-2.2060956910077714</v>
      </c>
      <c r="N106" s="94">
        <f>'Occ T2'!F143</f>
        <v>8.2136351472323508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-8.0525243362036107</v>
      </c>
      <c r="N107" s="94">
        <f>'Occ T2'!F144</f>
        <v>-5.1501635224679916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15.725999999999999</v>
      </c>
      <c r="N109" s="94">
        <f>'Occ T2'!F146</f>
        <v>51.374000000000706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Cheshire and Warrington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7.5520150709937113</v>
      </c>
      <c r="N153" s="94">
        <f>'Occ T1'!H8</f>
        <v>2.801345067624986</v>
      </c>
    </row>
    <row r="154" spans="1:14" x14ac:dyDescent="0.2">
      <c r="L154" s="10" t="str">
        <f>name!E5</f>
        <v>Professional occupations</v>
      </c>
      <c r="M154" s="94">
        <f>'Occ T1'!D9-'Occ T1'!B9</f>
        <v>16.820806106154379</v>
      </c>
      <c r="N154" s="94">
        <f>'Occ T1'!H9</f>
        <v>26.104865796661812</v>
      </c>
    </row>
    <row r="155" spans="1:14" x14ac:dyDescent="0.2">
      <c r="L155" s="10" t="str">
        <f>name!E6</f>
        <v>Associate professional occupations</v>
      </c>
      <c r="M155" s="94">
        <f>'Occ T1'!D10-'Occ T1'!B10</f>
        <v>8.4043634978697526</v>
      </c>
      <c r="N155" s="94">
        <f>'Occ T1'!H10</f>
        <v>11.545913468573644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2.5283192198738647</v>
      </c>
      <c r="N156" s="94">
        <f>'Occ T1'!H11</f>
        <v>0.70214519138767173</v>
      </c>
    </row>
    <row r="157" spans="1:14" x14ac:dyDescent="0.2">
      <c r="L157" s="10" t="str">
        <f>name!E8</f>
        <v>Skilled trades occupations</v>
      </c>
      <c r="M157" s="94">
        <f>'Occ T1'!D12-'Occ T1'!B12</f>
        <v>-4.5937728389993566</v>
      </c>
      <c r="N157" s="94">
        <f>'Occ T1'!H12</f>
        <v>-2.4081601024132553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-3.2036156762546426</v>
      </c>
      <c r="N158" s="94">
        <f>'Occ T1'!H13</f>
        <v>7.5158940807389243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8.1295548697930542E-2</v>
      </c>
      <c r="N159" s="94">
        <f>'Occ T1'!H14</f>
        <v>2.3724014704451264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-1.6047909011243178</v>
      </c>
      <c r="N160" s="94">
        <f>'Occ T1'!H15</f>
        <v>-0.32387659778279243</v>
      </c>
    </row>
    <row r="161" spans="12:14" x14ac:dyDescent="0.2">
      <c r="L161" s="10" t="str">
        <f>name!E12</f>
        <v>Elementary occupations</v>
      </c>
      <c r="M161" s="94">
        <f>'Occ T1'!D16-'Occ T1'!B16</f>
        <v>-10.258620027211386</v>
      </c>
      <c r="N161" s="94">
        <f>'Occ T1'!H16</f>
        <v>3.0634716247643539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15.725999999999999</v>
      </c>
      <c r="N163" s="94">
        <f>'Occ T1'!H18</f>
        <v>51.374000000000471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Cheshire and Warrington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37.256580352143075</v>
      </c>
      <c r="N5" s="87">
        <f>SUM(N6:N7)</f>
        <v>41.108432988475471</v>
      </c>
      <c r="O5" s="87">
        <f t="shared" ref="O5:AL5" si="1">SUM(O6:O7)</f>
        <v>42.150776401154019</v>
      </c>
      <c r="P5" s="87">
        <f t="shared" si="1"/>
        <v>43.348746606056871</v>
      </c>
      <c r="Q5" s="87">
        <f t="shared" si="1"/>
        <v>43.510928079050785</v>
      </c>
      <c r="R5" s="87">
        <f t="shared" si="1"/>
        <v>45.8409791256136</v>
      </c>
      <c r="S5" s="87">
        <f t="shared" si="1"/>
        <v>46.851902602037256</v>
      </c>
      <c r="T5" s="87">
        <f t="shared" si="1"/>
        <v>49.252150422993779</v>
      </c>
      <c r="U5" s="87">
        <f t="shared" si="1"/>
        <v>49.0660847384748</v>
      </c>
      <c r="V5" s="87">
        <f t="shared" si="1"/>
        <v>51.955811693825311</v>
      </c>
      <c r="W5" s="87">
        <f t="shared" si="1"/>
        <v>53.392994196607312</v>
      </c>
      <c r="X5" s="87">
        <f t="shared" si="1"/>
        <v>48.315154248835022</v>
      </c>
      <c r="Y5" s="87">
        <f t="shared" si="1"/>
        <v>48.748825687337749</v>
      </c>
      <c r="Z5" s="87">
        <f t="shared" si="1"/>
        <v>49.323535132099359</v>
      </c>
      <c r="AA5" s="87">
        <f t="shared" si="1"/>
        <v>49.972186213720605</v>
      </c>
      <c r="AB5" s="87">
        <f t="shared" si="1"/>
        <v>50.506433763439482</v>
      </c>
      <c r="AC5" s="87">
        <f t="shared" si="1"/>
        <v>51.030682781398014</v>
      </c>
      <c r="AD5" s="87">
        <f t="shared" si="1"/>
        <v>51.554513914068963</v>
      </c>
      <c r="AE5" s="87">
        <f t="shared" si="1"/>
        <v>52.096157873260829</v>
      </c>
      <c r="AF5" s="87">
        <f t="shared" si="1"/>
        <v>52.642835037036839</v>
      </c>
      <c r="AG5" s="87">
        <f t="shared" si="1"/>
        <v>53.210709898442559</v>
      </c>
      <c r="AH5" s="87">
        <f t="shared" si="1"/>
        <v>53.769400161830632</v>
      </c>
      <c r="AI5" s="87">
        <f t="shared" si="1"/>
        <v>54.337582917114936</v>
      </c>
      <c r="AJ5" s="87">
        <f t="shared" si="1"/>
        <v>54.941606601953609</v>
      </c>
      <c r="AK5" s="87">
        <f t="shared" si="1"/>
        <v>55.568332286468006</v>
      </c>
      <c r="AL5" s="87">
        <f t="shared" si="1"/>
        <v>56.194339264232298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24.436216205456315</v>
      </c>
      <c r="N6" s="11">
        <v>26.969366303260401</v>
      </c>
      <c r="O6" s="11">
        <v>27.051873406133659</v>
      </c>
      <c r="P6" s="11">
        <v>28.138654859856032</v>
      </c>
      <c r="Q6" s="11">
        <v>27.414481891072075</v>
      </c>
      <c r="R6" s="11">
        <v>29.438003166043199</v>
      </c>
      <c r="S6" s="11">
        <v>31.663798701314004</v>
      </c>
      <c r="T6" s="11">
        <v>32.989451802696131</v>
      </c>
      <c r="U6" s="11">
        <v>33.35877679888619</v>
      </c>
      <c r="V6" s="11">
        <v>35.376519789380083</v>
      </c>
      <c r="W6" s="11">
        <v>35.962769986906238</v>
      </c>
      <c r="X6" s="11">
        <v>31.337603300009974</v>
      </c>
      <c r="Y6" s="11">
        <v>31.5697122849434</v>
      </c>
      <c r="Z6" s="11">
        <v>31.855813432010876</v>
      </c>
      <c r="AA6" s="11">
        <v>32.194073283187549</v>
      </c>
      <c r="AB6" s="11">
        <v>32.47303780745046</v>
      </c>
      <c r="AC6" s="11">
        <v>32.749983530229862</v>
      </c>
      <c r="AD6" s="11">
        <v>33.021818434622773</v>
      </c>
      <c r="AE6" s="11">
        <v>33.305166226014855</v>
      </c>
      <c r="AF6" s="11">
        <v>33.592302581222448</v>
      </c>
      <c r="AG6" s="11">
        <v>33.889595698896599</v>
      </c>
      <c r="AH6" s="11">
        <v>34.181563682263729</v>
      </c>
      <c r="AI6" s="11">
        <v>34.482242256114326</v>
      </c>
      <c r="AJ6" s="11">
        <v>34.797641802109908</v>
      </c>
      <c r="AK6" s="11">
        <v>35.113356388973827</v>
      </c>
      <c r="AL6" s="11">
        <v>35.432737699943949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12.82036414668676</v>
      </c>
      <c r="N7" s="11">
        <v>14.139066685215072</v>
      </c>
      <c r="O7" s="11">
        <v>15.098902995020358</v>
      </c>
      <c r="P7" s="11">
        <v>15.210091746200838</v>
      </c>
      <c r="Q7" s="11">
        <v>16.096446187978707</v>
      </c>
      <c r="R7" s="11">
        <v>16.402975959570398</v>
      </c>
      <c r="S7" s="11">
        <v>15.188103900723252</v>
      </c>
      <c r="T7" s="11">
        <v>16.262698620297652</v>
      </c>
      <c r="U7" s="11">
        <v>15.70730793958861</v>
      </c>
      <c r="V7" s="11">
        <v>16.579291904445228</v>
      </c>
      <c r="W7" s="11">
        <v>17.430224209701073</v>
      </c>
      <c r="X7" s="11">
        <v>16.977550948825048</v>
      </c>
      <c r="Y7" s="11">
        <v>17.17911340239435</v>
      </c>
      <c r="Z7" s="11">
        <v>17.467721700088482</v>
      </c>
      <c r="AA7" s="11">
        <v>17.778112930533059</v>
      </c>
      <c r="AB7" s="11">
        <v>18.033395955989022</v>
      </c>
      <c r="AC7" s="11">
        <v>18.280699251168148</v>
      </c>
      <c r="AD7" s="11">
        <v>18.53269547944619</v>
      </c>
      <c r="AE7" s="11">
        <v>18.790991647245974</v>
      </c>
      <c r="AF7" s="11">
        <v>19.050532455814391</v>
      </c>
      <c r="AG7" s="11">
        <v>19.321114199545956</v>
      </c>
      <c r="AH7" s="11">
        <v>19.587836479566903</v>
      </c>
      <c r="AI7" s="11">
        <v>19.855340661000611</v>
      </c>
      <c r="AJ7" s="11">
        <v>20.143964799843705</v>
      </c>
      <c r="AK7" s="11">
        <v>20.454975897494183</v>
      </c>
      <c r="AL7" s="11">
        <v>20.761601564288348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93.404311698639532</v>
      </c>
      <c r="N9" s="87">
        <f>SUM(N10:N13)</f>
        <v>89.522703395892705</v>
      </c>
      <c r="O9" s="87">
        <f t="shared" ref="O9:AL9" si="3">SUM(O10:O13)</f>
        <v>88.258849791439729</v>
      </c>
      <c r="P9" s="87">
        <f t="shared" si="3"/>
        <v>91.378157995464647</v>
      </c>
      <c r="Q9" s="87">
        <f t="shared" si="3"/>
        <v>96.203570573365525</v>
      </c>
      <c r="R9" s="87">
        <f t="shared" si="3"/>
        <v>97.12103999337063</v>
      </c>
      <c r="S9" s="87">
        <f t="shared" si="3"/>
        <v>103.99918135908176</v>
      </c>
      <c r="T9" s="87">
        <f t="shared" si="3"/>
        <v>104.89431181345</v>
      </c>
      <c r="U9" s="87">
        <f t="shared" si="3"/>
        <v>106.42481491696277</v>
      </c>
      <c r="V9" s="87">
        <f t="shared" si="3"/>
        <v>108.33930988540141</v>
      </c>
      <c r="W9" s="87">
        <f t="shared" si="3"/>
        <v>113.94184609952501</v>
      </c>
      <c r="X9" s="87">
        <f t="shared" si="3"/>
        <v>117.38339655725738</v>
      </c>
      <c r="Y9" s="87">
        <f t="shared" si="3"/>
        <v>119.07586787563592</v>
      </c>
      <c r="Z9" s="87">
        <f t="shared" si="3"/>
        <v>120.80817755339318</v>
      </c>
      <c r="AA9" s="87">
        <f t="shared" si="3"/>
        <v>122.66953152009057</v>
      </c>
      <c r="AB9" s="87">
        <f t="shared" si="3"/>
        <v>124.21292898261727</v>
      </c>
      <c r="AC9" s="87">
        <f t="shared" si="3"/>
        <v>125.69664778866346</v>
      </c>
      <c r="AD9" s="87">
        <f t="shared" si="3"/>
        <v>127.2088718952826</v>
      </c>
      <c r="AE9" s="87">
        <f t="shared" si="3"/>
        <v>128.77965800086685</v>
      </c>
      <c r="AF9" s="87">
        <f t="shared" si="3"/>
        <v>130.35198590506889</v>
      </c>
      <c r="AG9" s="87">
        <f t="shared" si="3"/>
        <v>131.95011583892506</v>
      </c>
      <c r="AH9" s="87">
        <f t="shared" si="3"/>
        <v>133.53484522063255</v>
      </c>
      <c r="AI9" s="87">
        <f t="shared" si="3"/>
        <v>135.12329542363216</v>
      </c>
      <c r="AJ9" s="87">
        <f t="shared" si="3"/>
        <v>136.74282805717633</v>
      </c>
      <c r="AK9" s="87">
        <f t="shared" si="3"/>
        <v>138.35045005055068</v>
      </c>
      <c r="AL9" s="87">
        <f t="shared" si="3"/>
        <v>140.04671189618682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25.165133888229935</v>
      </c>
      <c r="N10" s="11">
        <v>24.839956885244575</v>
      </c>
      <c r="O10" s="11">
        <v>24.639209831809087</v>
      </c>
      <c r="P10" s="11">
        <v>25.117409355519133</v>
      </c>
      <c r="Q10" s="11">
        <v>27.056666649642796</v>
      </c>
      <c r="R10" s="11">
        <v>28.321451508349007</v>
      </c>
      <c r="S10" s="11">
        <v>30.08003787731808</v>
      </c>
      <c r="T10" s="11">
        <v>30.601275426909009</v>
      </c>
      <c r="U10" s="11">
        <v>31.621540958322839</v>
      </c>
      <c r="V10" s="11">
        <v>32.487983174624773</v>
      </c>
      <c r="W10" s="11">
        <v>33.093604219598696</v>
      </c>
      <c r="X10" s="11">
        <v>38.236010294348866</v>
      </c>
      <c r="Y10" s="11">
        <v>38.7917843297978</v>
      </c>
      <c r="Z10" s="11">
        <v>39.385368955571678</v>
      </c>
      <c r="AA10" s="11">
        <v>40.01910250936114</v>
      </c>
      <c r="AB10" s="11">
        <v>40.559468912139081</v>
      </c>
      <c r="AC10" s="11">
        <v>41.090837926417421</v>
      </c>
      <c r="AD10" s="11">
        <v>41.637504626965374</v>
      </c>
      <c r="AE10" s="11">
        <v>42.204027838438186</v>
      </c>
      <c r="AF10" s="11">
        <v>42.77799097303172</v>
      </c>
      <c r="AG10" s="11">
        <v>43.352893499081326</v>
      </c>
      <c r="AH10" s="11">
        <v>43.921164981613678</v>
      </c>
      <c r="AI10" s="11">
        <v>44.490036726482572</v>
      </c>
      <c r="AJ10" s="11">
        <v>45.068988663364067</v>
      </c>
      <c r="AK10" s="11">
        <v>45.648472743011204</v>
      </c>
      <c r="AL10" s="11">
        <v>46.257748854377461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17.181448173172722</v>
      </c>
      <c r="N11" s="11">
        <v>17.067935560321203</v>
      </c>
      <c r="O11" s="11">
        <v>16.925964675685023</v>
      </c>
      <c r="P11" s="11">
        <v>17.725841735237822</v>
      </c>
      <c r="Q11" s="11">
        <v>18.71078306951383</v>
      </c>
      <c r="R11" s="11">
        <v>18.773405938319556</v>
      </c>
      <c r="S11" s="11">
        <v>19.295791656132725</v>
      </c>
      <c r="T11" s="11">
        <v>19.719327772875008</v>
      </c>
      <c r="U11" s="11">
        <v>20.227997605524131</v>
      </c>
      <c r="V11" s="11">
        <v>20.957521550549036</v>
      </c>
      <c r="W11" s="11">
        <v>21.417644611597215</v>
      </c>
      <c r="X11" s="11">
        <v>20.470117840206115</v>
      </c>
      <c r="Y11" s="11">
        <v>20.748070330569625</v>
      </c>
      <c r="Z11" s="11">
        <v>21.051452686663808</v>
      </c>
      <c r="AA11" s="11">
        <v>21.385141027265473</v>
      </c>
      <c r="AB11" s="11">
        <v>21.65383625916613</v>
      </c>
      <c r="AC11" s="11">
        <v>21.907366008397464</v>
      </c>
      <c r="AD11" s="11">
        <v>22.163056391780987</v>
      </c>
      <c r="AE11" s="11">
        <v>22.441841043892875</v>
      </c>
      <c r="AF11" s="11">
        <v>22.707719637668298</v>
      </c>
      <c r="AG11" s="11">
        <v>22.983188843833336</v>
      </c>
      <c r="AH11" s="11">
        <v>23.255369268441733</v>
      </c>
      <c r="AI11" s="11">
        <v>23.52878383046529</v>
      </c>
      <c r="AJ11" s="11">
        <v>23.807608339593237</v>
      </c>
      <c r="AK11" s="11">
        <v>24.089517970853347</v>
      </c>
      <c r="AL11" s="11">
        <v>24.40279263648053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23.542853940456403</v>
      </c>
      <c r="N12" s="11">
        <v>21.848423628359317</v>
      </c>
      <c r="O12" s="11">
        <v>21.389268360742239</v>
      </c>
      <c r="P12" s="11">
        <v>21.447332215613329</v>
      </c>
      <c r="Q12" s="11">
        <v>22.492539994287103</v>
      </c>
      <c r="R12" s="11">
        <v>23.090705329307763</v>
      </c>
      <c r="S12" s="11">
        <v>23.949508310682948</v>
      </c>
      <c r="T12" s="11">
        <v>23.411437500503109</v>
      </c>
      <c r="U12" s="11">
        <v>22.86616138414157</v>
      </c>
      <c r="V12" s="11">
        <v>22.306216654748855</v>
      </c>
      <c r="W12" s="11">
        <v>23.831483305156919</v>
      </c>
      <c r="X12" s="11">
        <v>23.044890531580208</v>
      </c>
      <c r="Y12" s="11">
        <v>23.594142265346573</v>
      </c>
      <c r="Z12" s="11">
        <v>24.014793180809519</v>
      </c>
      <c r="AA12" s="11">
        <v>24.438008831436001</v>
      </c>
      <c r="AB12" s="11">
        <v>24.775730455994015</v>
      </c>
      <c r="AC12" s="11">
        <v>25.079441540918488</v>
      </c>
      <c r="AD12" s="11">
        <v>25.387904051948038</v>
      </c>
      <c r="AE12" s="11">
        <v>25.701634596764919</v>
      </c>
      <c r="AF12" s="11">
        <v>26.015554610867078</v>
      </c>
      <c r="AG12" s="11">
        <v>26.347564589128524</v>
      </c>
      <c r="AH12" s="11">
        <v>26.679936122152522</v>
      </c>
      <c r="AI12" s="11">
        <v>27.014620459740112</v>
      </c>
      <c r="AJ12" s="11">
        <v>27.358079258594877</v>
      </c>
      <c r="AK12" s="11">
        <v>27.690622882191544</v>
      </c>
      <c r="AL12" s="11">
        <v>28.044815218296563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27.514875696780472</v>
      </c>
      <c r="N13" s="11">
        <v>25.76638732196761</v>
      </c>
      <c r="O13" s="11">
        <v>25.304406923203384</v>
      </c>
      <c r="P13" s="11">
        <v>27.087574689094364</v>
      </c>
      <c r="Q13" s="11">
        <v>27.943580859921799</v>
      </c>
      <c r="R13" s="11">
        <v>26.935477217394315</v>
      </c>
      <c r="S13" s="11">
        <v>30.673843514948004</v>
      </c>
      <c r="T13" s="11">
        <v>31.162271113162873</v>
      </c>
      <c r="U13" s="11">
        <v>31.709114968974237</v>
      </c>
      <c r="V13" s="11">
        <v>32.587588505478742</v>
      </c>
      <c r="W13" s="11">
        <v>35.599113963172179</v>
      </c>
      <c r="X13" s="11">
        <v>35.632377891122189</v>
      </c>
      <c r="Y13" s="11">
        <v>35.94187094992192</v>
      </c>
      <c r="Z13" s="11">
        <v>36.356562730348173</v>
      </c>
      <c r="AA13" s="11">
        <v>36.827279152027963</v>
      </c>
      <c r="AB13" s="11">
        <v>37.223893355318054</v>
      </c>
      <c r="AC13" s="11">
        <v>37.619002312930085</v>
      </c>
      <c r="AD13" s="11">
        <v>38.020406824588193</v>
      </c>
      <c r="AE13" s="11">
        <v>38.432154521770855</v>
      </c>
      <c r="AF13" s="11">
        <v>38.850720683501791</v>
      </c>
      <c r="AG13" s="11">
        <v>39.266468906881883</v>
      </c>
      <c r="AH13" s="11">
        <v>39.67837484842461</v>
      </c>
      <c r="AI13" s="11">
        <v>40.089854406944184</v>
      </c>
      <c r="AJ13" s="11">
        <v>40.508151795624137</v>
      </c>
      <c r="AK13" s="11">
        <v>40.921836454494581</v>
      </c>
      <c r="AL13" s="11">
        <v>41.341355187032278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54.320794970392768</v>
      </c>
      <c r="N15" s="87">
        <f>SUM(N16:N20)</f>
        <v>53.890105228774459</v>
      </c>
      <c r="O15" s="87">
        <f t="shared" ref="O15:AL15" si="5">SUM(O16:O20)</f>
        <v>54.617540887248602</v>
      </c>
      <c r="P15" s="87">
        <f t="shared" si="5"/>
        <v>56.188017989933087</v>
      </c>
      <c r="Q15" s="87">
        <f t="shared" si="5"/>
        <v>58.100292894506659</v>
      </c>
      <c r="R15" s="87">
        <f t="shared" si="5"/>
        <v>57.793455688623965</v>
      </c>
      <c r="S15" s="87">
        <f t="shared" si="5"/>
        <v>61.42550927616854</v>
      </c>
      <c r="T15" s="87">
        <f t="shared" si="5"/>
        <v>63.341236590153727</v>
      </c>
      <c r="U15" s="87">
        <f t="shared" si="5"/>
        <v>63.873395230639929</v>
      </c>
      <c r="V15" s="87">
        <f t="shared" si="5"/>
        <v>64.617594725848093</v>
      </c>
      <c r="W15" s="87">
        <f t="shared" si="5"/>
        <v>66.197819186493717</v>
      </c>
      <c r="X15" s="87">
        <f t="shared" si="5"/>
        <v>67.063399789265731</v>
      </c>
      <c r="Y15" s="87">
        <f t="shared" si="5"/>
        <v>67.632794510221672</v>
      </c>
      <c r="Z15" s="87">
        <f t="shared" si="5"/>
        <v>68.383429487764474</v>
      </c>
      <c r="AA15" s="87">
        <f t="shared" si="5"/>
        <v>69.264395380845357</v>
      </c>
      <c r="AB15" s="87">
        <f t="shared" si="5"/>
        <v>70.025773603561959</v>
      </c>
      <c r="AC15" s="87">
        <f t="shared" si="5"/>
        <v>70.744618102150341</v>
      </c>
      <c r="AD15" s="87">
        <f t="shared" si="5"/>
        <v>71.449609262773166</v>
      </c>
      <c r="AE15" s="87">
        <f t="shared" si="5"/>
        <v>72.155707529349868</v>
      </c>
      <c r="AF15" s="87">
        <f t="shared" si="5"/>
        <v>72.92535635207804</v>
      </c>
      <c r="AG15" s="87">
        <f t="shared" si="5"/>
        <v>73.692626408723854</v>
      </c>
      <c r="AH15" s="87">
        <f t="shared" si="5"/>
        <v>74.473481520121453</v>
      </c>
      <c r="AI15" s="87">
        <f t="shared" si="5"/>
        <v>75.245669398264738</v>
      </c>
      <c r="AJ15" s="87">
        <f t="shared" si="5"/>
        <v>76.071188540591976</v>
      </c>
      <c r="AK15" s="87">
        <f t="shared" si="5"/>
        <v>76.878723678473932</v>
      </c>
      <c r="AL15" s="87">
        <f t="shared" si="5"/>
        <v>77.743732655067362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9.5139074469376474</v>
      </c>
      <c r="N16" s="11">
        <v>9.6280389433857589</v>
      </c>
      <c r="O16" s="11">
        <v>9.6418557136345253</v>
      </c>
      <c r="P16" s="11">
        <v>10.024199884249374</v>
      </c>
      <c r="Q16" s="11">
        <v>9.5976749903399874</v>
      </c>
      <c r="R16" s="11">
        <v>9.6136509646234813</v>
      </c>
      <c r="S16" s="11">
        <v>10.549523186236986</v>
      </c>
      <c r="T16" s="11">
        <v>12.074825649737294</v>
      </c>
      <c r="U16" s="11">
        <v>11.99844532982994</v>
      </c>
      <c r="V16" s="11">
        <v>11.533430424745834</v>
      </c>
      <c r="W16" s="11">
        <v>12.256651434982214</v>
      </c>
      <c r="X16" s="11">
        <v>11.109545553711138</v>
      </c>
      <c r="Y16" s="11">
        <v>11.219530425933195</v>
      </c>
      <c r="Z16" s="11">
        <v>11.329587860999981</v>
      </c>
      <c r="AA16" s="11">
        <v>11.446361017925001</v>
      </c>
      <c r="AB16" s="11">
        <v>11.541212940745082</v>
      </c>
      <c r="AC16" s="11">
        <v>11.631622942658021</v>
      </c>
      <c r="AD16" s="11">
        <v>11.714639636978976</v>
      </c>
      <c r="AE16" s="11">
        <v>11.805762119494947</v>
      </c>
      <c r="AF16" s="11">
        <v>11.913627110804187</v>
      </c>
      <c r="AG16" s="11">
        <v>12.02381053137127</v>
      </c>
      <c r="AH16" s="11">
        <v>12.129106841013261</v>
      </c>
      <c r="AI16" s="11">
        <v>12.23001504006038</v>
      </c>
      <c r="AJ16" s="11">
        <v>12.33414151424258</v>
      </c>
      <c r="AK16" s="11">
        <v>12.43881123321804</v>
      </c>
      <c r="AL16" s="11">
        <v>12.545657364351875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6.667362340243689</v>
      </c>
      <c r="N17" s="11">
        <v>8.0897881103628944</v>
      </c>
      <c r="O17" s="11">
        <v>7.862282228371817</v>
      </c>
      <c r="P17" s="11">
        <v>8.0500755039814091</v>
      </c>
      <c r="Q17" s="11">
        <v>8.434074349804952</v>
      </c>
      <c r="R17" s="11">
        <v>8.6246871779352734</v>
      </c>
      <c r="S17" s="11">
        <v>8.804366253202712</v>
      </c>
      <c r="T17" s="11">
        <v>8.6232422309613028</v>
      </c>
      <c r="U17" s="11">
        <v>9.4870570392290983</v>
      </c>
      <c r="V17" s="11">
        <v>9.379191299721958</v>
      </c>
      <c r="W17" s="11">
        <v>9.7799557459423472</v>
      </c>
      <c r="X17" s="11">
        <v>14.432532138719491</v>
      </c>
      <c r="Y17" s="11">
        <v>14.812336610637455</v>
      </c>
      <c r="Z17" s="11">
        <v>15.204930304175763</v>
      </c>
      <c r="AA17" s="11">
        <v>15.623700194008093</v>
      </c>
      <c r="AB17" s="11">
        <v>16.003411929010987</v>
      </c>
      <c r="AC17" s="11">
        <v>16.371623109630207</v>
      </c>
      <c r="AD17" s="11">
        <v>16.744342284664182</v>
      </c>
      <c r="AE17" s="11">
        <v>17.109717407633688</v>
      </c>
      <c r="AF17" s="11">
        <v>17.49209348534395</v>
      </c>
      <c r="AG17" s="11">
        <v>17.881290279974301</v>
      </c>
      <c r="AH17" s="11">
        <v>18.294180987224138</v>
      </c>
      <c r="AI17" s="11">
        <v>18.699378225902521</v>
      </c>
      <c r="AJ17" s="11">
        <v>19.094817371557465</v>
      </c>
      <c r="AK17" s="11">
        <v>19.491359445770289</v>
      </c>
      <c r="AL17" s="11">
        <v>19.881424391286558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4.281757386116845</v>
      </c>
      <c r="N18" s="11">
        <v>4.8839137169988955</v>
      </c>
      <c r="O18" s="11">
        <v>4.5841946608729618</v>
      </c>
      <c r="P18" s="11">
        <v>4.2900173658167615</v>
      </c>
      <c r="Q18" s="11">
        <v>4.2277062852017471</v>
      </c>
      <c r="R18" s="11">
        <v>4.3158094155212838</v>
      </c>
      <c r="S18" s="11">
        <v>4.755540569386743</v>
      </c>
      <c r="T18" s="11">
        <v>4.2374390433799087</v>
      </c>
      <c r="U18" s="11">
        <v>4.172799988122045</v>
      </c>
      <c r="V18" s="11">
        <v>4.4218947915474001</v>
      </c>
      <c r="W18" s="11">
        <v>4.5061325592535013</v>
      </c>
      <c r="X18" s="11">
        <v>3.6060808532031334</v>
      </c>
      <c r="Y18" s="11">
        <v>3.5906922945352626</v>
      </c>
      <c r="Z18" s="11">
        <v>3.6063794926503321</v>
      </c>
      <c r="AA18" s="11">
        <v>3.6256356493948649</v>
      </c>
      <c r="AB18" s="11">
        <v>3.6622593367358687</v>
      </c>
      <c r="AC18" s="11">
        <v>3.6843543480824028</v>
      </c>
      <c r="AD18" s="11">
        <v>3.7039628828971387</v>
      </c>
      <c r="AE18" s="11">
        <v>3.7089790173558779</v>
      </c>
      <c r="AF18" s="11">
        <v>3.7416310493447038</v>
      </c>
      <c r="AG18" s="11">
        <v>3.7590860182400694</v>
      </c>
      <c r="AH18" s="11">
        <v>3.7793115491732538</v>
      </c>
      <c r="AI18" s="11">
        <v>3.7890575436564711</v>
      </c>
      <c r="AJ18" s="11">
        <v>3.8259380966047321</v>
      </c>
      <c r="AK18" s="11">
        <v>3.8272183394530153</v>
      </c>
      <c r="AL18" s="11">
        <v>3.8625163556648983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5.825592598726602</v>
      </c>
      <c r="N19" s="11">
        <v>5.0427599408698196</v>
      </c>
      <c r="O19" s="11">
        <v>5.6157494546570268</v>
      </c>
      <c r="P19" s="11">
        <v>6.3305025460649995</v>
      </c>
      <c r="Q19" s="11">
        <v>7.0866716129424523</v>
      </c>
      <c r="R19" s="11">
        <v>6.6912987240386403</v>
      </c>
      <c r="S19" s="11">
        <v>7.1726798188620755</v>
      </c>
      <c r="T19" s="11">
        <v>7.3977425627921729</v>
      </c>
      <c r="U19" s="11">
        <v>7.9155155965746795</v>
      </c>
      <c r="V19" s="11">
        <v>7.4369374040297194</v>
      </c>
      <c r="W19" s="11">
        <v>7.2355272711679692</v>
      </c>
      <c r="X19" s="11">
        <v>6.1904321503127022</v>
      </c>
      <c r="Y19" s="11">
        <v>6.1364421013348345</v>
      </c>
      <c r="Z19" s="11">
        <v>6.1604075257745361</v>
      </c>
      <c r="AA19" s="11">
        <v>6.2367853530702799</v>
      </c>
      <c r="AB19" s="11">
        <v>6.3036407061661022</v>
      </c>
      <c r="AC19" s="11">
        <v>6.3629269915793856</v>
      </c>
      <c r="AD19" s="11">
        <v>6.4199737522055944</v>
      </c>
      <c r="AE19" s="11">
        <v>6.4823583826151427</v>
      </c>
      <c r="AF19" s="11">
        <v>6.5462352166188076</v>
      </c>
      <c r="AG19" s="11">
        <v>6.610471669562056</v>
      </c>
      <c r="AH19" s="11">
        <v>6.6747305443764571</v>
      </c>
      <c r="AI19" s="11">
        <v>6.7398524224179521</v>
      </c>
      <c r="AJ19" s="11">
        <v>6.8191318500232798</v>
      </c>
      <c r="AK19" s="11">
        <v>6.9074280122405938</v>
      </c>
      <c r="AL19" s="11">
        <v>7.0072613030886028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28.032175198367987</v>
      </c>
      <c r="N20" s="11">
        <v>26.245604517157091</v>
      </c>
      <c r="O20" s="11">
        <v>26.913458829712269</v>
      </c>
      <c r="P20" s="11">
        <v>27.493222689820541</v>
      </c>
      <c r="Q20" s="11">
        <v>28.754165656217516</v>
      </c>
      <c r="R20" s="11">
        <v>28.548009406505283</v>
      </c>
      <c r="S20" s="11">
        <v>30.143399448480025</v>
      </c>
      <c r="T20" s="11">
        <v>31.00798710328305</v>
      </c>
      <c r="U20" s="11">
        <v>30.299577276884161</v>
      </c>
      <c r="V20" s="11">
        <v>31.846140805803184</v>
      </c>
      <c r="W20" s="11">
        <v>32.419552175147686</v>
      </c>
      <c r="X20" s="11">
        <v>31.724809093319266</v>
      </c>
      <c r="Y20" s="11">
        <v>31.87379307778092</v>
      </c>
      <c r="Z20" s="11">
        <v>32.082124304163862</v>
      </c>
      <c r="AA20" s="11">
        <v>32.331913166447116</v>
      </c>
      <c r="AB20" s="11">
        <v>32.515248690903924</v>
      </c>
      <c r="AC20" s="11">
        <v>32.694090710200328</v>
      </c>
      <c r="AD20" s="11">
        <v>32.866690706027278</v>
      </c>
      <c r="AE20" s="11">
        <v>33.048890602250211</v>
      </c>
      <c r="AF20" s="11">
        <v>33.231769489966389</v>
      </c>
      <c r="AG20" s="11">
        <v>33.417967909576163</v>
      </c>
      <c r="AH20" s="11">
        <v>33.596151598334352</v>
      </c>
      <c r="AI20" s="11">
        <v>33.787366166227415</v>
      </c>
      <c r="AJ20" s="11">
        <v>33.99715970816392</v>
      </c>
      <c r="AK20" s="11">
        <v>34.213906647791987</v>
      </c>
      <c r="AL20" s="11">
        <v>34.44687324067543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64.59033463984683</v>
      </c>
      <c r="N22" s="87">
        <f>SUM(N23:N24)</f>
        <v>65.00528974167996</v>
      </c>
      <c r="O22" s="87">
        <f t="shared" ref="O22:AL22" si="7">SUM(O23:O24)</f>
        <v>66.809310462889499</v>
      </c>
      <c r="P22" s="87">
        <f t="shared" si="7"/>
        <v>66.75882758886786</v>
      </c>
      <c r="Q22" s="87">
        <f t="shared" si="7"/>
        <v>70.378128969737148</v>
      </c>
      <c r="R22" s="87">
        <f t="shared" si="7"/>
        <v>70.291770309068056</v>
      </c>
      <c r="S22" s="87">
        <f t="shared" si="7"/>
        <v>70.398553811550045</v>
      </c>
      <c r="T22" s="87">
        <f t="shared" si="7"/>
        <v>73.852388565933225</v>
      </c>
      <c r="U22" s="87">
        <f t="shared" si="7"/>
        <v>70.457595118816116</v>
      </c>
      <c r="V22" s="87">
        <f t="shared" si="7"/>
        <v>70.836330372112457</v>
      </c>
      <c r="W22" s="87">
        <f t="shared" si="7"/>
        <v>72.820089528941921</v>
      </c>
      <c r="X22" s="87">
        <f t="shared" si="7"/>
        <v>74.876818485115066</v>
      </c>
      <c r="Y22" s="87">
        <f t="shared" si="7"/>
        <v>74.983315772600918</v>
      </c>
      <c r="Z22" s="87">
        <f t="shared" si="7"/>
        <v>75.108605755263667</v>
      </c>
      <c r="AA22" s="87">
        <f t="shared" si="7"/>
        <v>75.353150788470302</v>
      </c>
      <c r="AB22" s="87">
        <f t="shared" si="7"/>
        <v>75.429156179215767</v>
      </c>
      <c r="AC22" s="87">
        <f t="shared" si="7"/>
        <v>75.410475879405979</v>
      </c>
      <c r="AD22" s="87">
        <f t="shared" si="7"/>
        <v>75.270802277479859</v>
      </c>
      <c r="AE22" s="87">
        <f t="shared" si="7"/>
        <v>75.140230081082322</v>
      </c>
      <c r="AF22" s="87">
        <f t="shared" si="7"/>
        <v>74.948677228249693</v>
      </c>
      <c r="AG22" s="87">
        <f t="shared" si="7"/>
        <v>74.770225618902202</v>
      </c>
      <c r="AH22" s="87">
        <f t="shared" si="7"/>
        <v>74.592997190569221</v>
      </c>
      <c r="AI22" s="87">
        <f t="shared" si="7"/>
        <v>74.431250437450743</v>
      </c>
      <c r="AJ22" s="87">
        <f t="shared" si="7"/>
        <v>74.186222355279213</v>
      </c>
      <c r="AK22" s="87">
        <f t="shared" si="7"/>
        <v>73.910171943780711</v>
      </c>
      <c r="AL22" s="87">
        <f t="shared" si="7"/>
        <v>73.522234720329593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50.762946043217134</v>
      </c>
      <c r="N23" s="11">
        <v>52.394473225762454</v>
      </c>
      <c r="O23" s="11">
        <v>54.187176970268382</v>
      </c>
      <c r="P23" s="11">
        <v>53.65833314308599</v>
      </c>
      <c r="Q23" s="11">
        <v>56.686059887583994</v>
      </c>
      <c r="R23" s="11">
        <v>57.70306646350479</v>
      </c>
      <c r="S23" s="11">
        <v>58.077290852944209</v>
      </c>
      <c r="T23" s="11">
        <v>60.586787895598448</v>
      </c>
      <c r="U23" s="11">
        <v>57.694563714160857</v>
      </c>
      <c r="V23" s="11">
        <v>58.977359747610954</v>
      </c>
      <c r="W23" s="11">
        <v>61.386826653602441</v>
      </c>
      <c r="X23" s="11">
        <v>63.586918766524548</v>
      </c>
      <c r="Y23" s="11">
        <v>63.832139585800419</v>
      </c>
      <c r="Z23" s="11">
        <v>64.085666078405779</v>
      </c>
      <c r="AA23" s="11">
        <v>64.450171449157892</v>
      </c>
      <c r="AB23" s="11">
        <v>64.701695831558354</v>
      </c>
      <c r="AC23" s="11">
        <v>64.934760114711068</v>
      </c>
      <c r="AD23" s="11">
        <v>65.118687152884149</v>
      </c>
      <c r="AE23" s="11">
        <v>65.285951948100404</v>
      </c>
      <c r="AF23" s="11">
        <v>65.403323313796179</v>
      </c>
      <c r="AG23" s="11">
        <v>65.51763122268575</v>
      </c>
      <c r="AH23" s="11">
        <v>65.614540640185794</v>
      </c>
      <c r="AI23" s="11">
        <v>65.69732612640297</v>
      </c>
      <c r="AJ23" s="11">
        <v>65.754225350043399</v>
      </c>
      <c r="AK23" s="11">
        <v>65.852151269027033</v>
      </c>
      <c r="AL23" s="11">
        <v>65.95538523813228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13.827388596629694</v>
      </c>
      <c r="N24" s="11">
        <v>12.610816515917502</v>
      </c>
      <c r="O24" s="11">
        <v>12.622133492621121</v>
      </c>
      <c r="P24" s="11">
        <v>13.100494445781866</v>
      </c>
      <c r="Q24" s="11">
        <v>13.69206908215315</v>
      </c>
      <c r="R24" s="11">
        <v>12.588703845563272</v>
      </c>
      <c r="S24" s="11">
        <v>12.32126295860583</v>
      </c>
      <c r="T24" s="11">
        <v>13.265600670334775</v>
      </c>
      <c r="U24" s="11">
        <v>12.763031404655264</v>
      </c>
      <c r="V24" s="11">
        <v>11.858970624501499</v>
      </c>
      <c r="W24" s="11">
        <v>11.433262875339475</v>
      </c>
      <c r="X24" s="11">
        <v>11.289899718590519</v>
      </c>
      <c r="Y24" s="11">
        <v>11.151176186800503</v>
      </c>
      <c r="Z24" s="11">
        <v>11.022939676857888</v>
      </c>
      <c r="AA24" s="11">
        <v>10.902979339312411</v>
      </c>
      <c r="AB24" s="11">
        <v>10.727460347657416</v>
      </c>
      <c r="AC24" s="11">
        <v>10.475715764694908</v>
      </c>
      <c r="AD24" s="11">
        <v>10.15211512459571</v>
      </c>
      <c r="AE24" s="11">
        <v>9.8542781329819213</v>
      </c>
      <c r="AF24" s="11">
        <v>9.5453539144535213</v>
      </c>
      <c r="AG24" s="11">
        <v>9.2525943962164536</v>
      </c>
      <c r="AH24" s="11">
        <v>8.9784565503834273</v>
      </c>
      <c r="AI24" s="11">
        <v>8.733924311047776</v>
      </c>
      <c r="AJ24" s="11">
        <v>8.4319970052358144</v>
      </c>
      <c r="AK24" s="11">
        <v>8.058020674753676</v>
      </c>
      <c r="AL24" s="11">
        <v>7.5668494821973118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54.053758444040369</v>
      </c>
      <c r="N26" s="87">
        <f>SUM(N27:N30)</f>
        <v>49.741197741770435</v>
      </c>
      <c r="O26" s="87">
        <f t="shared" ref="O26:AL26" si="9">SUM(O27:O30)</f>
        <v>50.470626653404125</v>
      </c>
      <c r="P26" s="87">
        <f t="shared" si="9"/>
        <v>50.847794192284034</v>
      </c>
      <c r="Q26" s="87">
        <f t="shared" si="9"/>
        <v>53.025639599222515</v>
      </c>
      <c r="R26" s="87">
        <f>SUM(R27:R30)</f>
        <v>52.212923573550839</v>
      </c>
      <c r="S26" s="87">
        <f t="shared" si="9"/>
        <v>51.95401816220447</v>
      </c>
      <c r="T26" s="87">
        <f t="shared" si="9"/>
        <v>53.093567840632645</v>
      </c>
      <c r="U26" s="87">
        <f t="shared" si="9"/>
        <v>50.860264899132467</v>
      </c>
      <c r="V26" s="87">
        <f t="shared" si="9"/>
        <v>54.154723906990462</v>
      </c>
      <c r="W26" s="87">
        <f t="shared" si="9"/>
        <v>47.619150734551482</v>
      </c>
      <c r="X26" s="87">
        <f t="shared" si="9"/>
        <v>48.011637344509779</v>
      </c>
      <c r="Y26" s="87">
        <f t="shared" si="9"/>
        <v>47.799602350056198</v>
      </c>
      <c r="Z26" s="87">
        <f t="shared" si="9"/>
        <v>47.607027667208143</v>
      </c>
      <c r="AA26" s="87">
        <f t="shared" si="9"/>
        <v>47.493888657937966</v>
      </c>
      <c r="AB26" s="87">
        <f t="shared" si="9"/>
        <v>47.315568518930007</v>
      </c>
      <c r="AC26" s="87">
        <f t="shared" si="9"/>
        <v>47.136100072773637</v>
      </c>
      <c r="AD26" s="87">
        <f t="shared" si="9"/>
        <v>46.928731467658153</v>
      </c>
      <c r="AE26" s="87">
        <f t="shared" si="9"/>
        <v>46.705157400165071</v>
      </c>
      <c r="AF26" s="87">
        <f t="shared" si="9"/>
        <v>46.469050945438454</v>
      </c>
      <c r="AG26" s="87">
        <f t="shared" si="9"/>
        <v>46.251488306526184</v>
      </c>
      <c r="AH26" s="87">
        <f t="shared" si="9"/>
        <v>46.027913257620057</v>
      </c>
      <c r="AI26" s="87">
        <f t="shared" si="9"/>
        <v>45.806681955124574</v>
      </c>
      <c r="AJ26" s="87">
        <f t="shared" si="9"/>
        <v>45.603062240789804</v>
      </c>
      <c r="AK26" s="87">
        <f t="shared" si="9"/>
        <v>45.414842396580468</v>
      </c>
      <c r="AL26" s="87">
        <f t="shared" si="9"/>
        <v>45.210990632138227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6.2619977331845078</v>
      </c>
      <c r="N27" s="11">
        <v>4.9108556032085335</v>
      </c>
      <c r="O27" s="11">
        <v>5.4889734184083627</v>
      </c>
      <c r="P27" s="11">
        <v>5.943469008127626</v>
      </c>
      <c r="Q27" s="11">
        <v>6.496875248138414</v>
      </c>
      <c r="R27" s="11">
        <v>5.8351462178697586</v>
      </c>
      <c r="S27" s="11">
        <v>6.0085491927212304</v>
      </c>
      <c r="T27" s="11">
        <v>5.720373574503598</v>
      </c>
      <c r="U27" s="11">
        <v>5.0962124500778634</v>
      </c>
      <c r="V27" s="11">
        <v>6.1777681624696852</v>
      </c>
      <c r="W27" s="11">
        <v>5.8976140306897555</v>
      </c>
      <c r="X27" s="11">
        <v>5.5838747019782531</v>
      </c>
      <c r="Y27" s="11">
        <v>5.6151536132790119</v>
      </c>
      <c r="Z27" s="11">
        <v>5.6933145016232078</v>
      </c>
      <c r="AA27" s="11">
        <v>5.7744885294547794</v>
      </c>
      <c r="AB27" s="11">
        <v>5.8303778032801938</v>
      </c>
      <c r="AC27" s="11">
        <v>5.8837038742233965</v>
      </c>
      <c r="AD27" s="11">
        <v>5.933210839293797</v>
      </c>
      <c r="AE27" s="11">
        <v>5.9805579105479572</v>
      </c>
      <c r="AF27" s="11">
        <v>6.0265366344020341</v>
      </c>
      <c r="AG27" s="11">
        <v>6.0750437249455409</v>
      </c>
      <c r="AH27" s="11">
        <v>6.1167047945037636</v>
      </c>
      <c r="AI27" s="11">
        <v>6.1619874372269132</v>
      </c>
      <c r="AJ27" s="11">
        <v>6.2099927231513306</v>
      </c>
      <c r="AK27" s="11">
        <v>6.261387905623657</v>
      </c>
      <c r="AL27" s="11">
        <v>6.3114415997805269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19.694846746683641</v>
      </c>
      <c r="N28" s="11">
        <v>19.275182161221498</v>
      </c>
      <c r="O28" s="11">
        <v>18.241081030190529</v>
      </c>
      <c r="P28" s="11">
        <v>18.59631216741694</v>
      </c>
      <c r="Q28" s="11">
        <v>19.985348272356138</v>
      </c>
      <c r="R28" s="11">
        <v>19.646307170972374</v>
      </c>
      <c r="S28" s="11">
        <v>19.37694692220385</v>
      </c>
      <c r="T28" s="11">
        <v>20.300579346374157</v>
      </c>
      <c r="U28" s="11">
        <v>19.803623399972142</v>
      </c>
      <c r="V28" s="11">
        <v>21.558305682509754</v>
      </c>
      <c r="W28" s="11">
        <v>18.039517837879064</v>
      </c>
      <c r="X28" s="11">
        <v>18.016221323741036</v>
      </c>
      <c r="Y28" s="11">
        <v>17.88315044055123</v>
      </c>
      <c r="Z28" s="11">
        <v>17.747590655416879</v>
      </c>
      <c r="AA28" s="11">
        <v>17.636881384642955</v>
      </c>
      <c r="AB28" s="11">
        <v>17.49326157695776</v>
      </c>
      <c r="AC28" s="11">
        <v>17.345667303823944</v>
      </c>
      <c r="AD28" s="11">
        <v>17.190268138690708</v>
      </c>
      <c r="AE28" s="11">
        <v>17.036935555225671</v>
      </c>
      <c r="AF28" s="11">
        <v>16.885420697508259</v>
      </c>
      <c r="AG28" s="11">
        <v>16.738606861759269</v>
      </c>
      <c r="AH28" s="11">
        <v>16.58761509084421</v>
      </c>
      <c r="AI28" s="11">
        <v>16.434268245366596</v>
      </c>
      <c r="AJ28" s="11">
        <v>16.278331971423142</v>
      </c>
      <c r="AK28" s="11">
        <v>16.120011849781733</v>
      </c>
      <c r="AL28" s="11">
        <v>15.964702806783095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17.831703958104569</v>
      </c>
      <c r="N29" s="11">
        <v>15.598052532983532</v>
      </c>
      <c r="O29" s="11">
        <v>16.232629465049573</v>
      </c>
      <c r="P29" s="11">
        <v>15.629126449790034</v>
      </c>
      <c r="Q29" s="11">
        <v>15.91118726861135</v>
      </c>
      <c r="R29" s="11">
        <v>15.617696183461172</v>
      </c>
      <c r="S29" s="11">
        <v>15.340840556592404</v>
      </c>
      <c r="T29" s="11">
        <v>16.087047198553233</v>
      </c>
      <c r="U29" s="11">
        <v>15.795052551398125</v>
      </c>
      <c r="V29" s="11">
        <v>16.792834009091877</v>
      </c>
      <c r="W29" s="11">
        <v>14.320739900547263</v>
      </c>
      <c r="X29" s="11">
        <v>14.620385600593425</v>
      </c>
      <c r="Y29" s="11">
        <v>14.490325585527753</v>
      </c>
      <c r="Z29" s="11">
        <v>14.297123517801708</v>
      </c>
      <c r="AA29" s="11">
        <v>14.153371698335864</v>
      </c>
      <c r="AB29" s="11">
        <v>14.029850028536757</v>
      </c>
      <c r="AC29" s="11">
        <v>13.900848303994632</v>
      </c>
      <c r="AD29" s="11">
        <v>13.773302279199244</v>
      </c>
      <c r="AE29" s="11">
        <v>13.63668398976705</v>
      </c>
      <c r="AF29" s="11">
        <v>13.493329859741861</v>
      </c>
      <c r="AG29" s="11">
        <v>13.350603075642024</v>
      </c>
      <c r="AH29" s="11">
        <v>13.209448748686404</v>
      </c>
      <c r="AI29" s="11">
        <v>13.074919462750369</v>
      </c>
      <c r="AJ29" s="11">
        <v>12.946249730371841</v>
      </c>
      <c r="AK29" s="11">
        <v>12.804301413968899</v>
      </c>
      <c r="AL29" s="11">
        <v>12.659693444418995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10.265210006067649</v>
      </c>
      <c r="N30" s="11">
        <v>9.9571074443568719</v>
      </c>
      <c r="O30" s="11">
        <v>10.507942739755666</v>
      </c>
      <c r="P30" s="11">
        <v>10.678886566949439</v>
      </c>
      <c r="Q30" s="11">
        <v>10.632228810116617</v>
      </c>
      <c r="R30" s="11">
        <v>11.113774001247538</v>
      </c>
      <c r="S30" s="11">
        <v>11.227681490686985</v>
      </c>
      <c r="T30" s="11">
        <v>10.985567721201663</v>
      </c>
      <c r="U30" s="11">
        <v>10.165376497684333</v>
      </c>
      <c r="V30" s="11">
        <v>9.6258160529191397</v>
      </c>
      <c r="W30" s="11">
        <v>9.3612789654354067</v>
      </c>
      <c r="X30" s="11">
        <v>9.7911557181970643</v>
      </c>
      <c r="Y30" s="11">
        <v>9.8109727106982021</v>
      </c>
      <c r="Z30" s="11">
        <v>9.8689989923663486</v>
      </c>
      <c r="AA30" s="11">
        <v>9.9291470455043704</v>
      </c>
      <c r="AB30" s="11">
        <v>9.9620791101552992</v>
      </c>
      <c r="AC30" s="11">
        <v>10.005880590731664</v>
      </c>
      <c r="AD30" s="11">
        <v>10.031950210474404</v>
      </c>
      <c r="AE30" s="11">
        <v>10.050979944624395</v>
      </c>
      <c r="AF30" s="11">
        <v>10.063763753786297</v>
      </c>
      <c r="AG30" s="11">
        <v>10.087234644179343</v>
      </c>
      <c r="AH30" s="11">
        <v>10.114144623585684</v>
      </c>
      <c r="AI30" s="11">
        <v>10.135506809780694</v>
      </c>
      <c r="AJ30" s="11">
        <v>10.168487815843489</v>
      </c>
      <c r="AK30" s="11">
        <v>10.229141227206181</v>
      </c>
      <c r="AL30" s="11">
        <v>10.275152781155613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48.30557483313644</v>
      </c>
      <c r="N32" s="87">
        <f t="shared" si="10"/>
        <v>43.548954394650238</v>
      </c>
      <c r="O32" s="87">
        <f t="shared" si="10"/>
        <v>43.561010333531065</v>
      </c>
      <c r="P32" s="87">
        <f t="shared" si="10"/>
        <v>45.607896477656055</v>
      </c>
      <c r="Q32" s="87">
        <f t="shared" si="10"/>
        <v>49.679505747840672</v>
      </c>
      <c r="R32" s="87">
        <f t="shared" si="10"/>
        <v>50.711528126728581</v>
      </c>
      <c r="S32" s="87">
        <f t="shared" si="10"/>
        <v>50.157152540211115</v>
      </c>
      <c r="T32" s="87">
        <f t="shared" si="10"/>
        <v>49.786877662972088</v>
      </c>
      <c r="U32" s="87">
        <f t="shared" si="10"/>
        <v>49.09556225625925</v>
      </c>
      <c r="V32" s="87">
        <f t="shared" si="10"/>
        <v>49.212148550792399</v>
      </c>
      <c r="W32" s="87">
        <f t="shared" si="10"/>
        <v>47.507912450473938</v>
      </c>
      <c r="X32" s="87">
        <f t="shared" si="10"/>
        <v>46.985250445166947</v>
      </c>
      <c r="Y32" s="87">
        <f t="shared" si="10"/>
        <v>47.672050337793635</v>
      </c>
      <c r="Z32" s="87">
        <f t="shared" si="10"/>
        <v>48.350579781371209</v>
      </c>
      <c r="AA32" s="87">
        <f t="shared" si="10"/>
        <v>49.103648595310176</v>
      </c>
      <c r="AB32" s="87">
        <f t="shared" si="10"/>
        <v>49.694046935961353</v>
      </c>
      <c r="AC32" s="87">
        <f t="shared" si="10"/>
        <v>50.239251182578499</v>
      </c>
      <c r="AD32" s="87">
        <f t="shared" si="10"/>
        <v>50.763533221398518</v>
      </c>
      <c r="AE32" s="87">
        <f t="shared" ref="AE32" si="11">SUM(AE33:AE35)</f>
        <v>51.243622157450432</v>
      </c>
      <c r="AF32" s="87">
        <f t="shared" ref="AF32" si="12">SUM(AF33:AF35)</f>
        <v>51.762828009697998</v>
      </c>
      <c r="AG32" s="87">
        <f t="shared" ref="AG32" si="13">SUM(AG33:AG35)</f>
        <v>52.304405938849165</v>
      </c>
      <c r="AH32" s="87">
        <f t="shared" ref="AH32" si="14">SUM(AH33:AH35)</f>
        <v>52.859477957971151</v>
      </c>
      <c r="AI32" s="87">
        <f t="shared" ref="AI32" si="15">SUM(AI33:AI35)</f>
        <v>53.41586502847305</v>
      </c>
      <c r="AJ32" s="87">
        <f t="shared" ref="AJ32" si="16">SUM(AJ33:AJ35)</f>
        <v>53.966036574933057</v>
      </c>
      <c r="AK32" s="87">
        <f t="shared" ref="AK32" si="17">SUM(AK33:AK35)</f>
        <v>54.500209486129286</v>
      </c>
      <c r="AL32" s="87">
        <f t="shared" ref="AL32" si="18">SUM(AL33:AL35)</f>
        <v>55.023806531212863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36.764562229085932</v>
      </c>
      <c r="N33" s="11">
        <v>32.239191428676385</v>
      </c>
      <c r="O33" s="11">
        <v>32.080566396708669</v>
      </c>
      <c r="P33" s="11">
        <v>34.214774266533759</v>
      </c>
      <c r="Q33" s="11">
        <v>36.734168438853459</v>
      </c>
      <c r="R33" s="11">
        <v>37.656356563064236</v>
      </c>
      <c r="S33" s="11">
        <v>38.323902367677881</v>
      </c>
      <c r="T33" s="11">
        <v>37.655991907718111</v>
      </c>
      <c r="U33" s="11">
        <v>36.416462196540195</v>
      </c>
      <c r="V33" s="11">
        <v>36.584658391396793</v>
      </c>
      <c r="W33" s="11">
        <v>36.316626722001985</v>
      </c>
      <c r="X33" s="11">
        <v>36.899001690066129</v>
      </c>
      <c r="Y33" s="11">
        <v>37.577887861631801</v>
      </c>
      <c r="Z33" s="11">
        <v>38.227558416570304</v>
      </c>
      <c r="AA33" s="11">
        <v>38.928369443406346</v>
      </c>
      <c r="AB33" s="11">
        <v>39.505855301501676</v>
      </c>
      <c r="AC33" s="11">
        <v>40.052008674948496</v>
      </c>
      <c r="AD33" s="11">
        <v>40.585863131389104</v>
      </c>
      <c r="AE33" s="11">
        <v>41.077918213863299</v>
      </c>
      <c r="AF33" s="11">
        <v>41.600213175686022</v>
      </c>
      <c r="AG33" s="11">
        <v>42.139420191173286</v>
      </c>
      <c r="AH33" s="11">
        <v>42.695306562830027</v>
      </c>
      <c r="AI33" s="11">
        <v>43.258810521250489</v>
      </c>
      <c r="AJ33" s="11">
        <v>43.804205353139864</v>
      </c>
      <c r="AK33" s="11">
        <v>44.331645877011184</v>
      </c>
      <c r="AL33" s="11">
        <v>44.849727138435981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10.814153998708282</v>
      </c>
      <c r="N34" s="11">
        <v>10.807071520510219</v>
      </c>
      <c r="O34" s="11">
        <v>10.995899116438004</v>
      </c>
      <c r="P34" s="11">
        <v>10.94907228702132</v>
      </c>
      <c r="Q34" s="11">
        <v>12.439640552634238</v>
      </c>
      <c r="R34" s="11">
        <v>12.552797866175666</v>
      </c>
      <c r="S34" s="11">
        <v>11.408150359306607</v>
      </c>
      <c r="T34" s="11">
        <v>11.696753601455718</v>
      </c>
      <c r="U34" s="11">
        <v>12.236312704655989</v>
      </c>
      <c r="V34" s="11">
        <v>12.210909829404534</v>
      </c>
      <c r="W34" s="11">
        <v>10.673102404365801</v>
      </c>
      <c r="X34" s="11">
        <v>9.7491150004636076</v>
      </c>
      <c r="Y34" s="11">
        <v>9.754614495181869</v>
      </c>
      <c r="Z34" s="11">
        <v>9.7788090059993031</v>
      </c>
      <c r="AA34" s="11">
        <v>9.8257776371464018</v>
      </c>
      <c r="AB34" s="11">
        <v>9.8322603802042323</v>
      </c>
      <c r="AC34" s="11">
        <v>9.8264806966179528</v>
      </c>
      <c r="AD34" s="11">
        <v>9.8120855297606244</v>
      </c>
      <c r="AE34" s="11">
        <v>9.7964820972775009</v>
      </c>
      <c r="AF34" s="11">
        <v>9.7871424725731444</v>
      </c>
      <c r="AG34" s="11">
        <v>9.7846000837359703</v>
      </c>
      <c r="AH34" s="11">
        <v>9.7787902337917565</v>
      </c>
      <c r="AI34" s="11">
        <v>9.7678108783148456</v>
      </c>
      <c r="AJ34" s="11">
        <v>9.7664266774641515</v>
      </c>
      <c r="AK34" s="11">
        <v>9.7695767574094212</v>
      </c>
      <c r="AL34" s="11">
        <v>9.7689717072696904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0.72685860534222535</v>
      </c>
      <c r="N35" s="11">
        <v>0.50269144546362921</v>
      </c>
      <c r="O35" s="11">
        <v>0.48454482038439384</v>
      </c>
      <c r="P35" s="11">
        <v>0.44404992410098126</v>
      </c>
      <c r="Q35" s="11">
        <v>0.50569675635297517</v>
      </c>
      <c r="R35" s="11">
        <v>0.50237369748867755</v>
      </c>
      <c r="S35" s="11">
        <v>0.4250998132266241</v>
      </c>
      <c r="T35" s="11">
        <v>0.43413215379826037</v>
      </c>
      <c r="U35" s="11">
        <v>0.44278735506306777</v>
      </c>
      <c r="V35" s="11">
        <v>0.41658032999106764</v>
      </c>
      <c r="W35" s="11">
        <v>0.51818332410615708</v>
      </c>
      <c r="X35" s="11">
        <v>0.33713375463721545</v>
      </c>
      <c r="Y35" s="11">
        <v>0.33954798097996619</v>
      </c>
      <c r="Z35" s="11">
        <v>0.34421235880160039</v>
      </c>
      <c r="AA35" s="11">
        <v>0.3495015147574253</v>
      </c>
      <c r="AB35" s="11">
        <v>0.35593125425544575</v>
      </c>
      <c r="AC35" s="11">
        <v>0.36076181101205718</v>
      </c>
      <c r="AD35" s="11">
        <v>0.36558456024879454</v>
      </c>
      <c r="AE35" s="11">
        <v>0.36922184630963151</v>
      </c>
      <c r="AF35" s="11">
        <v>0.375472361438833</v>
      </c>
      <c r="AG35" s="11">
        <v>0.38038566393991463</v>
      </c>
      <c r="AH35" s="11">
        <v>0.38538116134937445</v>
      </c>
      <c r="AI35" s="11">
        <v>0.38924362890771153</v>
      </c>
      <c r="AJ35" s="11">
        <v>0.39540454432903743</v>
      </c>
      <c r="AK35" s="11">
        <v>0.39898685170867448</v>
      </c>
      <c r="AL35" s="11">
        <v>0.40510768550718995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46.621609632566269</v>
      </c>
      <c r="N37" s="87">
        <f t="shared" ref="N37:AL37" si="19">SUM(N38:N39)</f>
        <v>50.417728953053896</v>
      </c>
      <c r="O37" s="87">
        <f t="shared" si="19"/>
        <v>53.654026452127681</v>
      </c>
      <c r="P37" s="87">
        <f t="shared" si="19"/>
        <v>52.254647379161767</v>
      </c>
      <c r="Q37" s="87">
        <f t="shared" si="19"/>
        <v>54.516938072996965</v>
      </c>
      <c r="R37" s="87">
        <f t="shared" si="19"/>
        <v>55.264846269435189</v>
      </c>
      <c r="S37" s="87">
        <f t="shared" si="19"/>
        <v>55.626301781383169</v>
      </c>
      <c r="T37" s="87">
        <f t="shared" si="19"/>
        <v>57.116399262671003</v>
      </c>
      <c r="U37" s="87">
        <f t="shared" si="19"/>
        <v>55.35165840661427</v>
      </c>
      <c r="V37" s="87">
        <f t="shared" si="19"/>
        <v>57.679966812899522</v>
      </c>
      <c r="W37" s="87">
        <f t="shared" si="19"/>
        <v>55.34614181813312</v>
      </c>
      <c r="X37" s="87">
        <f t="shared" si="19"/>
        <v>55.676344534642418</v>
      </c>
      <c r="Y37" s="87">
        <f t="shared" si="19"/>
        <v>55.972281319330243</v>
      </c>
      <c r="Z37" s="87">
        <f t="shared" si="19"/>
        <v>56.21502797937648</v>
      </c>
      <c r="AA37" s="87">
        <f t="shared" si="19"/>
        <v>56.540316001198619</v>
      </c>
      <c r="AB37" s="87">
        <f t="shared" si="19"/>
        <v>56.722120841960169</v>
      </c>
      <c r="AC37" s="87">
        <f t="shared" si="19"/>
        <v>56.881741342930717</v>
      </c>
      <c r="AD37" s="87">
        <f t="shared" si="19"/>
        <v>57.037735491902545</v>
      </c>
      <c r="AE37" s="87">
        <f t="shared" si="19"/>
        <v>57.173834706334496</v>
      </c>
      <c r="AF37" s="87">
        <f t="shared" si="19"/>
        <v>57.28187091046189</v>
      </c>
      <c r="AG37" s="87">
        <f t="shared" si="19"/>
        <v>57.38564056539483</v>
      </c>
      <c r="AH37" s="87">
        <f t="shared" si="19"/>
        <v>57.43538618954473</v>
      </c>
      <c r="AI37" s="87">
        <f t="shared" si="19"/>
        <v>57.507444276327405</v>
      </c>
      <c r="AJ37" s="87">
        <f t="shared" si="19"/>
        <v>57.57784287473666</v>
      </c>
      <c r="AK37" s="87">
        <f t="shared" si="19"/>
        <v>57.655973233662422</v>
      </c>
      <c r="AL37" s="87">
        <f t="shared" si="19"/>
        <v>57.718543288578246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37.075450822685703</v>
      </c>
      <c r="N38" s="11">
        <v>40.452112531313681</v>
      </c>
      <c r="O38" s="11">
        <v>43.542690179384891</v>
      </c>
      <c r="P38" s="11">
        <v>41.976929895605373</v>
      </c>
      <c r="Q38" s="11">
        <v>44.327480411808892</v>
      </c>
      <c r="R38" s="11">
        <v>43.74646426913467</v>
      </c>
      <c r="S38" s="11">
        <v>44.448130728708719</v>
      </c>
      <c r="T38" s="11">
        <v>44.940063638735531</v>
      </c>
      <c r="U38" s="11">
        <v>43.207284805261018</v>
      </c>
      <c r="V38" s="11">
        <v>45.212732736132736</v>
      </c>
      <c r="W38" s="11">
        <v>42.985369836752696</v>
      </c>
      <c r="X38" s="11">
        <v>42.508013992819933</v>
      </c>
      <c r="Y38" s="11">
        <v>42.60935418884538</v>
      </c>
      <c r="Z38" s="11">
        <v>42.664264307534637</v>
      </c>
      <c r="AA38" s="11">
        <v>42.774069883847567</v>
      </c>
      <c r="AB38" s="11">
        <v>42.779419036330324</v>
      </c>
      <c r="AC38" s="11">
        <v>42.757832584320646</v>
      </c>
      <c r="AD38" s="11">
        <v>42.730215754593203</v>
      </c>
      <c r="AE38" s="11">
        <v>42.664412555945866</v>
      </c>
      <c r="AF38" s="11">
        <v>42.596368755658332</v>
      </c>
      <c r="AG38" s="11">
        <v>42.508300780583419</v>
      </c>
      <c r="AH38" s="11">
        <v>42.363162912985658</v>
      </c>
      <c r="AI38" s="11">
        <v>42.2203504339112</v>
      </c>
      <c r="AJ38" s="11">
        <v>42.10173140241892</v>
      </c>
      <c r="AK38" s="11">
        <v>41.965276572913169</v>
      </c>
      <c r="AL38" s="11">
        <v>41.836080035212312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9.5461588098805663</v>
      </c>
      <c r="N39" s="11">
        <v>9.9656164217402186</v>
      </c>
      <c r="O39" s="11">
        <v>10.111336272742786</v>
      </c>
      <c r="P39" s="11">
        <v>10.277717483556398</v>
      </c>
      <c r="Q39" s="11">
        <v>10.189457661188071</v>
      </c>
      <c r="R39" s="11">
        <v>11.518382000300521</v>
      </c>
      <c r="S39" s="11">
        <v>11.17817105267445</v>
      </c>
      <c r="T39" s="11">
        <v>12.17633562393547</v>
      </c>
      <c r="U39" s="11">
        <v>12.14437360135325</v>
      </c>
      <c r="V39" s="11">
        <v>12.467234076766786</v>
      </c>
      <c r="W39" s="11">
        <v>12.360771981380422</v>
      </c>
      <c r="X39" s="11">
        <v>13.168330541822483</v>
      </c>
      <c r="Y39" s="11">
        <v>13.362927130484863</v>
      </c>
      <c r="Z39" s="11">
        <v>13.550763671841842</v>
      </c>
      <c r="AA39" s="11">
        <v>13.766246117351049</v>
      </c>
      <c r="AB39" s="11">
        <v>13.942701805629843</v>
      </c>
      <c r="AC39" s="11">
        <v>14.123908758610069</v>
      </c>
      <c r="AD39" s="11">
        <v>14.307519737309342</v>
      </c>
      <c r="AE39" s="11">
        <v>14.50942215038863</v>
      </c>
      <c r="AF39" s="11">
        <v>14.685502154803558</v>
      </c>
      <c r="AG39" s="11">
        <v>14.87733978481141</v>
      </c>
      <c r="AH39" s="11">
        <v>15.07222327655907</v>
      </c>
      <c r="AI39" s="11">
        <v>15.287093842416207</v>
      </c>
      <c r="AJ39" s="11">
        <v>15.476111472317736</v>
      </c>
      <c r="AK39" s="11">
        <v>15.690696660749255</v>
      </c>
      <c r="AL39" s="11">
        <v>15.882463253365936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36.755721208810556</v>
      </c>
      <c r="N41" s="87">
        <f t="shared" ref="N41" si="20">SUM(N42:N43)</f>
        <v>35.762009691057557</v>
      </c>
      <c r="O41" s="87">
        <f t="shared" ref="O41" si="21">SUM(O42:O43)</f>
        <v>35.539255473103928</v>
      </c>
      <c r="P41" s="87">
        <f t="shared" ref="P41" si="22">SUM(P42:P43)</f>
        <v>35.346091436573793</v>
      </c>
      <c r="Q41" s="87">
        <f t="shared" ref="Q41" si="23">SUM(Q42:Q43)</f>
        <v>37.30393121394377</v>
      </c>
      <c r="R41" s="87">
        <f t="shared" ref="R41" si="24">SUM(R42:R43)</f>
        <v>36.748651996817465</v>
      </c>
      <c r="S41" s="87">
        <f t="shared" ref="S41" si="25">SUM(S42:S43)</f>
        <v>40.126238850256016</v>
      </c>
      <c r="T41" s="87">
        <f t="shared" ref="T41" si="26">SUM(T42:T43)</f>
        <v>39.311735398838863</v>
      </c>
      <c r="U41" s="87">
        <f t="shared" ref="U41" si="27">SUM(U42:U43)</f>
        <v>39.740260166883118</v>
      </c>
      <c r="V41" s="87">
        <f t="shared" ref="V41" si="28">SUM(V42:V43)</f>
        <v>39.718474996545005</v>
      </c>
      <c r="W41" s="87">
        <f t="shared" ref="W41" si="29">SUM(W42:W43)</f>
        <v>35.143861095693147</v>
      </c>
      <c r="X41" s="87">
        <f t="shared" ref="X41" si="30">SUM(X42:X43)</f>
        <v>36.343033653655297</v>
      </c>
      <c r="Y41" s="87">
        <f t="shared" ref="Y41" si="31">SUM(Y42:Y43)</f>
        <v>36.155206876074125</v>
      </c>
      <c r="Z41" s="87">
        <f t="shared" ref="Z41" si="32">SUM(Z42:Z43)</f>
        <v>36.073059779138447</v>
      </c>
      <c r="AA41" s="87">
        <f t="shared" ref="AA41" si="33">SUM(AA42:AA43)</f>
        <v>36.051341650831787</v>
      </c>
      <c r="AB41" s="87">
        <f t="shared" ref="AB41" si="34">SUM(AB42:AB43)</f>
        <v>35.98709283656995</v>
      </c>
      <c r="AC41" s="87">
        <f t="shared" ref="AC41" si="35">SUM(AC42:AC43)</f>
        <v>35.876187023657224</v>
      </c>
      <c r="AD41" s="87">
        <f t="shared" ref="AD41" si="36">SUM(AD42:AD43)</f>
        <v>35.735187775701867</v>
      </c>
      <c r="AE41" s="87">
        <f t="shared" ref="AE41" si="37">SUM(AE42:AE43)</f>
        <v>35.608090888433615</v>
      </c>
      <c r="AF41" s="87">
        <f t="shared" ref="AF41" si="38">SUM(AF42:AF43)</f>
        <v>35.481394202935817</v>
      </c>
      <c r="AG41" s="87">
        <f t="shared" ref="AG41" si="39">SUM(AG42:AG43)</f>
        <v>35.382408234127958</v>
      </c>
      <c r="AH41" s="87">
        <f t="shared" ref="AH41" si="40">SUM(AH42:AH43)</f>
        <v>35.284586291036504</v>
      </c>
      <c r="AI41" s="87">
        <f t="shared" ref="AI41" si="41">SUM(AI42:AI43)</f>
        <v>35.167224704949845</v>
      </c>
      <c r="AJ41" s="87">
        <f t="shared" ref="AJ41" si="42">SUM(AJ42:AJ43)</f>
        <v>35.03185432723555</v>
      </c>
      <c r="AK41" s="87">
        <f t="shared" ref="AK41" si="43">SUM(AK42:AK43)</f>
        <v>34.921018621006979</v>
      </c>
      <c r="AL41" s="87">
        <f t="shared" ref="AL41" si="44">SUM(AL42:AL43)</f>
        <v>34.819984497910355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13.710235147530167</v>
      </c>
      <c r="N42" s="11">
        <v>12.982536323589335</v>
      </c>
      <c r="O42" s="11">
        <v>12.640303183856089</v>
      </c>
      <c r="P42" s="11">
        <v>13.573964495089244</v>
      </c>
      <c r="Q42" s="11">
        <v>13.265215622280168</v>
      </c>
      <c r="R42" s="11">
        <v>13.466243081519977</v>
      </c>
      <c r="S42" s="11">
        <v>13.69063808062047</v>
      </c>
      <c r="T42" s="11">
        <v>14.034562664824985</v>
      </c>
      <c r="U42" s="11">
        <v>14.138129627521927</v>
      </c>
      <c r="V42" s="11">
        <v>13.456714433548262</v>
      </c>
      <c r="W42" s="11">
        <v>11.491742597646773</v>
      </c>
      <c r="X42" s="11">
        <v>12.243696963211669</v>
      </c>
      <c r="Y42" s="11">
        <v>12.136849935115242</v>
      </c>
      <c r="Z42" s="11">
        <v>12.049710538538303</v>
      </c>
      <c r="AA42" s="11">
        <v>11.970354794513415</v>
      </c>
      <c r="AB42" s="11">
        <v>11.879698709680552</v>
      </c>
      <c r="AC42" s="11">
        <v>11.767395510383674</v>
      </c>
      <c r="AD42" s="11">
        <v>11.637645507217316</v>
      </c>
      <c r="AE42" s="11">
        <v>11.517533422736966</v>
      </c>
      <c r="AF42" s="11">
        <v>11.395789048610839</v>
      </c>
      <c r="AG42" s="11">
        <v>11.281548890169843</v>
      </c>
      <c r="AH42" s="11">
        <v>11.164753402231906</v>
      </c>
      <c r="AI42" s="11">
        <v>11.034809751531141</v>
      </c>
      <c r="AJ42" s="11">
        <v>10.899752654757179</v>
      </c>
      <c r="AK42" s="11">
        <v>10.797507525787744</v>
      </c>
      <c r="AL42" s="11">
        <v>10.703706362953314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23.045486061280393</v>
      </c>
      <c r="N43" s="11">
        <v>22.779473367468224</v>
      </c>
      <c r="O43" s="11">
        <v>22.898952289247838</v>
      </c>
      <c r="P43" s="11">
        <v>21.772126941484551</v>
      </c>
      <c r="Q43" s="11">
        <v>24.0387155916636</v>
      </c>
      <c r="R43" s="11">
        <v>23.282408915297488</v>
      </c>
      <c r="S43" s="11">
        <v>26.435600769635542</v>
      </c>
      <c r="T43" s="11">
        <v>25.277172734013877</v>
      </c>
      <c r="U43" s="11">
        <v>25.602130539361191</v>
      </c>
      <c r="V43" s="11">
        <v>26.261760562996741</v>
      </c>
      <c r="W43" s="11">
        <v>23.652118498046374</v>
      </c>
      <c r="X43" s="11">
        <v>24.099336690443625</v>
      </c>
      <c r="Y43" s="11">
        <v>24.018356940958885</v>
      </c>
      <c r="Z43" s="11">
        <v>24.023349240600144</v>
      </c>
      <c r="AA43" s="11">
        <v>24.080986856318372</v>
      </c>
      <c r="AB43" s="11">
        <v>24.1073941268894</v>
      </c>
      <c r="AC43" s="11">
        <v>24.108791513273548</v>
      </c>
      <c r="AD43" s="11">
        <v>24.097542268484553</v>
      </c>
      <c r="AE43" s="11">
        <v>24.090557465696651</v>
      </c>
      <c r="AF43" s="11">
        <v>24.085605154324981</v>
      </c>
      <c r="AG43" s="11">
        <v>24.100859343958117</v>
      </c>
      <c r="AH43" s="11">
        <v>24.119832888804602</v>
      </c>
      <c r="AI43" s="11">
        <v>24.132414953418706</v>
      </c>
      <c r="AJ43" s="11">
        <v>24.13210167247837</v>
      </c>
      <c r="AK43" s="11">
        <v>24.123511095219232</v>
      </c>
      <c r="AL43" s="11">
        <v>24.116278134957039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59.099314220423885</v>
      </c>
      <c r="N45" s="87">
        <f t="shared" ref="N45" si="45">SUM(N46:N47)</f>
        <v>57.46657786464506</v>
      </c>
      <c r="O45" s="87">
        <f t="shared" ref="O45" si="46">SUM(O46:O47)</f>
        <v>57.387603545101186</v>
      </c>
      <c r="P45" s="87">
        <f t="shared" ref="P45" si="47">SUM(P46:P47)</f>
        <v>59.97182033400189</v>
      </c>
      <c r="Q45" s="87">
        <f t="shared" ref="Q45" si="48">SUM(Q46:Q47)</f>
        <v>64.076064849336149</v>
      </c>
      <c r="R45" s="87">
        <f t="shared" ref="R45" si="49">SUM(R46:R47)</f>
        <v>66.584804916791768</v>
      </c>
      <c r="S45" s="87">
        <f t="shared" ref="S45" si="50">SUM(S46:S47)</f>
        <v>66.8331416171076</v>
      </c>
      <c r="T45" s="87">
        <f t="shared" ref="T45" si="51">SUM(T46:T47)</f>
        <v>62.007332442354553</v>
      </c>
      <c r="U45" s="87">
        <f t="shared" ref="U45" si="52">SUM(U46:U47)</f>
        <v>61.007364266216683</v>
      </c>
      <c r="V45" s="87">
        <f t="shared" ref="V45" si="53">SUM(V46:V47)</f>
        <v>64.274639055585624</v>
      </c>
      <c r="W45" s="87">
        <f t="shared" ref="W45" si="54">SUM(W46:W47)</f>
        <v>56.326184889580382</v>
      </c>
      <c r="X45" s="87">
        <f t="shared" ref="X45" si="55">SUM(X46:X47)</f>
        <v>58.112964941552384</v>
      </c>
      <c r="Y45" s="87">
        <f t="shared" ref="Y45" si="56">SUM(Y46:Y47)</f>
        <v>58.200055270949207</v>
      </c>
      <c r="Z45" s="87">
        <f t="shared" ref="Z45" si="57">SUM(Z46:Z47)</f>
        <v>58.498556864385158</v>
      </c>
      <c r="AA45" s="87">
        <f t="shared" ref="AA45" si="58">SUM(AA46:AA47)</f>
        <v>58.849541191594355</v>
      </c>
      <c r="AB45" s="87">
        <f t="shared" ref="AB45" si="59">SUM(AB46:AB47)</f>
        <v>59.010878337744082</v>
      </c>
      <c r="AC45" s="87">
        <f t="shared" ref="AC45" si="60">SUM(AC46:AC47)</f>
        <v>59.10929582644183</v>
      </c>
      <c r="AD45" s="87">
        <f t="shared" ref="AD45" si="61">SUM(AD46:AD47)</f>
        <v>59.184014693734738</v>
      </c>
      <c r="AE45" s="87">
        <f t="shared" ref="AE45" si="62">SUM(AE46:AE47)</f>
        <v>59.22354136305654</v>
      </c>
      <c r="AF45" s="87">
        <f t="shared" ref="AF45" si="63">SUM(AF46:AF47)</f>
        <v>59.254001409031957</v>
      </c>
      <c r="AG45" s="87">
        <f t="shared" ref="AG45" si="64">SUM(AG46:AG47)</f>
        <v>59.298379190108449</v>
      </c>
      <c r="AH45" s="87">
        <f t="shared" ref="AH45" si="65">SUM(AH46:AH47)</f>
        <v>59.331912210673181</v>
      </c>
      <c r="AI45" s="87">
        <f t="shared" ref="AI45" si="66">SUM(AI46:AI47)</f>
        <v>59.34798585866217</v>
      </c>
      <c r="AJ45" s="87">
        <f t="shared" ref="AJ45" si="67">SUM(AJ46:AJ47)</f>
        <v>59.361358427303877</v>
      </c>
      <c r="AK45" s="87">
        <f t="shared" ref="AK45" si="68">SUM(AK46:AK47)</f>
        <v>59.37527830334728</v>
      </c>
      <c r="AL45" s="87">
        <f t="shared" ref="AL45" si="69">SUM(AL46:AL47)</f>
        <v>59.389656514344736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8.5070131379322689</v>
      </c>
      <c r="N46" s="11">
        <v>8.3544904597480834</v>
      </c>
      <c r="O46" s="11">
        <v>8.5093276323100042</v>
      </c>
      <c r="P46" s="11">
        <v>8.8923450794944436</v>
      </c>
      <c r="Q46" s="11">
        <v>9.2556987243742235</v>
      </c>
      <c r="R46" s="11">
        <v>9.7934014508591023</v>
      </c>
      <c r="S46" s="11">
        <v>10.222842964726787</v>
      </c>
      <c r="T46" s="11">
        <v>8.8786882991727918</v>
      </c>
      <c r="U46" s="11">
        <v>9.0442026491608001</v>
      </c>
      <c r="V46" s="11">
        <v>9.10934398619254</v>
      </c>
      <c r="W46" s="11">
        <v>7.5873057598513309</v>
      </c>
      <c r="X46" s="11">
        <v>13.031852486273301</v>
      </c>
      <c r="Y46" s="11">
        <v>13.214872350872181</v>
      </c>
      <c r="Z46" s="11">
        <v>13.39636405060493</v>
      </c>
      <c r="AA46" s="11">
        <v>13.608181696130783</v>
      </c>
      <c r="AB46" s="11">
        <v>13.799255498797839</v>
      </c>
      <c r="AC46" s="11">
        <v>13.985001928777125</v>
      </c>
      <c r="AD46" s="11">
        <v>14.149054760064434</v>
      </c>
      <c r="AE46" s="11">
        <v>14.334113155784314</v>
      </c>
      <c r="AF46" s="11">
        <v>14.521269606293895</v>
      </c>
      <c r="AG46" s="11">
        <v>14.728676338196545</v>
      </c>
      <c r="AH46" s="11">
        <v>14.939289317838512</v>
      </c>
      <c r="AI46" s="11">
        <v>15.151922124128028</v>
      </c>
      <c r="AJ46" s="11">
        <v>15.366778510519621</v>
      </c>
      <c r="AK46" s="11">
        <v>15.57616867534351</v>
      </c>
      <c r="AL46" s="11">
        <v>15.800940907083682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50.592301082491616</v>
      </c>
      <c r="N47" s="11">
        <v>49.112087404896975</v>
      </c>
      <c r="O47" s="11">
        <v>48.878275912791182</v>
      </c>
      <c r="P47" s="11">
        <v>51.07947525450745</v>
      </c>
      <c r="Q47" s="11">
        <v>54.820366124961929</v>
      </c>
      <c r="R47" s="11">
        <v>56.79140346593266</v>
      </c>
      <c r="S47" s="11">
        <v>56.610298652380813</v>
      </c>
      <c r="T47" s="11">
        <v>53.128644143181759</v>
      </c>
      <c r="U47" s="11">
        <v>51.963161617055881</v>
      </c>
      <c r="V47" s="11">
        <v>55.165295069393089</v>
      </c>
      <c r="W47" s="11">
        <v>48.73887912972905</v>
      </c>
      <c r="X47" s="11">
        <v>45.081112455279083</v>
      </c>
      <c r="Y47" s="11">
        <v>44.98518292007703</v>
      </c>
      <c r="Z47" s="11">
        <v>45.102192813780228</v>
      </c>
      <c r="AA47" s="11">
        <v>45.24135949546357</v>
      </c>
      <c r="AB47" s="11">
        <v>45.211622838946241</v>
      </c>
      <c r="AC47" s="11">
        <v>45.124293897664707</v>
      </c>
      <c r="AD47" s="11">
        <v>45.034959933670308</v>
      </c>
      <c r="AE47" s="11">
        <v>44.889428207272225</v>
      </c>
      <c r="AF47" s="11">
        <v>44.732731802738066</v>
      </c>
      <c r="AG47" s="11">
        <v>44.569702851911906</v>
      </c>
      <c r="AH47" s="11">
        <v>44.392622892834666</v>
      </c>
      <c r="AI47" s="11">
        <v>44.196063734534142</v>
      </c>
      <c r="AJ47" s="11">
        <v>43.994579916784254</v>
      </c>
      <c r="AK47" s="11">
        <v>43.79910962800377</v>
      </c>
      <c r="AL47" s="11">
        <v>43.588715607261058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494.40799999999967</v>
      </c>
      <c r="N49" s="87">
        <f t="shared" si="70"/>
        <v>486.46299999999974</v>
      </c>
      <c r="O49" s="87">
        <f t="shared" si="70"/>
        <v>492.44899999999978</v>
      </c>
      <c r="P49" s="87">
        <f t="shared" si="70"/>
        <v>501.702</v>
      </c>
      <c r="Q49" s="87">
        <f t="shared" si="70"/>
        <v>526.79500000000019</v>
      </c>
      <c r="R49" s="87">
        <f t="shared" si="70"/>
        <v>532.57000000000005</v>
      </c>
      <c r="S49" s="87">
        <f t="shared" si="70"/>
        <v>547.37200000000007</v>
      </c>
      <c r="T49" s="87">
        <f t="shared" si="70"/>
        <v>552.65599999999995</v>
      </c>
      <c r="U49" s="87">
        <f t="shared" si="70"/>
        <v>545.87699999999938</v>
      </c>
      <c r="V49" s="87">
        <f t="shared" si="70"/>
        <v>560.78900000000021</v>
      </c>
      <c r="W49" s="87">
        <f t="shared" si="70"/>
        <v>548.29600000000005</v>
      </c>
      <c r="X49" s="87">
        <f t="shared" si="70"/>
        <v>552.76800000000003</v>
      </c>
      <c r="Y49" s="87">
        <f t="shared" si="70"/>
        <v>556.23999999999967</v>
      </c>
      <c r="Z49" s="87">
        <f t="shared" si="70"/>
        <v>560.36800000000005</v>
      </c>
      <c r="AA49" s="87">
        <f t="shared" si="70"/>
        <v>565.29799999999977</v>
      </c>
      <c r="AB49" s="87">
        <f t="shared" si="70"/>
        <v>568.90400000000011</v>
      </c>
      <c r="AC49" s="87">
        <f t="shared" si="70"/>
        <v>572.12499999999966</v>
      </c>
      <c r="AD49" s="87">
        <f t="shared" si="70"/>
        <v>575.13300000000038</v>
      </c>
      <c r="AE49" s="87">
        <f t="shared" ref="AE49:AL49" si="71">SUM(AE5,AE9,AE15,AE22,AE26,AE32,AE37,AE41,AE45)</f>
        <v>578.12599999999998</v>
      </c>
      <c r="AF49" s="87">
        <f t="shared" si="71"/>
        <v>581.1179999999996</v>
      </c>
      <c r="AG49" s="87">
        <f t="shared" si="71"/>
        <v>584.24600000000032</v>
      </c>
      <c r="AH49" s="87">
        <f t="shared" si="71"/>
        <v>587.30999999999949</v>
      </c>
      <c r="AI49" s="87">
        <f t="shared" si="71"/>
        <v>590.38299999999958</v>
      </c>
      <c r="AJ49" s="87">
        <f t="shared" si="71"/>
        <v>593.48200000000008</v>
      </c>
      <c r="AK49" s="87">
        <f t="shared" si="71"/>
        <v>596.5749999999997</v>
      </c>
      <c r="AL49" s="87">
        <f t="shared" si="71"/>
        <v>599.67000000000053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7.5355941554633224E-2</v>
      </c>
      <c r="N52" s="337">
        <f t="shared" si="73"/>
        <v>8.450474751106557E-2</v>
      </c>
      <c r="O52" s="337">
        <f t="shared" si="73"/>
        <v>8.559419635567142E-2</v>
      </c>
      <c r="P52" s="337">
        <f t="shared" si="73"/>
        <v>8.6403376119801936E-2</v>
      </c>
      <c r="Q52" s="337">
        <f t="shared" si="73"/>
        <v>8.2595560092732029E-2</v>
      </c>
      <c r="R52" s="337">
        <f t="shared" si="73"/>
        <v>8.6075030748283973E-2</v>
      </c>
      <c r="S52" s="337">
        <f t="shared" si="73"/>
        <v>8.5594262406621546E-2</v>
      </c>
      <c r="T52" s="337">
        <f t="shared" si="73"/>
        <v>8.9119000649579089E-2</v>
      </c>
      <c r="U52" s="337">
        <f t="shared" si="73"/>
        <v>8.9884872853179115E-2</v>
      </c>
      <c r="V52" s="337">
        <f t="shared" si="73"/>
        <v>9.2647701174283531E-2</v>
      </c>
      <c r="W52" s="337">
        <f t="shared" si="73"/>
        <v>9.7379871814872454E-2</v>
      </c>
      <c r="X52" s="337">
        <f t="shared" si="73"/>
        <v>8.7405845216863162E-2</v>
      </c>
      <c r="Y52" s="337">
        <f t="shared" si="73"/>
        <v>8.7639913863328381E-2</v>
      </c>
      <c r="Z52" s="337">
        <f t="shared" si="73"/>
        <v>8.8019899658972944E-2</v>
      </c>
      <c r="AA52" s="337">
        <f t="shared" si="73"/>
        <v>8.8399722294649236E-2</v>
      </c>
      <c r="AB52" s="337">
        <f t="shared" si="73"/>
        <v>8.8778482421356636E-2</v>
      </c>
      <c r="AC52" s="337">
        <f t="shared" si="73"/>
        <v>8.9194988475242376E-2</v>
      </c>
      <c r="AD52" s="337">
        <f t="shared" si="73"/>
        <v>8.9639290240812006E-2</v>
      </c>
      <c r="AE52" s="337">
        <f t="shared" ref="AE52:AL52" si="74">AE5/AE$49</f>
        <v>9.011211720846464E-2</v>
      </c>
      <c r="AF52" s="337">
        <f t="shared" si="74"/>
        <v>9.0588890788165011E-2</v>
      </c>
      <c r="AG52" s="337">
        <f t="shared" si="74"/>
        <v>9.1075865129487454E-2</v>
      </c>
      <c r="AH52" s="337">
        <f t="shared" si="74"/>
        <v>9.1551991557832627E-2</v>
      </c>
      <c r="AI52" s="337">
        <f t="shared" si="74"/>
        <v>9.2037851559267414E-2</v>
      </c>
      <c r="AJ52" s="337">
        <f t="shared" si="74"/>
        <v>9.257501761123943E-2</v>
      </c>
      <c r="AK52" s="337">
        <f t="shared" si="74"/>
        <v>9.314559323885184E-2</v>
      </c>
      <c r="AL52" s="337">
        <f t="shared" si="74"/>
        <v>9.3708771931616142E-2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4.94252038912322E-2</v>
      </c>
      <c r="N53" s="336">
        <f t="shared" si="75"/>
        <v>5.5439707240345956E-2</v>
      </c>
      <c r="O53" s="336">
        <f t="shared" si="75"/>
        <v>5.4933350268014901E-2</v>
      </c>
      <c r="P53" s="336">
        <f t="shared" si="75"/>
        <v>5.6086391642560789E-2</v>
      </c>
      <c r="Q53" s="336">
        <f t="shared" si="75"/>
        <v>5.2040133051893173E-2</v>
      </c>
      <c r="R53" s="336">
        <f t="shared" si="75"/>
        <v>5.5275368807937354E-2</v>
      </c>
      <c r="S53" s="336">
        <f t="shared" si="75"/>
        <v>5.7846946320443869E-2</v>
      </c>
      <c r="T53" s="336">
        <f t="shared" si="75"/>
        <v>5.9692560657436333E-2</v>
      </c>
      <c r="U53" s="336">
        <f t="shared" si="75"/>
        <v>6.1110427438573575E-2</v>
      </c>
      <c r="V53" s="336">
        <f t="shared" si="75"/>
        <v>6.3083476654107101E-2</v>
      </c>
      <c r="W53" s="336">
        <f t="shared" si="75"/>
        <v>6.5590064466832215E-2</v>
      </c>
      <c r="X53" s="336">
        <f t="shared" si="75"/>
        <v>5.6692144443980061E-2</v>
      </c>
      <c r="Y53" s="336">
        <f t="shared" si="75"/>
        <v>5.675555926388505E-2</v>
      </c>
      <c r="Z53" s="336">
        <f t="shared" si="75"/>
        <v>5.684802385577134E-2</v>
      </c>
      <c r="AA53" s="336">
        <f t="shared" si="75"/>
        <v>5.6950623004481817E-2</v>
      </c>
      <c r="AB53" s="336">
        <f t="shared" si="75"/>
        <v>5.7079995583526312E-2</v>
      </c>
      <c r="AC53" s="336">
        <f t="shared" si="75"/>
        <v>5.7242706629197955E-2</v>
      </c>
      <c r="AD53" s="336">
        <f t="shared" si="75"/>
        <v>5.7415968888279323E-2</v>
      </c>
      <c r="AE53" s="336">
        <f t="shared" ref="AE53:AL53" si="76">AE6/AE$49</f>
        <v>5.760883652701116E-2</v>
      </c>
      <c r="AF53" s="336">
        <f t="shared" si="76"/>
        <v>5.78063363744067E-2</v>
      </c>
      <c r="AG53" s="336">
        <f t="shared" si="76"/>
        <v>5.8005695715326384E-2</v>
      </c>
      <c r="AH53" s="336">
        <f t="shared" si="76"/>
        <v>5.8200207185751578E-2</v>
      </c>
      <c r="AI53" s="336">
        <f t="shared" si="76"/>
        <v>5.8406563630921539E-2</v>
      </c>
      <c r="AJ53" s="336">
        <f t="shared" si="76"/>
        <v>5.8633019707606808E-2</v>
      </c>
      <c r="AK53" s="336">
        <f t="shared" si="76"/>
        <v>5.8858243119429818E-2</v>
      </c>
      <c r="AL53" s="336">
        <f t="shared" si="76"/>
        <v>5.9087060716634013E-2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2.5930737663401014E-2</v>
      </c>
      <c r="N54" s="336">
        <f t="shared" si="77"/>
        <v>2.9065040270719621E-2</v>
      </c>
      <c r="O54" s="336">
        <f t="shared" si="77"/>
        <v>3.0660846087656519E-2</v>
      </c>
      <c r="P54" s="336">
        <f t="shared" si="77"/>
        <v>3.0316984477241148E-2</v>
      </c>
      <c r="Q54" s="336">
        <f t="shared" si="77"/>
        <v>3.0555427040838849E-2</v>
      </c>
      <c r="R54" s="336">
        <f t="shared" si="77"/>
        <v>3.0799661940346616E-2</v>
      </c>
      <c r="S54" s="336">
        <f t="shared" si="77"/>
        <v>2.7747316086177684E-2</v>
      </c>
      <c r="T54" s="336">
        <f t="shared" si="77"/>
        <v>2.9426439992142766E-2</v>
      </c>
      <c r="U54" s="336">
        <f t="shared" si="77"/>
        <v>2.8774445414605537E-2</v>
      </c>
      <c r="V54" s="336">
        <f t="shared" si="77"/>
        <v>2.9564224520176433E-2</v>
      </c>
      <c r="W54" s="336">
        <f t="shared" si="77"/>
        <v>3.1789807348040239E-2</v>
      </c>
      <c r="X54" s="336">
        <f t="shared" si="77"/>
        <v>3.0713700772883101E-2</v>
      </c>
      <c r="Y54" s="336">
        <f t="shared" si="77"/>
        <v>3.0884354599443335E-2</v>
      </c>
      <c r="Z54" s="336">
        <f t="shared" si="77"/>
        <v>3.1171875803201611E-2</v>
      </c>
      <c r="AA54" s="336">
        <f t="shared" si="77"/>
        <v>3.1449099290167426E-2</v>
      </c>
      <c r="AB54" s="336">
        <f t="shared" si="77"/>
        <v>3.1698486837830317E-2</v>
      </c>
      <c r="AC54" s="336">
        <f t="shared" si="77"/>
        <v>3.1952281846044414E-2</v>
      </c>
      <c r="AD54" s="336">
        <f t="shared" si="77"/>
        <v>3.2223321352532683E-2</v>
      </c>
      <c r="AE54" s="336">
        <f t="shared" ref="AE54:AL54" si="78">AE7/AE$49</f>
        <v>3.2503280681453479E-2</v>
      </c>
      <c r="AF54" s="336">
        <f t="shared" si="78"/>
        <v>3.2782554413758318E-2</v>
      </c>
      <c r="AG54" s="336">
        <f t="shared" si="78"/>
        <v>3.3070169414161063E-2</v>
      </c>
      <c r="AH54" s="336">
        <f t="shared" si="78"/>
        <v>3.3351784372081049E-2</v>
      </c>
      <c r="AI54" s="336">
        <f t="shared" si="78"/>
        <v>3.3631287928345875E-2</v>
      </c>
      <c r="AJ54" s="336">
        <f t="shared" si="78"/>
        <v>3.3941997903632629E-2</v>
      </c>
      <c r="AK54" s="336">
        <f t="shared" si="78"/>
        <v>3.4287350119422022E-2</v>
      </c>
      <c r="AL54" s="336">
        <f t="shared" si="78"/>
        <v>3.4621711214982122E-2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0.18892152169592644</v>
      </c>
      <c r="N56" s="337">
        <f t="shared" si="79"/>
        <v>0.18402777476579463</v>
      </c>
      <c r="O56" s="337">
        <f t="shared" si="79"/>
        <v>0.17922434565089942</v>
      </c>
      <c r="P56" s="337">
        <f t="shared" si="79"/>
        <v>0.18213632394422316</v>
      </c>
      <c r="Q56" s="337">
        <f t="shared" si="79"/>
        <v>0.18262050811675412</v>
      </c>
      <c r="R56" s="337">
        <f t="shared" si="79"/>
        <v>0.18236295696973284</v>
      </c>
      <c r="S56" s="337">
        <f t="shared" si="79"/>
        <v>0.18999726211622397</v>
      </c>
      <c r="T56" s="337">
        <f t="shared" si="79"/>
        <v>0.18980036734143846</v>
      </c>
      <c r="U56" s="337">
        <f t="shared" si="79"/>
        <v>0.19496116326015364</v>
      </c>
      <c r="V56" s="337">
        <f t="shared" si="79"/>
        <v>0.19319086124264451</v>
      </c>
      <c r="W56" s="337">
        <f t="shared" si="79"/>
        <v>0.20781082863913836</v>
      </c>
      <c r="X56" s="337">
        <f t="shared" si="79"/>
        <v>0.21235562940918681</v>
      </c>
      <c r="Y56" s="337">
        <f t="shared" si="79"/>
        <v>0.21407282445641448</v>
      </c>
      <c r="Z56" s="337">
        <f t="shared" si="79"/>
        <v>0.21558721688853247</v>
      </c>
      <c r="AA56" s="337">
        <f t="shared" si="79"/>
        <v>0.21699976210793356</v>
      </c>
      <c r="AB56" s="337">
        <f t="shared" si="79"/>
        <v>0.21833723964432883</v>
      </c>
      <c r="AC56" s="337">
        <f t="shared" si="79"/>
        <v>0.21970137258232647</v>
      </c>
      <c r="AD56" s="337">
        <f t="shared" si="79"/>
        <v>0.22118166040773615</v>
      </c>
      <c r="AE56" s="337">
        <f t="shared" ref="AE56:AL56" si="80">AE9/AE$49</f>
        <v>0.22275361772497146</v>
      </c>
      <c r="AF56" s="337">
        <f t="shared" si="80"/>
        <v>0.22431242175439237</v>
      </c>
      <c r="AG56" s="337">
        <f t="shared" si="80"/>
        <v>0.22584684506000038</v>
      </c>
      <c r="AH56" s="337">
        <f t="shared" si="80"/>
        <v>0.22736688498515717</v>
      </c>
      <c r="AI56" s="337">
        <f t="shared" si="80"/>
        <v>0.22887396050298239</v>
      </c>
      <c r="AJ56" s="337">
        <f t="shared" si="80"/>
        <v>0.23040770917597553</v>
      </c>
      <c r="AK56" s="337">
        <f t="shared" si="80"/>
        <v>0.23190789096182499</v>
      </c>
      <c r="AL56" s="337">
        <f t="shared" si="80"/>
        <v>0.23353963329195507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5.0899528098715945E-2</v>
      </c>
      <c r="N57" s="336">
        <f t="shared" si="81"/>
        <v>5.1062376553293036E-2</v>
      </c>
      <c r="O57" s="336">
        <f t="shared" si="81"/>
        <v>5.00340336396441E-2</v>
      </c>
      <c r="P57" s="336">
        <f t="shared" si="81"/>
        <v>5.0064399495156751E-2</v>
      </c>
      <c r="Q57" s="336">
        <f t="shared" si="81"/>
        <v>5.1360902532565395E-2</v>
      </c>
      <c r="R57" s="336">
        <f t="shared" si="81"/>
        <v>5.3178833784007742E-2</v>
      </c>
      <c r="S57" s="336">
        <f t="shared" si="81"/>
        <v>5.4953556041080064E-2</v>
      </c>
      <c r="T57" s="336">
        <f t="shared" si="81"/>
        <v>5.5371289603132895E-2</v>
      </c>
      <c r="U57" s="336">
        <f t="shared" si="81"/>
        <v>5.7927959885327417E-2</v>
      </c>
      <c r="V57" s="336">
        <f t="shared" si="81"/>
        <v>5.7932632727504929E-2</v>
      </c>
      <c r="W57" s="336">
        <f t="shared" si="81"/>
        <v>6.0357187029631242E-2</v>
      </c>
      <c r="X57" s="336">
        <f t="shared" si="81"/>
        <v>6.9171895432349306E-2</v>
      </c>
      <c r="Y57" s="336">
        <f t="shared" si="81"/>
        <v>6.9739292984678958E-2</v>
      </c>
      <c r="Z57" s="336">
        <f t="shared" si="81"/>
        <v>7.0284828818868453E-2</v>
      </c>
      <c r="AA57" s="336">
        <f t="shared" si="81"/>
        <v>7.0792931355428745E-2</v>
      </c>
      <c r="AB57" s="336">
        <f t="shared" si="81"/>
        <v>7.1294047698977459E-2</v>
      </c>
      <c r="AC57" s="336">
        <f t="shared" si="81"/>
        <v>7.1821433998544806E-2</v>
      </c>
      <c r="AD57" s="336">
        <f t="shared" si="81"/>
        <v>7.2396305944825531E-2</v>
      </c>
      <c r="AE57" s="336">
        <f t="shared" ref="AE57:AL57" si="82">AE10/AE$49</f>
        <v>7.3001435393734562E-2</v>
      </c>
      <c r="AF57" s="336">
        <f t="shared" si="82"/>
        <v>7.3613260943615158E-2</v>
      </c>
      <c r="AG57" s="336">
        <f t="shared" si="82"/>
        <v>7.4203149870228122E-2</v>
      </c>
      <c r="AH57" s="336">
        <f t="shared" si="82"/>
        <v>7.4783615095288206E-2</v>
      </c>
      <c r="AI57" s="336">
        <f t="shared" si="82"/>
        <v>7.5357923121910017E-2</v>
      </c>
      <c r="AJ57" s="336">
        <f t="shared" si="82"/>
        <v>7.5939942008964145E-2</v>
      </c>
      <c r="AK57" s="336">
        <f t="shared" si="82"/>
        <v>7.6517575733162174E-2</v>
      </c>
      <c r="AL57" s="336">
        <f t="shared" si="82"/>
        <v>7.7138674361527867E-2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Cheshire and Warrington</v>
      </c>
      <c r="L58" s="232" t="str">
        <f>'Occ T3'!A13</f>
        <v>22 Health professionals</v>
      </c>
      <c r="M58" s="336">
        <f t="shared" ref="M58:AD58" si="83">M11/M$49</f>
        <v>3.475155776842756E-2</v>
      </c>
      <c r="N58" s="336">
        <f t="shared" si="83"/>
        <v>3.5085783626547573E-2</v>
      </c>
      <c r="O58" s="336">
        <f t="shared" si="83"/>
        <v>3.4371000196335114E-2</v>
      </c>
      <c r="P58" s="336">
        <f t="shared" si="83"/>
        <v>3.5331415332683191E-2</v>
      </c>
      <c r="Q58" s="336">
        <f t="shared" si="83"/>
        <v>3.5518148557814377E-2</v>
      </c>
      <c r="R58" s="336">
        <f t="shared" si="83"/>
        <v>3.5250588539195889E-2</v>
      </c>
      <c r="S58" s="336">
        <f t="shared" si="83"/>
        <v>3.5251696572226425E-2</v>
      </c>
      <c r="T58" s="336">
        <f t="shared" si="83"/>
        <v>3.5681016351717908E-2</v>
      </c>
      <c r="U58" s="336">
        <f t="shared" si="83"/>
        <v>3.7055962433889235E-2</v>
      </c>
      <c r="V58" s="336">
        <f t="shared" si="83"/>
        <v>3.7371491863337242E-2</v>
      </c>
      <c r="W58" s="336">
        <f t="shared" si="83"/>
        <v>3.9062193799694347E-2</v>
      </c>
      <c r="X58" s="336">
        <f t="shared" si="83"/>
        <v>3.7032023995973197E-2</v>
      </c>
      <c r="Y58" s="336">
        <f t="shared" si="83"/>
        <v>3.7300572289964112E-2</v>
      </c>
      <c r="Z58" s="336">
        <f t="shared" si="83"/>
        <v>3.7567192785212228E-2</v>
      </c>
      <c r="AA58" s="336">
        <f t="shared" si="83"/>
        <v>3.7829854390543538E-2</v>
      </c>
      <c r="AB58" s="336">
        <f t="shared" si="83"/>
        <v>3.8062373017532181E-2</v>
      </c>
      <c r="AC58" s="336">
        <f t="shared" si="83"/>
        <v>3.8291223086558843E-2</v>
      </c>
      <c r="AD58" s="336">
        <f t="shared" si="83"/>
        <v>3.8535532462545138E-2</v>
      </c>
      <c r="AE58" s="336">
        <f t="shared" ref="AE58:AL58" si="84">AE11/AE$49</f>
        <v>3.8818252498404975E-2</v>
      </c>
      <c r="AF58" s="336">
        <f t="shared" si="84"/>
        <v>3.9075918552976013E-2</v>
      </c>
      <c r="AG58" s="336">
        <f t="shared" si="84"/>
        <v>3.9338204872319746E-2</v>
      </c>
      <c r="AH58" s="336">
        <f t="shared" si="84"/>
        <v>3.9596412913864489E-2</v>
      </c>
      <c r="AI58" s="336">
        <f t="shared" si="84"/>
        <v>3.9853423676605368E-2</v>
      </c>
      <c r="AJ58" s="336">
        <f t="shared" si="84"/>
        <v>4.0115131275410602E-2</v>
      </c>
      <c r="AK58" s="336">
        <f t="shared" si="84"/>
        <v>4.0379697390694143E-2</v>
      </c>
      <c r="AL58" s="336">
        <f t="shared" si="84"/>
        <v>4.0693702597229327E-2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4.761827061952157E-2</v>
      </c>
      <c r="N59" s="336">
        <f t="shared" si="85"/>
        <v>4.4912816860397047E-2</v>
      </c>
      <c r="O59" s="336">
        <f t="shared" si="85"/>
        <v>4.3434484303434974E-2</v>
      </c>
      <c r="P59" s="336">
        <f t="shared" si="85"/>
        <v>4.2749146337095187E-2</v>
      </c>
      <c r="Q59" s="336">
        <f t="shared" si="85"/>
        <v>4.2696950415791905E-2</v>
      </c>
      <c r="R59" s="336">
        <f t="shared" si="85"/>
        <v>4.3357127381016131E-2</v>
      </c>
      <c r="S59" s="336">
        <f t="shared" si="85"/>
        <v>4.3753623332364357E-2</v>
      </c>
      <c r="T59" s="336">
        <f t="shared" si="85"/>
        <v>4.2361681589457294E-2</v>
      </c>
      <c r="U59" s="336">
        <f t="shared" si="85"/>
        <v>4.1888852954313147E-2</v>
      </c>
      <c r="V59" s="336">
        <f t="shared" si="85"/>
        <v>3.9776487510897768E-2</v>
      </c>
      <c r="W59" s="336">
        <f t="shared" si="85"/>
        <v>4.3464630975161074E-2</v>
      </c>
      <c r="X59" s="336">
        <f t="shared" si="85"/>
        <v>4.1689986633778015E-2</v>
      </c>
      <c r="Y59" s="336">
        <f t="shared" si="85"/>
        <v>4.2417198089577494E-2</v>
      </c>
      <c r="Z59" s="336">
        <f t="shared" si="85"/>
        <v>4.2855397133329379E-2</v>
      </c>
      <c r="AA59" s="336">
        <f t="shared" si="85"/>
        <v>4.3230311855757514E-2</v>
      </c>
      <c r="AB59" s="336">
        <f t="shared" si="85"/>
        <v>4.3549931897110955E-2</v>
      </c>
      <c r="AC59" s="336">
        <f t="shared" si="85"/>
        <v>4.3835598061469964E-2</v>
      </c>
      <c r="AD59" s="336">
        <f t="shared" si="85"/>
        <v>4.4142666221461853E-2</v>
      </c>
      <c r="AE59" s="336">
        <f t="shared" ref="AE59:AL59" si="86">AE12/AE$49</f>
        <v>4.4456804566417908E-2</v>
      </c>
      <c r="AF59" s="336">
        <f t="shared" si="86"/>
        <v>4.4768110109938253E-2</v>
      </c>
      <c r="AG59" s="336">
        <f t="shared" si="86"/>
        <v>4.5096696578373681E-2</v>
      </c>
      <c r="AH59" s="336">
        <f t="shared" si="86"/>
        <v>4.5427348627049675E-2</v>
      </c>
      <c r="AI59" s="336">
        <f t="shared" si="86"/>
        <v>4.575778851989324E-2</v>
      </c>
      <c r="AJ59" s="336">
        <f t="shared" si="86"/>
        <v>4.6097572055420172E-2</v>
      </c>
      <c r="AK59" s="336">
        <f t="shared" si="86"/>
        <v>4.6415996114807956E-2</v>
      </c>
      <c r="AL59" s="336">
        <f t="shared" si="86"/>
        <v>4.6767080591486217E-2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5.5652165209261362E-2</v>
      </c>
      <c r="N60" s="336">
        <f t="shared" si="87"/>
        <v>5.2966797725556979E-2</v>
      </c>
      <c r="O60" s="336">
        <f t="shared" si="87"/>
        <v>5.1384827511485237E-2</v>
      </c>
      <c r="P60" s="336">
        <f t="shared" si="87"/>
        <v>5.3991362779288031E-2</v>
      </c>
      <c r="Q60" s="336">
        <f t="shared" si="87"/>
        <v>5.3044506610582465E-2</v>
      </c>
      <c r="R60" s="336">
        <f t="shared" si="87"/>
        <v>5.0576407265513101E-2</v>
      </c>
      <c r="S60" s="336">
        <f t="shared" si="87"/>
        <v>5.6038386170553116E-2</v>
      </c>
      <c r="T60" s="336">
        <f t="shared" si="87"/>
        <v>5.6386379797130362E-2</v>
      </c>
      <c r="U60" s="336">
        <f t="shared" si="87"/>
        <v>5.8088387986623857E-2</v>
      </c>
      <c r="V60" s="336">
        <f t="shared" si="87"/>
        <v>5.8110249140904562E-2</v>
      </c>
      <c r="W60" s="336">
        <f t="shared" si="87"/>
        <v>6.4926816834651679E-2</v>
      </c>
      <c r="X60" s="336">
        <f t="shared" si="87"/>
        <v>6.4461723347086275E-2</v>
      </c>
      <c r="Y60" s="336">
        <f t="shared" si="87"/>
        <v>6.4615761092193913E-2</v>
      </c>
      <c r="Z60" s="336">
        <f t="shared" si="87"/>
        <v>6.4879798151122423E-2</v>
      </c>
      <c r="AA60" s="336">
        <f t="shared" si="87"/>
        <v>6.5146664506203766E-2</v>
      </c>
      <c r="AB60" s="336">
        <f t="shared" si="87"/>
        <v>6.5430887030708249E-2</v>
      </c>
      <c r="AC60" s="336">
        <f t="shared" si="87"/>
        <v>6.5753117435752864E-2</v>
      </c>
      <c r="AD60" s="336">
        <f t="shared" si="87"/>
        <v>6.6107155778903609E-2</v>
      </c>
      <c r="AE60" s="336">
        <f t="shared" ref="AE60:AL60" si="88">AE13/AE$49</f>
        <v>6.6477125266414E-2</v>
      </c>
      <c r="AF60" s="336">
        <f t="shared" si="88"/>
        <v>6.6855132147862942E-2</v>
      </c>
      <c r="AG60" s="336">
        <f t="shared" si="88"/>
        <v>6.7208793739078843E-2</v>
      </c>
      <c r="AH60" s="336">
        <f t="shared" si="88"/>
        <v>6.75595083489548E-2</v>
      </c>
      <c r="AI60" s="336">
        <f t="shared" si="88"/>
        <v>6.7904825184573761E-2</v>
      </c>
      <c r="AJ60" s="336">
        <f t="shared" si="88"/>
        <v>6.8255063836180588E-2</v>
      </c>
      <c r="AK60" s="336">
        <f t="shared" si="88"/>
        <v>6.8594621723160706E-2</v>
      </c>
      <c r="AL60" s="336">
        <f t="shared" si="88"/>
        <v>6.8940175741711671E-2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0.10987038027376743</v>
      </c>
      <c r="N62" s="337">
        <f t="shared" si="89"/>
        <v>0.11077945337831344</v>
      </c>
      <c r="O62" s="337">
        <f t="shared" si="89"/>
        <v>0.11091004527828999</v>
      </c>
      <c r="P62" s="337">
        <f t="shared" si="89"/>
        <v>0.11199480566139479</v>
      </c>
      <c r="Q62" s="337">
        <f t="shared" si="89"/>
        <v>0.11029013732952408</v>
      </c>
      <c r="R62" s="337">
        <f t="shared" si="89"/>
        <v>0.10851804586932039</v>
      </c>
      <c r="S62" s="337">
        <f t="shared" si="89"/>
        <v>0.11221894666911814</v>
      </c>
      <c r="T62" s="337">
        <f t="shared" si="89"/>
        <v>0.11461241095754635</v>
      </c>
      <c r="U62" s="337">
        <f t="shared" si="89"/>
        <v>0.11701059987989969</v>
      </c>
      <c r="V62" s="337">
        <f t="shared" si="89"/>
        <v>0.11522621650183593</v>
      </c>
      <c r="W62" s="337">
        <f t="shared" si="89"/>
        <v>0.12073372628378415</v>
      </c>
      <c r="X62" s="337">
        <f t="shared" si="89"/>
        <v>0.12132286924942422</v>
      </c>
      <c r="Y62" s="337">
        <f t="shared" si="89"/>
        <v>0.12158923218434796</v>
      </c>
      <c r="Z62" s="337">
        <f t="shared" si="89"/>
        <v>0.12203307377966706</v>
      </c>
      <c r="AA62" s="337">
        <f t="shared" si="89"/>
        <v>0.12252722525260197</v>
      </c>
      <c r="AB62" s="337">
        <f t="shared" si="89"/>
        <v>0.12308891061332307</v>
      </c>
      <c r="AC62" s="337">
        <f t="shared" si="89"/>
        <v>0.12365238034022352</v>
      </c>
      <c r="AD62" s="337">
        <f t="shared" si="89"/>
        <v>0.12423145474659447</v>
      </c>
      <c r="AE62" s="337">
        <f t="shared" ref="AE62:AL62" si="90">AE15/AE$49</f>
        <v>0.12480965659622621</v>
      </c>
      <c r="AF62" s="337">
        <f t="shared" si="90"/>
        <v>0.12549147737994365</v>
      </c>
      <c r="AG62" s="337">
        <f t="shared" si="90"/>
        <v>0.12613287281166463</v>
      </c>
      <c r="AH62" s="337">
        <f t="shared" si="90"/>
        <v>0.12680438187689894</v>
      </c>
      <c r="AI62" s="337">
        <f t="shared" si="90"/>
        <v>0.12745229689585369</v>
      </c>
      <c r="AJ62" s="337">
        <f t="shared" si="90"/>
        <v>0.12817775187889771</v>
      </c>
      <c r="AK62" s="337">
        <f t="shared" si="90"/>
        <v>0.12886682090009466</v>
      </c>
      <c r="AL62" s="337">
        <f t="shared" si="90"/>
        <v>0.12964419206408073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1.9243028929421962E-2</v>
      </c>
      <c r="N63" s="336">
        <f t="shared" si="91"/>
        <v>1.9791924449312208E-2</v>
      </c>
      <c r="O63" s="336">
        <f t="shared" si="91"/>
        <v>1.9579399518802006E-2</v>
      </c>
      <c r="P63" s="336">
        <f t="shared" si="91"/>
        <v>1.9980386532741295E-2</v>
      </c>
      <c r="Q63" s="336">
        <f t="shared" si="91"/>
        <v>1.8218994087529274E-2</v>
      </c>
      <c r="R63" s="336">
        <f t="shared" si="91"/>
        <v>1.8051431670247066E-2</v>
      </c>
      <c r="S63" s="336">
        <f t="shared" si="91"/>
        <v>1.9273041343431861E-2</v>
      </c>
      <c r="T63" s="336">
        <f t="shared" si="91"/>
        <v>2.1848719003751512E-2</v>
      </c>
      <c r="U63" s="336">
        <f t="shared" si="91"/>
        <v>2.1980126163641173E-2</v>
      </c>
      <c r="V63" s="336">
        <f t="shared" si="91"/>
        <v>2.0566434835108803E-2</v>
      </c>
      <c r="W63" s="336">
        <f t="shared" si="91"/>
        <v>2.2354077788242506E-2</v>
      </c>
      <c r="X63" s="336">
        <f t="shared" si="91"/>
        <v>2.0098025851190984E-2</v>
      </c>
      <c r="Y63" s="336">
        <f t="shared" si="91"/>
        <v>2.0170304950980156E-2</v>
      </c>
      <c r="Z63" s="336">
        <f t="shared" si="91"/>
        <v>2.0218120701039281E-2</v>
      </c>
      <c r="AA63" s="336">
        <f t="shared" si="91"/>
        <v>2.0248366380077421E-2</v>
      </c>
      <c r="AB63" s="336">
        <f t="shared" si="91"/>
        <v>2.0286749505619716E-2</v>
      </c>
      <c r="AC63" s="336">
        <f t="shared" si="91"/>
        <v>2.0330562276876605E-2</v>
      </c>
      <c r="AD63" s="336">
        <f t="shared" si="91"/>
        <v>2.0368574985227709E-2</v>
      </c>
      <c r="AE63" s="336">
        <f t="shared" ref="AE63:AL63" si="92">AE16/AE$49</f>
        <v>2.0420742397842247E-2</v>
      </c>
      <c r="AF63" s="336">
        <f t="shared" si="92"/>
        <v>2.0501218531871659E-2</v>
      </c>
      <c r="AG63" s="336">
        <f t="shared" si="92"/>
        <v>2.0580047670623783E-2</v>
      </c>
      <c r="AH63" s="336">
        <f t="shared" si="92"/>
        <v>2.0651967174087401E-2</v>
      </c>
      <c r="AI63" s="336">
        <f t="shared" si="92"/>
        <v>2.0715391601825235E-2</v>
      </c>
      <c r="AJ63" s="336">
        <f t="shared" si="92"/>
        <v>2.0782671613027149E-2</v>
      </c>
      <c r="AK63" s="336">
        <f t="shared" si="92"/>
        <v>2.0850372934196112E-2</v>
      </c>
      <c r="AL63" s="336">
        <f t="shared" si="92"/>
        <v>2.0920935455086737E-2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1.3485547038566716E-2</v>
      </c>
      <c r="N64" s="336">
        <f t="shared" si="93"/>
        <v>1.6629811743879595E-2</v>
      </c>
      <c r="O64" s="336">
        <f t="shared" si="93"/>
        <v>1.5965678127830132E-2</v>
      </c>
      <c r="P64" s="336">
        <f t="shared" si="93"/>
        <v>1.6045532016977029E-2</v>
      </c>
      <c r="Q64" s="336">
        <f t="shared" si="93"/>
        <v>1.6010164010298027E-2</v>
      </c>
      <c r="R64" s="336">
        <f t="shared" si="93"/>
        <v>1.6194466789220707E-2</v>
      </c>
      <c r="S64" s="336">
        <f t="shared" si="93"/>
        <v>1.6084794715847194E-2</v>
      </c>
      <c r="T64" s="336">
        <f t="shared" si="93"/>
        <v>1.5603272616168654E-2</v>
      </c>
      <c r="U64" s="336">
        <f t="shared" si="93"/>
        <v>1.7379477499929671E-2</v>
      </c>
      <c r="V64" s="336">
        <f t="shared" si="93"/>
        <v>1.67249915738753E-2</v>
      </c>
      <c r="W64" s="336">
        <f t="shared" si="93"/>
        <v>1.7836999988951854E-2</v>
      </c>
      <c r="X64" s="336">
        <f t="shared" si="93"/>
        <v>2.610956520406299E-2</v>
      </c>
      <c r="Y64" s="336">
        <f t="shared" si="93"/>
        <v>2.6629398480219803E-2</v>
      </c>
      <c r="Z64" s="336">
        <f t="shared" si="93"/>
        <v>2.7133830454586561E-2</v>
      </c>
      <c r="AA64" s="336">
        <f t="shared" si="93"/>
        <v>2.7637989509971907E-2</v>
      </c>
      <c r="AB64" s="336">
        <f t="shared" si="93"/>
        <v>2.8130250321690451E-2</v>
      </c>
      <c r="AC64" s="336">
        <f t="shared" si="93"/>
        <v>2.861546534346553E-2</v>
      </c>
      <c r="AD64" s="336">
        <f t="shared" si="93"/>
        <v>2.9113861115018909E-2</v>
      </c>
      <c r="AE64" s="336">
        <f t="shared" ref="AE64:AL64" si="94">AE17/AE$49</f>
        <v>2.9595135675672238E-2</v>
      </c>
      <c r="AF64" s="336">
        <f t="shared" si="94"/>
        <v>3.0100760061371291E-2</v>
      </c>
      <c r="AG64" s="336">
        <f t="shared" si="94"/>
        <v>3.0605755589211209E-2</v>
      </c>
      <c r="AH64" s="336">
        <f t="shared" si="94"/>
        <v>3.114910522079337E-2</v>
      </c>
      <c r="AI64" s="336">
        <f t="shared" si="94"/>
        <v>3.1673300596227423E-2</v>
      </c>
      <c r="AJ64" s="336">
        <f t="shared" si="94"/>
        <v>3.2174214839805523E-2</v>
      </c>
      <c r="AK64" s="336">
        <f t="shared" si="94"/>
        <v>3.2672102327067506E-2</v>
      </c>
      <c r="AL64" s="336">
        <f t="shared" si="94"/>
        <v>3.3153941986903697E-2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8.6603723768969108E-3</v>
      </c>
      <c r="N65" s="336">
        <f t="shared" si="95"/>
        <v>1.0039640665372079E-2</v>
      </c>
      <c r="O65" s="336">
        <f t="shared" si="95"/>
        <v>9.3089734386159056E-3</v>
      </c>
      <c r="P65" s="336">
        <f t="shared" si="95"/>
        <v>8.5509273748495349E-3</v>
      </c>
      <c r="Q65" s="336">
        <f t="shared" si="95"/>
        <v>8.0253348744801032E-3</v>
      </c>
      <c r="R65" s="336">
        <f t="shared" si="95"/>
        <v>8.1037411335998719E-3</v>
      </c>
      <c r="S65" s="336">
        <f t="shared" si="95"/>
        <v>8.6879500036296017E-3</v>
      </c>
      <c r="T65" s="336">
        <f t="shared" si="95"/>
        <v>7.6674080139904552E-3</v>
      </c>
      <c r="U65" s="336">
        <f t="shared" si="95"/>
        <v>7.6442128686902908E-3</v>
      </c>
      <c r="V65" s="336">
        <f t="shared" si="95"/>
        <v>7.8851311126776711E-3</v>
      </c>
      <c r="W65" s="336">
        <f t="shared" si="95"/>
        <v>8.2184304814434186E-3</v>
      </c>
      <c r="X65" s="336">
        <f t="shared" si="95"/>
        <v>6.5236787462427878E-3</v>
      </c>
      <c r="Y65" s="336">
        <f t="shared" si="95"/>
        <v>6.4552932089300746E-3</v>
      </c>
      <c r="Z65" s="336">
        <f t="shared" si="95"/>
        <v>6.4357341829839173E-3</v>
      </c>
      <c r="AA65" s="336">
        <f t="shared" si="95"/>
        <v>6.4136714607072138E-3</v>
      </c>
      <c r="AB65" s="336">
        <f t="shared" si="95"/>
        <v>6.4373942470713303E-3</v>
      </c>
      <c r="AC65" s="336">
        <f t="shared" si="95"/>
        <v>6.4397716374610531E-3</v>
      </c>
      <c r="AD65" s="336">
        <f t="shared" si="95"/>
        <v>6.4401849361750002E-3</v>
      </c>
      <c r="AE65" s="336">
        <f t="shared" ref="AE65:AL65" si="96">AE18/AE$49</f>
        <v>6.415520176148241E-3</v>
      </c>
      <c r="AF65" s="336">
        <f t="shared" si="96"/>
        <v>6.4386769113066646E-3</v>
      </c>
      <c r="AG65" s="336">
        <f t="shared" si="96"/>
        <v>6.4340808807250155E-3</v>
      </c>
      <c r="AH65" s="336">
        <f t="shared" si="96"/>
        <v>6.4349518127960652E-3</v>
      </c>
      <c r="AI65" s="336">
        <f t="shared" si="96"/>
        <v>6.4179651915053006E-3</v>
      </c>
      <c r="AJ65" s="336">
        <f t="shared" si="96"/>
        <v>6.4465950047427412E-3</v>
      </c>
      <c r="AK65" s="336">
        <f t="shared" si="96"/>
        <v>6.4153180060395037E-3</v>
      </c>
      <c r="AL65" s="336">
        <f t="shared" si="96"/>
        <v>6.4410698478578133E-3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1.1782965887943976E-2</v>
      </c>
      <c r="N66" s="336">
        <f t="shared" si="97"/>
        <v>1.0366173667616699E-2</v>
      </c>
      <c r="O66" s="336">
        <f t="shared" si="97"/>
        <v>1.1403717856381126E-2</v>
      </c>
      <c r="P66" s="336">
        <f t="shared" si="97"/>
        <v>1.2618053238904768E-2</v>
      </c>
      <c r="Q66" s="336">
        <f t="shared" si="97"/>
        <v>1.3452427629234237E-2</v>
      </c>
      <c r="R66" s="336">
        <f t="shared" si="97"/>
        <v>1.2564167572410462E-2</v>
      </c>
      <c r="S66" s="336">
        <f t="shared" si="97"/>
        <v>1.3103848605449447E-2</v>
      </c>
      <c r="T66" s="336">
        <f t="shared" si="97"/>
        <v>1.3385799779233688E-2</v>
      </c>
      <c r="U66" s="336">
        <f t="shared" si="97"/>
        <v>1.450054791935672E-2</v>
      </c>
      <c r="V66" s="336">
        <f t="shared" si="97"/>
        <v>1.3261560772464718E-2</v>
      </c>
      <c r="W66" s="336">
        <f t="shared" si="97"/>
        <v>1.3196388941681078E-2</v>
      </c>
      <c r="X66" s="336">
        <f t="shared" si="97"/>
        <v>1.1198969821539419E-2</v>
      </c>
      <c r="Y66" s="336">
        <f t="shared" si="97"/>
        <v>1.1032004353039764E-2</v>
      </c>
      <c r="Z66" s="336">
        <f t="shared" si="97"/>
        <v>1.0993503422348413E-2</v>
      </c>
      <c r="AA66" s="336">
        <f t="shared" si="97"/>
        <v>1.1032739109408281E-2</v>
      </c>
      <c r="AB66" s="336">
        <f t="shared" si="97"/>
        <v>1.1080324107698488E-2</v>
      </c>
      <c r="AC66" s="336">
        <f t="shared" si="97"/>
        <v>1.1121567824477849E-2</v>
      </c>
      <c r="AD66" s="336">
        <f t="shared" si="97"/>
        <v>1.1162589787415415E-2</v>
      </c>
      <c r="AE66" s="336">
        <f t="shared" ref="AE66:AL66" si="98">AE19/AE$49</f>
        <v>1.1212708618216691E-2</v>
      </c>
      <c r="AF66" s="336">
        <f t="shared" si="98"/>
        <v>1.1264898379707412E-2</v>
      </c>
      <c r="AG66" s="336">
        <f t="shared" si="98"/>
        <v>1.1314534750023196E-2</v>
      </c>
      <c r="AH66" s="336">
        <f t="shared" si="98"/>
        <v>1.1364918942937226E-2</v>
      </c>
      <c r="AI66" s="336">
        <f t="shared" si="98"/>
        <v>1.1416067912554997E-2</v>
      </c>
      <c r="AJ66" s="336">
        <f t="shared" si="98"/>
        <v>1.1490039883304428E-2</v>
      </c>
      <c r="AK66" s="336">
        <f t="shared" si="98"/>
        <v>1.1578473808390558E-2</v>
      </c>
      <c r="AL66" s="336">
        <f t="shared" si="98"/>
        <v>1.1685195696113856E-2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5.669846604093786E-2</v>
      </c>
      <c r="N67" s="336">
        <f t="shared" si="99"/>
        <v>5.3951902852132853E-2</v>
      </c>
      <c r="O67" s="336">
        <f t="shared" si="99"/>
        <v>5.465227633666081E-2</v>
      </c>
      <c r="P67" s="336">
        <f t="shared" si="99"/>
        <v>5.4799906497922157E-2</v>
      </c>
      <c r="Q67" s="336">
        <f t="shared" si="99"/>
        <v>5.4583216727982435E-2</v>
      </c>
      <c r="R67" s="336">
        <f t="shared" si="99"/>
        <v>5.3604238703842275E-2</v>
      </c>
      <c r="S67" s="336">
        <f t="shared" si="99"/>
        <v>5.5069312000760033E-2</v>
      </c>
      <c r="T67" s="336">
        <f t="shared" si="99"/>
        <v>5.6107211544402034E-2</v>
      </c>
      <c r="U67" s="336">
        <f t="shared" si="99"/>
        <v>5.5506235428281821E-2</v>
      </c>
      <c r="V67" s="336">
        <f t="shared" si="99"/>
        <v>5.6788098207709442E-2</v>
      </c>
      <c r="W67" s="336">
        <f t="shared" si="99"/>
        <v>5.912782908346529E-2</v>
      </c>
      <c r="X67" s="336">
        <f t="shared" si="99"/>
        <v>5.7392629626388039E-2</v>
      </c>
      <c r="Y67" s="336">
        <f t="shared" si="99"/>
        <v>5.7302231191178159E-2</v>
      </c>
      <c r="Z67" s="336">
        <f t="shared" si="99"/>
        <v>5.7251885018708884E-2</v>
      </c>
      <c r="AA67" s="336">
        <f t="shared" si="99"/>
        <v>5.719445879243714E-2</v>
      </c>
      <c r="AB67" s="336">
        <f t="shared" si="99"/>
        <v>5.7154192431243089E-2</v>
      </c>
      <c r="AC67" s="336">
        <f t="shared" si="99"/>
        <v>5.7145013257942488E-2</v>
      </c>
      <c r="AD67" s="336">
        <f t="shared" si="99"/>
        <v>5.7146243922757439E-2</v>
      </c>
      <c r="AE67" s="336">
        <f t="shared" ref="AE67:AL67" si="100">AE20/AE$49</f>
        <v>5.7165549728346782E-2</v>
      </c>
      <c r="AF67" s="336">
        <f t="shared" si="100"/>
        <v>5.7185923495686609E-2</v>
      </c>
      <c r="AG67" s="336">
        <f t="shared" si="100"/>
        <v>5.7198453921081437E-2</v>
      </c>
      <c r="AH67" s="336">
        <f t="shared" si="100"/>
        <v>5.7203438726284896E-2</v>
      </c>
      <c r="AI67" s="336">
        <f t="shared" si="100"/>
        <v>5.7229571593740737E-2</v>
      </c>
      <c r="AJ67" s="336">
        <f t="shared" si="100"/>
        <v>5.7284230538017858E-2</v>
      </c>
      <c r="AK67" s="336">
        <f t="shared" si="100"/>
        <v>5.7350553824400963E-2</v>
      </c>
      <c r="AL67" s="336">
        <f t="shared" si="100"/>
        <v>5.7443049078118633E-2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0.13064176679958026</v>
      </c>
      <c r="N69" s="337">
        <f t="shared" si="101"/>
        <v>0.13362843575293495</v>
      </c>
      <c r="O69" s="337">
        <f t="shared" si="101"/>
        <v>0.13566747107393767</v>
      </c>
      <c r="P69" s="337">
        <f t="shared" si="101"/>
        <v>0.13306470292896552</v>
      </c>
      <c r="Q69" s="337">
        <f t="shared" si="101"/>
        <v>0.13359680515141018</v>
      </c>
      <c r="R69" s="337">
        <f t="shared" si="101"/>
        <v>0.13198597425515529</v>
      </c>
      <c r="S69" s="337">
        <f t="shared" si="101"/>
        <v>0.12861190161635969</v>
      </c>
      <c r="T69" s="337">
        <f t="shared" si="101"/>
        <v>0.13363175024958243</v>
      </c>
      <c r="U69" s="337">
        <f t="shared" si="101"/>
        <v>0.12907229122827341</v>
      </c>
      <c r="V69" s="337">
        <f t="shared" si="101"/>
        <v>0.12631547760764286</v>
      </c>
      <c r="W69" s="337">
        <f t="shared" si="101"/>
        <v>0.13281163738006826</v>
      </c>
      <c r="X69" s="337">
        <f t="shared" si="101"/>
        <v>0.1354579470684176</v>
      </c>
      <c r="Y69" s="337">
        <f t="shared" si="101"/>
        <v>0.13480388999820395</v>
      </c>
      <c r="Z69" s="337">
        <f t="shared" si="101"/>
        <v>0.13403443050863659</v>
      </c>
      <c r="AA69" s="337">
        <f t="shared" si="101"/>
        <v>0.13329810257328051</v>
      </c>
      <c r="AB69" s="337">
        <f t="shared" si="101"/>
        <v>0.13258679175962157</v>
      </c>
      <c r="AC69" s="337">
        <f t="shared" si="101"/>
        <v>0.13180769216413551</v>
      </c>
      <c r="AD69" s="337">
        <f t="shared" si="101"/>
        <v>0.13087547102579719</v>
      </c>
      <c r="AE69" s="337">
        <f t="shared" ref="AE69:AL69" si="102">AE22/AE$49</f>
        <v>0.12997206505343528</v>
      </c>
      <c r="AF69" s="337">
        <f t="shared" si="102"/>
        <v>0.12897325023188017</v>
      </c>
      <c r="AG69" s="337">
        <f t="shared" si="102"/>
        <v>0.12797730000530969</v>
      </c>
      <c r="AH69" s="337">
        <f t="shared" si="102"/>
        <v>0.12700787861703239</v>
      </c>
      <c r="AI69" s="337">
        <f t="shared" si="102"/>
        <v>0.12607282126594227</v>
      </c>
      <c r="AJ69" s="337">
        <f t="shared" si="102"/>
        <v>0.12500163839051429</v>
      </c>
      <c r="AK69" s="337">
        <f t="shared" si="102"/>
        <v>0.12389083006123412</v>
      </c>
      <c r="AL69" s="337">
        <f t="shared" si="102"/>
        <v>0.12260449033690117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0.10267420034307125</v>
      </c>
      <c r="N70" s="336">
        <f t="shared" si="103"/>
        <v>0.10770495027527784</v>
      </c>
      <c r="O70" s="336">
        <f t="shared" si="103"/>
        <v>0.11003611941595659</v>
      </c>
      <c r="P70" s="336">
        <f t="shared" si="103"/>
        <v>0.10695259963700761</v>
      </c>
      <c r="Q70" s="336">
        <f t="shared" si="103"/>
        <v>0.10760553894320177</v>
      </c>
      <c r="R70" s="336">
        <f t="shared" si="103"/>
        <v>0.10834832315658934</v>
      </c>
      <c r="S70" s="336">
        <f t="shared" si="103"/>
        <v>0.10610204916024971</v>
      </c>
      <c r="T70" s="336">
        <f t="shared" si="103"/>
        <v>0.10962839070886493</v>
      </c>
      <c r="U70" s="336">
        <f t="shared" si="103"/>
        <v>0.10569150873577916</v>
      </c>
      <c r="V70" s="336">
        <f t="shared" si="103"/>
        <v>0.10516853887578204</v>
      </c>
      <c r="W70" s="336">
        <f t="shared" si="103"/>
        <v>0.1119592823102894</v>
      </c>
      <c r="X70" s="336">
        <f t="shared" si="103"/>
        <v>0.11503364660494918</v>
      </c>
      <c r="Y70" s="336">
        <f t="shared" si="103"/>
        <v>0.11475647128182162</v>
      </c>
      <c r="Z70" s="336">
        <f t="shared" si="103"/>
        <v>0.11436353624476375</v>
      </c>
      <c r="AA70" s="336">
        <f t="shared" si="103"/>
        <v>0.11401096669218344</v>
      </c>
      <c r="AB70" s="336">
        <f t="shared" si="103"/>
        <v>0.11373042873939776</v>
      </c>
      <c r="AC70" s="336">
        <f t="shared" si="103"/>
        <v>0.11349750511638385</v>
      </c>
      <c r="AD70" s="336">
        <f t="shared" si="103"/>
        <v>0.11322370156621878</v>
      </c>
      <c r="AE70" s="336">
        <f t="shared" ref="AE70:AL70" si="104">AE23/AE$49</f>
        <v>0.11292685668539454</v>
      </c>
      <c r="AF70" s="336">
        <f t="shared" si="104"/>
        <v>0.11254740571415138</v>
      </c>
      <c r="AG70" s="336">
        <f t="shared" si="104"/>
        <v>0.11214048743626095</v>
      </c>
      <c r="AH70" s="336">
        <f t="shared" si="104"/>
        <v>0.11172045536460447</v>
      </c>
      <c r="AI70" s="336">
        <f t="shared" si="104"/>
        <v>0.11127916306262717</v>
      </c>
      <c r="AJ70" s="336">
        <f t="shared" si="104"/>
        <v>0.11079396738240316</v>
      </c>
      <c r="AK70" s="336">
        <f t="shared" si="104"/>
        <v>0.11038369235892732</v>
      </c>
      <c r="AL70" s="336">
        <f t="shared" si="104"/>
        <v>0.10998613443749433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2.7967566456509003E-2</v>
      </c>
      <c r="N71" s="336">
        <f t="shared" si="105"/>
        <v>2.5923485477657108E-2</v>
      </c>
      <c r="O71" s="336">
        <f t="shared" si="105"/>
        <v>2.5631351657981083E-2</v>
      </c>
      <c r="P71" s="336">
        <f t="shared" si="105"/>
        <v>2.6112103291957907E-2</v>
      </c>
      <c r="Q71" s="336">
        <f t="shared" si="105"/>
        <v>2.5991266208208401E-2</v>
      </c>
      <c r="R71" s="336">
        <f t="shared" si="105"/>
        <v>2.3637651098565953E-2</v>
      </c>
      <c r="S71" s="336">
        <f t="shared" si="105"/>
        <v>2.2509852456109973E-2</v>
      </c>
      <c r="T71" s="336">
        <f t="shared" si="105"/>
        <v>2.4003359540717511E-2</v>
      </c>
      <c r="U71" s="336">
        <f t="shared" si="105"/>
        <v>2.3380782492494239E-2</v>
      </c>
      <c r="V71" s="336">
        <f t="shared" si="105"/>
        <v>2.1146938731860816E-2</v>
      </c>
      <c r="W71" s="336">
        <f t="shared" si="105"/>
        <v>2.0852355069778866E-2</v>
      </c>
      <c r="X71" s="336">
        <f t="shared" si="105"/>
        <v>2.0424300463468433E-2</v>
      </c>
      <c r="Y71" s="336">
        <f t="shared" si="105"/>
        <v>2.0047418716382336E-2</v>
      </c>
      <c r="Z71" s="336">
        <f t="shared" si="105"/>
        <v>1.9670894263872824E-2</v>
      </c>
      <c r="AA71" s="336">
        <f t="shared" si="105"/>
        <v>1.9287135881097078E-2</v>
      </c>
      <c r="AB71" s="336">
        <f t="shared" si="105"/>
        <v>1.8856363020223824E-2</v>
      </c>
      <c r="AC71" s="336">
        <f t="shared" si="105"/>
        <v>1.8310187047751652E-2</v>
      </c>
      <c r="AD71" s="336">
        <f t="shared" si="105"/>
        <v>1.7651769459578397E-2</v>
      </c>
      <c r="AE71" s="336">
        <f t="shared" ref="AE71:AL71" si="106">AE24/AE$49</f>
        <v>1.7045208368040743E-2</v>
      </c>
      <c r="AF71" s="336">
        <f t="shared" si="106"/>
        <v>1.6425844517728806E-2</v>
      </c>
      <c r="AG71" s="336">
        <f t="shared" si="106"/>
        <v>1.5836812569048737E-2</v>
      </c>
      <c r="AH71" s="336">
        <f t="shared" si="106"/>
        <v>1.5287423252427908E-2</v>
      </c>
      <c r="AI71" s="336">
        <f t="shared" si="106"/>
        <v>1.4793658203315106E-2</v>
      </c>
      <c r="AJ71" s="336">
        <f t="shared" si="106"/>
        <v>1.4207671008111137E-2</v>
      </c>
      <c r="AK71" s="336">
        <f t="shared" si="106"/>
        <v>1.3507137702306802E-2</v>
      </c>
      <c r="AL71" s="336">
        <f t="shared" si="106"/>
        <v>1.2618355899406849E-2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0.10933026658961911</v>
      </c>
      <c r="N73" s="337">
        <f t="shared" si="107"/>
        <v>0.102250731796191</v>
      </c>
      <c r="O73" s="337">
        <f t="shared" si="107"/>
        <v>0.1024890428316519</v>
      </c>
      <c r="P73" s="337">
        <f t="shared" si="107"/>
        <v>0.10135059097289632</v>
      </c>
      <c r="Q73" s="337">
        <f t="shared" si="107"/>
        <v>0.10065706697903833</v>
      </c>
      <c r="R73" s="337">
        <f t="shared" si="107"/>
        <v>9.8039550807501055E-2</v>
      </c>
      <c r="S73" s="337">
        <f t="shared" si="107"/>
        <v>9.4915374118888909E-2</v>
      </c>
      <c r="T73" s="337">
        <f t="shared" si="107"/>
        <v>9.6069829768667403E-2</v>
      </c>
      <c r="U73" s="337">
        <f t="shared" si="107"/>
        <v>9.3171657532983662E-2</v>
      </c>
      <c r="V73" s="337">
        <f t="shared" si="107"/>
        <v>9.6568805570348998E-2</v>
      </c>
      <c r="W73" s="337">
        <f t="shared" si="107"/>
        <v>8.6849349137238782E-2</v>
      </c>
      <c r="X73" s="337">
        <f t="shared" si="107"/>
        <v>8.6856759697576155E-2</v>
      </c>
      <c r="Y73" s="337">
        <f t="shared" si="107"/>
        <v>8.5933414263728289E-2</v>
      </c>
      <c r="Z73" s="337">
        <f t="shared" si="107"/>
        <v>8.4956720703552202E-2</v>
      </c>
      <c r="AA73" s="337">
        <f t="shared" si="107"/>
        <v>8.4015667237347352E-2</v>
      </c>
      <c r="AB73" s="337">
        <f t="shared" si="107"/>
        <v>8.31696885923284E-2</v>
      </c>
      <c r="AC73" s="337">
        <f t="shared" si="107"/>
        <v>8.2387765038712979E-2</v>
      </c>
      <c r="AD73" s="337">
        <f t="shared" si="107"/>
        <v>8.1596311579509653E-2</v>
      </c>
      <c r="AE73" s="337">
        <f t="shared" ref="AE73:AL73" si="108">AE26/AE$49</f>
        <v>8.0787159546820364E-2</v>
      </c>
      <c r="AF73" s="337">
        <f t="shared" si="108"/>
        <v>7.99649140887711E-2</v>
      </c>
      <c r="AG73" s="337">
        <f t="shared" si="108"/>
        <v>7.9164407298511513E-2</v>
      </c>
      <c r="AH73" s="337">
        <f t="shared" si="108"/>
        <v>7.8370729695765598E-2</v>
      </c>
      <c r="AI73" s="337">
        <f t="shared" si="108"/>
        <v>7.758807749397359E-2</v>
      </c>
      <c r="AJ73" s="337">
        <f t="shared" si="108"/>
        <v>7.6839840535668807E-2</v>
      </c>
      <c r="AK73" s="337">
        <f t="shared" si="108"/>
        <v>7.6125956328341765E-2</v>
      </c>
      <c r="AL73" s="337">
        <f t="shared" si="108"/>
        <v>7.5393117268061083E-2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1.2665648074433489E-2</v>
      </c>
      <c r="N74" s="336">
        <f t="shared" si="109"/>
        <v>1.0095023883026121E-2</v>
      </c>
      <c r="O74" s="336">
        <f t="shared" si="109"/>
        <v>1.1146277926056028E-2</v>
      </c>
      <c r="P74" s="336">
        <f t="shared" si="109"/>
        <v>1.1846612148501752E-2</v>
      </c>
      <c r="Q74" s="336">
        <f t="shared" si="109"/>
        <v>1.2332833926173202E-2</v>
      </c>
      <c r="R74" s="336">
        <f t="shared" si="109"/>
        <v>1.095658076472531E-2</v>
      </c>
      <c r="S74" s="336">
        <f t="shared" si="109"/>
        <v>1.0977085405759208E-2</v>
      </c>
      <c r="T74" s="336">
        <f t="shared" si="109"/>
        <v>1.0350694780303839E-2</v>
      </c>
      <c r="U74" s="336">
        <f t="shared" si="109"/>
        <v>9.3358255615786506E-3</v>
      </c>
      <c r="V74" s="336">
        <f t="shared" si="109"/>
        <v>1.1016207811618422E-2</v>
      </c>
      <c r="W74" s="336">
        <f t="shared" si="109"/>
        <v>1.0756259448709738E-2</v>
      </c>
      <c r="X74" s="336">
        <f t="shared" si="109"/>
        <v>1.0101660555564456E-2</v>
      </c>
      <c r="Y74" s="336">
        <f t="shared" si="109"/>
        <v>1.0094839661439333E-2</v>
      </c>
      <c r="Z74" s="336">
        <f t="shared" si="109"/>
        <v>1.015995649577279E-2</v>
      </c>
      <c r="AA74" s="336">
        <f t="shared" si="109"/>
        <v>1.0214945974432567E-2</v>
      </c>
      <c r="AB74" s="336">
        <f t="shared" si="109"/>
        <v>1.0248438758173949E-2</v>
      </c>
      <c r="AC74" s="336">
        <f t="shared" si="109"/>
        <v>1.0283948218000261E-2</v>
      </c>
      <c r="AD74" s="336">
        <f t="shared" si="109"/>
        <v>1.0316241355119238E-2</v>
      </c>
      <c r="AE74" s="336">
        <f t="shared" ref="AE74:AL74" si="110">AE27/AE$49</f>
        <v>1.0344730924656488E-2</v>
      </c>
      <c r="AF74" s="336">
        <f t="shared" si="110"/>
        <v>1.037059019751933E-2</v>
      </c>
      <c r="AG74" s="336">
        <f t="shared" si="110"/>
        <v>1.0398092113502767E-2</v>
      </c>
      <c r="AH74" s="336">
        <f t="shared" si="110"/>
        <v>1.0414780600541058E-2</v>
      </c>
      <c r="AI74" s="336">
        <f t="shared" si="110"/>
        <v>1.0437271122689707E-2</v>
      </c>
      <c r="AJ74" s="336">
        <f t="shared" si="110"/>
        <v>1.04636580775008E-2</v>
      </c>
      <c r="AK74" s="336">
        <f t="shared" si="110"/>
        <v>1.049555865670479E-2</v>
      </c>
      <c r="AL74" s="336">
        <f t="shared" si="110"/>
        <v>1.0524858004870213E-2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3.9835210487459048E-2</v>
      </c>
      <c r="N75" s="336">
        <f t="shared" si="111"/>
        <v>3.9623120692059845E-2</v>
      </c>
      <c r="O75" s="336">
        <f t="shared" si="111"/>
        <v>3.7041563756227622E-2</v>
      </c>
      <c r="P75" s="336">
        <f t="shared" si="111"/>
        <v>3.7066450138562211E-2</v>
      </c>
      <c r="Q75" s="336">
        <f t="shared" si="111"/>
        <v>3.7937619514908323E-2</v>
      </c>
      <c r="R75" s="336">
        <f t="shared" si="111"/>
        <v>3.6889624220238414E-2</v>
      </c>
      <c r="S75" s="336">
        <f t="shared" si="111"/>
        <v>3.5399960031210667E-2</v>
      </c>
      <c r="T75" s="336">
        <f t="shared" si="111"/>
        <v>3.6732758436304247E-2</v>
      </c>
      <c r="U75" s="336">
        <f t="shared" si="111"/>
        <v>3.6278545166717344E-2</v>
      </c>
      <c r="V75" s="336">
        <f t="shared" si="111"/>
        <v>3.8442811257905815E-2</v>
      </c>
      <c r="W75" s="336">
        <f t="shared" si="111"/>
        <v>3.2901056797567489E-2</v>
      </c>
      <c r="X75" s="336">
        <f t="shared" si="111"/>
        <v>3.2592735693348807E-2</v>
      </c>
      <c r="Y75" s="336">
        <f t="shared" si="111"/>
        <v>3.2150061916710847E-2</v>
      </c>
      <c r="Z75" s="336">
        <f t="shared" si="111"/>
        <v>3.1671313592883388E-2</v>
      </c>
      <c r="AA75" s="336">
        <f t="shared" si="111"/>
        <v>3.1199263723987989E-2</v>
      </c>
      <c r="AB75" s="336">
        <f t="shared" si="111"/>
        <v>3.0749057093916999E-2</v>
      </c>
      <c r="AC75" s="336">
        <f t="shared" si="111"/>
        <v>3.0317967758486265E-2</v>
      </c>
      <c r="AD75" s="336">
        <f t="shared" si="111"/>
        <v>2.9889204999001443E-2</v>
      </c>
      <c r="AE75" s="336">
        <f t="shared" ref="AE75:AL75" si="112">AE28/AE$49</f>
        <v>2.9469242959537664E-2</v>
      </c>
      <c r="AF75" s="336">
        <f t="shared" si="112"/>
        <v>2.9056784848358285E-2</v>
      </c>
      <c r="AG75" s="336">
        <f t="shared" si="112"/>
        <v>2.8649929758627804E-2</v>
      </c>
      <c r="AH75" s="336">
        <f t="shared" si="112"/>
        <v>2.8243372479345191E-2</v>
      </c>
      <c r="AI75" s="336">
        <f t="shared" si="112"/>
        <v>2.7836621727533834E-2</v>
      </c>
      <c r="AJ75" s="336">
        <f t="shared" si="112"/>
        <v>2.7428518424186647E-2</v>
      </c>
      <c r="AK75" s="336">
        <f t="shared" si="112"/>
        <v>2.7020930896839025E-2</v>
      </c>
      <c r="AL75" s="336">
        <f t="shared" si="112"/>
        <v>2.6622480375511664E-2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3.6066778769972538E-2</v>
      </c>
      <c r="N76" s="336">
        <f t="shared" si="113"/>
        <v>3.2064211528900537E-2</v>
      </c>
      <c r="O76" s="336">
        <f t="shared" si="113"/>
        <v>3.2963067170508176E-2</v>
      </c>
      <c r="P76" s="336">
        <f t="shared" si="113"/>
        <v>3.1152210774105016E-2</v>
      </c>
      <c r="Q76" s="336">
        <f t="shared" si="113"/>
        <v>3.0203755291168945E-2</v>
      </c>
      <c r="R76" s="336">
        <f t="shared" si="113"/>
        <v>2.9325151967743528E-2</v>
      </c>
      <c r="S76" s="336">
        <f t="shared" si="113"/>
        <v>2.8026352383009E-2</v>
      </c>
      <c r="T76" s="336">
        <f t="shared" si="113"/>
        <v>2.910860860743977E-2</v>
      </c>
      <c r="U76" s="336">
        <f t="shared" si="113"/>
        <v>2.8935186042639904E-2</v>
      </c>
      <c r="V76" s="336">
        <f t="shared" si="113"/>
        <v>2.9945013202990554E-2</v>
      </c>
      <c r="W76" s="336">
        <f t="shared" si="113"/>
        <v>2.6118629172102774E-2</v>
      </c>
      <c r="X76" s="336">
        <f t="shared" si="113"/>
        <v>2.6449406623743458E-2</v>
      </c>
      <c r="Y76" s="336">
        <f t="shared" si="113"/>
        <v>2.6050491847993244E-2</v>
      </c>
      <c r="Z76" s="336">
        <f t="shared" si="113"/>
        <v>2.5513811491380142E-2</v>
      </c>
      <c r="AA76" s="336">
        <f t="shared" si="113"/>
        <v>2.5037010034240116E-2</v>
      </c>
      <c r="AB76" s="336">
        <f t="shared" si="113"/>
        <v>2.4661190690409548E-2</v>
      </c>
      <c r="AC76" s="336">
        <f t="shared" si="113"/>
        <v>2.4296872718365115E-2</v>
      </c>
      <c r="AD76" s="336">
        <f t="shared" si="113"/>
        <v>2.3948029897778837E-2</v>
      </c>
      <c r="AE76" s="336">
        <f t="shared" ref="AE76:AL76" si="114">AE29/AE$49</f>
        <v>2.3587736911619701E-2</v>
      </c>
      <c r="AF76" s="336">
        <f t="shared" si="114"/>
        <v>2.3219604038666623E-2</v>
      </c>
      <c r="AG76" s="336">
        <f t="shared" si="114"/>
        <v>2.2850996114037608E-2</v>
      </c>
      <c r="AH76" s="336">
        <f t="shared" si="114"/>
        <v>2.2491441910892741E-2</v>
      </c>
      <c r="AI76" s="336">
        <f t="shared" si="114"/>
        <v>2.2146503985972458E-2</v>
      </c>
      <c r="AJ76" s="336">
        <f t="shared" si="114"/>
        <v>2.1814056248330764E-2</v>
      </c>
      <c r="AK76" s="336">
        <f t="shared" si="114"/>
        <v>2.1463020431578436E-2</v>
      </c>
      <c r="AL76" s="336">
        <f t="shared" si="114"/>
        <v>2.1111100179130159E-2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2.0762629257754035E-2</v>
      </c>
      <c r="N77" s="336">
        <f t="shared" si="115"/>
        <v>2.0468375692204499E-2</v>
      </c>
      <c r="O77" s="336">
        <f t="shared" si="115"/>
        <v>2.1338133978860085E-2</v>
      </c>
      <c r="P77" s="336">
        <f t="shared" si="115"/>
        <v>2.1285317911727358E-2</v>
      </c>
      <c r="Q77" s="336">
        <f t="shared" si="115"/>
        <v>2.0182858246787866E-2</v>
      </c>
      <c r="R77" s="336">
        <f t="shared" si="115"/>
        <v>2.0868193854793805E-2</v>
      </c>
      <c r="S77" s="336">
        <f t="shared" si="115"/>
        <v>2.0511976298910033E-2</v>
      </c>
      <c r="T77" s="336">
        <f t="shared" si="115"/>
        <v>1.9877767944619554E-2</v>
      </c>
      <c r="U77" s="336">
        <f t="shared" si="115"/>
        <v>1.8622100762047757E-2</v>
      </c>
      <c r="V77" s="336">
        <f t="shared" si="115"/>
        <v>1.7164773297834186E-2</v>
      </c>
      <c r="W77" s="336">
        <f t="shared" si="115"/>
        <v>1.7073403718858803E-2</v>
      </c>
      <c r="X77" s="336">
        <f t="shared" si="115"/>
        <v>1.771295682491943E-2</v>
      </c>
      <c r="Y77" s="336">
        <f t="shared" si="115"/>
        <v>1.763802083758487E-2</v>
      </c>
      <c r="Z77" s="336">
        <f t="shared" si="115"/>
        <v>1.7611639123515883E-2</v>
      </c>
      <c r="AA77" s="336">
        <f t="shared" si="115"/>
        <v>1.7564447504686685E-2</v>
      </c>
      <c r="AB77" s="336">
        <f t="shared" si="115"/>
        <v>1.751100204982791E-2</v>
      </c>
      <c r="AC77" s="336">
        <f t="shared" si="115"/>
        <v>1.7488976343861342E-2</v>
      </c>
      <c r="AD77" s="336">
        <f t="shared" si="115"/>
        <v>1.744283532761013E-2</v>
      </c>
      <c r="AE77" s="336">
        <f t="shared" ref="AE77:AL77" si="116">AE30/AE$49</f>
        <v>1.7385448751006519E-2</v>
      </c>
      <c r="AF77" s="336">
        <f t="shared" si="116"/>
        <v>1.7317935004226858E-2</v>
      </c>
      <c r="AG77" s="336">
        <f t="shared" si="116"/>
        <v>1.7265389312343324E-2</v>
      </c>
      <c r="AH77" s="336">
        <f t="shared" si="116"/>
        <v>1.722113470498662E-2</v>
      </c>
      <c r="AI77" s="336">
        <f t="shared" si="116"/>
        <v>1.716768065777758E-2</v>
      </c>
      <c r="AJ77" s="336">
        <f t="shared" si="116"/>
        <v>1.7133607785650599E-2</v>
      </c>
      <c r="AK77" s="336">
        <f t="shared" si="116"/>
        <v>1.7146446343219521E-2</v>
      </c>
      <c r="AL77" s="336">
        <f t="shared" si="116"/>
        <v>1.7134678708549043E-2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9.7703869745506697E-2</v>
      </c>
      <c r="N79" s="337">
        <f t="shared" si="117"/>
        <v>8.9521617049293081E-2</v>
      </c>
      <c r="O79" s="337">
        <f t="shared" si="117"/>
        <v>8.8457912054915502E-2</v>
      </c>
      <c r="P79" s="337">
        <f t="shared" si="117"/>
        <v>9.0906347747579344E-2</v>
      </c>
      <c r="Q79" s="337">
        <f t="shared" si="117"/>
        <v>9.4305196039902908E-2</v>
      </c>
      <c r="R79" s="337">
        <f t="shared" si="117"/>
        <v>9.5220399434306435E-2</v>
      </c>
      <c r="S79" s="337">
        <f t="shared" si="117"/>
        <v>9.1632660311837491E-2</v>
      </c>
      <c r="T79" s="337">
        <f t="shared" si="117"/>
        <v>9.0086559565031574E-2</v>
      </c>
      <c r="U79" s="337">
        <f t="shared" si="117"/>
        <v>8.9938873145890566E-2</v>
      </c>
      <c r="V79" s="337">
        <f t="shared" si="117"/>
        <v>8.7755195895055677E-2</v>
      </c>
      <c r="W79" s="337">
        <f t="shared" si="117"/>
        <v>8.6646469152563452E-2</v>
      </c>
      <c r="X79" s="337">
        <f t="shared" si="117"/>
        <v>8.4999946533024603E-2</v>
      </c>
      <c r="Y79" s="337">
        <f t="shared" si="117"/>
        <v>8.5704103152944161E-2</v>
      </c>
      <c r="Z79" s="337">
        <f t="shared" si="117"/>
        <v>8.6283620373346095E-2</v>
      </c>
      <c r="AA79" s="337">
        <f t="shared" si="117"/>
        <v>8.6863297933674269E-2</v>
      </c>
      <c r="AB79" s="337">
        <f t="shared" si="117"/>
        <v>8.7350496632052757E-2</v>
      </c>
      <c r="AC79" s="337">
        <f t="shared" si="117"/>
        <v>8.7811669097799486E-2</v>
      </c>
      <c r="AD79" s="337">
        <f t="shared" si="117"/>
        <v>8.8263989757844677E-2</v>
      </c>
      <c r="AE79" s="337">
        <f t="shared" ref="AE79:AL79" si="118">AE32/AE$49</f>
        <v>8.8637463385923543E-2</v>
      </c>
      <c r="AF79" s="337">
        <f t="shared" si="118"/>
        <v>8.9074556303019414E-2</v>
      </c>
      <c r="AG79" s="337">
        <f t="shared" si="118"/>
        <v>8.9524628219703917E-2</v>
      </c>
      <c r="AH79" s="337">
        <f t="shared" si="118"/>
        <v>9.0002686754816361E-2</v>
      </c>
      <c r="AI79" s="337">
        <f t="shared" si="118"/>
        <v>9.0476631319792555E-2</v>
      </c>
      <c r="AJ79" s="337">
        <f t="shared" si="118"/>
        <v>9.093121033988065E-2</v>
      </c>
      <c r="AK79" s="337">
        <f t="shared" si="118"/>
        <v>9.1355168228855241E-2</v>
      </c>
      <c r="AL79" s="337">
        <f t="shared" si="118"/>
        <v>9.1756810464443464E-2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7.4360775369908969E-2</v>
      </c>
      <c r="N80" s="336">
        <f t="shared" si="119"/>
        <v>6.6272648544033974E-2</v>
      </c>
      <c r="O80" s="336">
        <f t="shared" si="119"/>
        <v>6.5144951856351996E-2</v>
      </c>
      <c r="P80" s="336">
        <f t="shared" si="119"/>
        <v>6.8197404567918327E-2</v>
      </c>
      <c r="Q80" s="336">
        <f t="shared" si="119"/>
        <v>6.9731429567200617E-2</v>
      </c>
      <c r="R80" s="336">
        <f t="shared" si="119"/>
        <v>7.0706867760227263E-2</v>
      </c>
      <c r="S80" s="336">
        <f t="shared" si="119"/>
        <v>7.001436384703251E-2</v>
      </c>
      <c r="T80" s="336">
        <f t="shared" si="119"/>
        <v>6.8136402948159647E-2</v>
      </c>
      <c r="U80" s="336">
        <f t="shared" si="119"/>
        <v>6.6711845702493847E-2</v>
      </c>
      <c r="V80" s="336">
        <f t="shared" si="119"/>
        <v>6.5237831682498734E-2</v>
      </c>
      <c r="W80" s="336">
        <f t="shared" si="119"/>
        <v>6.6235439839068641E-2</v>
      </c>
      <c r="X80" s="336">
        <f t="shared" si="119"/>
        <v>6.6753143615524285E-2</v>
      </c>
      <c r="Y80" s="336">
        <f t="shared" si="119"/>
        <v>6.7556967966402676E-2</v>
      </c>
      <c r="Z80" s="336">
        <f t="shared" si="119"/>
        <v>6.8218667762203228E-2</v>
      </c>
      <c r="AA80" s="336">
        <f t="shared" si="119"/>
        <v>6.8863448028130936E-2</v>
      </c>
      <c r="AB80" s="336">
        <f t="shared" si="119"/>
        <v>6.9442041717937775E-2</v>
      </c>
      <c r="AC80" s="336">
        <f t="shared" si="119"/>
        <v>7.0005695739477417E-2</v>
      </c>
      <c r="AD80" s="336">
        <f t="shared" si="119"/>
        <v>7.0567787157734083E-2</v>
      </c>
      <c r="AE80" s="336">
        <f t="shared" ref="AE80:AL80" si="120">AE33/AE$49</f>
        <v>7.1053573466447278E-2</v>
      </c>
      <c r="AF80" s="336">
        <f t="shared" si="120"/>
        <v>7.1586516293912855E-2</v>
      </c>
      <c r="AG80" s="336">
        <f t="shared" si="120"/>
        <v>7.2126159513583768E-2</v>
      </c>
      <c r="AH80" s="336">
        <f t="shared" si="120"/>
        <v>7.2696372550833568E-2</v>
      </c>
      <c r="AI80" s="336">
        <f t="shared" si="120"/>
        <v>7.3272452833585175E-2</v>
      </c>
      <c r="AJ80" s="336">
        <f t="shared" si="120"/>
        <v>7.3808818722623196E-2</v>
      </c>
      <c r="AK80" s="336">
        <f t="shared" si="120"/>
        <v>7.4310264219940844E-2</v>
      </c>
      <c r="AL80" s="336">
        <f t="shared" si="120"/>
        <v>7.4790680104784193E-2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2.1872934901353312E-2</v>
      </c>
      <c r="N81" s="336">
        <f t="shared" si="121"/>
        <v>2.2215608423477685E-2</v>
      </c>
      <c r="O81" s="336">
        <f t="shared" si="121"/>
        <v>2.2329010956338644E-2</v>
      </c>
      <c r="P81" s="336">
        <f t="shared" si="121"/>
        <v>2.1823856167647968E-2</v>
      </c>
      <c r="Q81" s="336">
        <f t="shared" si="121"/>
        <v>2.3613816669927075E-2</v>
      </c>
      <c r="R81" s="336">
        <f t="shared" si="121"/>
        <v>2.357023089204361E-2</v>
      </c>
      <c r="S81" s="336">
        <f t="shared" si="121"/>
        <v>2.0841676883922827E-2</v>
      </c>
      <c r="T81" s="336">
        <f t="shared" si="121"/>
        <v>2.1164618861381618E-2</v>
      </c>
      <c r="U81" s="336">
        <f t="shared" si="121"/>
        <v>2.2415878860358656E-2</v>
      </c>
      <c r="V81" s="336">
        <f t="shared" si="121"/>
        <v>2.1774517384264901E-2</v>
      </c>
      <c r="W81" s="336">
        <f t="shared" si="121"/>
        <v>1.9465949786914002E-2</v>
      </c>
      <c r="X81" s="336">
        <f t="shared" si="121"/>
        <v>1.7636901919907823E-2</v>
      </c>
      <c r="Y81" s="336">
        <f t="shared" si="121"/>
        <v>1.753670087584833E-2</v>
      </c>
      <c r="Z81" s="336">
        <f t="shared" si="121"/>
        <v>1.7450691342116791E-2</v>
      </c>
      <c r="AA81" s="336">
        <f t="shared" si="121"/>
        <v>1.7381589245223591E-2</v>
      </c>
      <c r="AB81" s="336">
        <f t="shared" si="121"/>
        <v>1.7282811124907243E-2</v>
      </c>
      <c r="AC81" s="336">
        <f t="shared" si="121"/>
        <v>1.7175408689740806E-2</v>
      </c>
      <c r="AD81" s="336">
        <f t="shared" si="121"/>
        <v>1.7060550394014284E-2</v>
      </c>
      <c r="AE81" s="336">
        <f t="shared" ref="AE81:AL81" si="122">AE34/AE$49</f>
        <v>1.6945237019745697E-2</v>
      </c>
      <c r="AF81" s="336">
        <f t="shared" si="122"/>
        <v>1.6841919322019196E-2</v>
      </c>
      <c r="AG81" s="336">
        <f t="shared" si="122"/>
        <v>1.6747397643691125E-2</v>
      </c>
      <c r="AH81" s="336">
        <f t="shared" si="122"/>
        <v>1.6650134058319738E-2</v>
      </c>
      <c r="AI81" s="336">
        <f t="shared" si="122"/>
        <v>1.6544871512755029E-2</v>
      </c>
      <c r="AJ81" s="336">
        <f t="shared" si="122"/>
        <v>1.6456146399493412E-2</v>
      </c>
      <c r="AK81" s="336">
        <f t="shared" si="122"/>
        <v>1.6376108213400537E-2</v>
      </c>
      <c r="AL81" s="336">
        <f t="shared" si="122"/>
        <v>1.6290579330748046E-2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1.4701594742444011E-3</v>
      </c>
      <c r="N82" s="336">
        <f t="shared" si="123"/>
        <v>1.0333600817814088E-3</v>
      </c>
      <c r="O82" s="336">
        <f t="shared" si="123"/>
        <v>9.8394924222486801E-4</v>
      </c>
      <c r="P82" s="336">
        <f t="shared" si="123"/>
        <v>8.8508701201307001E-4</v>
      </c>
      <c r="Q82" s="336">
        <f t="shared" si="123"/>
        <v>9.5994980277522562E-4</v>
      </c>
      <c r="R82" s="336">
        <f t="shared" si="123"/>
        <v>9.433007820355587E-4</v>
      </c>
      <c r="S82" s="336">
        <f t="shared" si="123"/>
        <v>7.7661958088214966E-4</v>
      </c>
      <c r="T82" s="336">
        <f t="shared" si="123"/>
        <v>7.8553775549032384E-4</v>
      </c>
      <c r="U82" s="336">
        <f t="shared" si="123"/>
        <v>8.111485830380622E-4</v>
      </c>
      <c r="V82" s="336">
        <f t="shared" si="123"/>
        <v>7.4284682829204478E-4</v>
      </c>
      <c r="W82" s="336">
        <f t="shared" si="123"/>
        <v>9.4507952658081957E-4</v>
      </c>
      <c r="X82" s="336">
        <f t="shared" si="123"/>
        <v>6.0990099759250798E-4</v>
      </c>
      <c r="Y82" s="336">
        <f t="shared" si="123"/>
        <v>6.1043431069316551E-4</v>
      </c>
      <c r="Z82" s="336">
        <f t="shared" si="123"/>
        <v>6.1426126902606928E-4</v>
      </c>
      <c r="AA82" s="336">
        <f t="shared" si="123"/>
        <v>6.182606603197348E-4</v>
      </c>
      <c r="AB82" s="336">
        <f t="shared" si="123"/>
        <v>6.2564378920774977E-4</v>
      </c>
      <c r="AC82" s="336">
        <f t="shared" si="123"/>
        <v>6.3056466858126697E-4</v>
      </c>
      <c r="AD82" s="336">
        <f t="shared" si="123"/>
        <v>6.3565220609631916E-4</v>
      </c>
      <c r="AE82" s="336">
        <f t="shared" ref="AE82:AL82" si="124">AE35/AE$49</f>
        <v>6.3865289973056313E-4</v>
      </c>
      <c r="AF82" s="336">
        <f t="shared" si="124"/>
        <v>6.4612068708736132E-4</v>
      </c>
      <c r="AG82" s="336">
        <f t="shared" si="124"/>
        <v>6.5107106242903571E-4</v>
      </c>
      <c r="AH82" s="336">
        <f t="shared" si="124"/>
        <v>6.5618014566306507E-4</v>
      </c>
      <c r="AI82" s="336">
        <f t="shared" si="124"/>
        <v>6.5930697345233818E-4</v>
      </c>
      <c r="AJ82" s="336">
        <f t="shared" si="124"/>
        <v>6.6624521776403899E-4</v>
      </c>
      <c r="AK82" s="336">
        <f t="shared" si="124"/>
        <v>6.6879579551384937E-4</v>
      </c>
      <c r="AL82" s="336">
        <f t="shared" si="124"/>
        <v>6.7555102891121721E-4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9.4297846379035738E-2</v>
      </c>
      <c r="N84" s="337">
        <f t="shared" si="125"/>
        <v>0.10364144642666333</v>
      </c>
      <c r="O84" s="337">
        <f t="shared" si="125"/>
        <v>0.10895346818072066</v>
      </c>
      <c r="P84" s="337">
        <f t="shared" si="125"/>
        <v>0.10415475198257484</v>
      </c>
      <c r="Q84" s="337">
        <f t="shared" si="125"/>
        <v>0.10348795655425155</v>
      </c>
      <c r="R84" s="337">
        <f t="shared" si="125"/>
        <v>0.1037701077218679</v>
      </c>
      <c r="S84" s="337">
        <f t="shared" si="125"/>
        <v>0.10162430994165424</v>
      </c>
      <c r="T84" s="337">
        <f t="shared" si="125"/>
        <v>0.10334891734220022</v>
      </c>
      <c r="U84" s="337">
        <f t="shared" si="125"/>
        <v>0.10139950649434641</v>
      </c>
      <c r="V84" s="337">
        <f t="shared" si="125"/>
        <v>0.10285502535338514</v>
      </c>
      <c r="W84" s="337">
        <f t="shared" si="125"/>
        <v>0.10094208569483111</v>
      </c>
      <c r="X84" s="337">
        <f t="shared" si="125"/>
        <v>0.10072280691834985</v>
      </c>
      <c r="Y84" s="337">
        <f t="shared" si="125"/>
        <v>0.10062613497650344</v>
      </c>
      <c r="Z84" s="337">
        <f t="shared" si="125"/>
        <v>0.10031805524115665</v>
      </c>
      <c r="AA84" s="337">
        <f t="shared" si="125"/>
        <v>0.10001860257987583</v>
      </c>
      <c r="AB84" s="337">
        <f t="shared" si="125"/>
        <v>9.9704204649572081E-2</v>
      </c>
      <c r="AC84" s="337">
        <f t="shared" si="125"/>
        <v>9.9421876937611106E-2</v>
      </c>
      <c r="AD84" s="337">
        <f t="shared" si="125"/>
        <v>9.917312255061439E-2</v>
      </c>
      <c r="AE84" s="337">
        <f t="shared" ref="AE84:AL84" si="126">AE37/AE$49</f>
        <v>9.88951105923873E-2</v>
      </c>
      <c r="AF84" s="337">
        <f t="shared" si="126"/>
        <v>9.8571840676871011E-2</v>
      </c>
      <c r="AG84" s="337">
        <f t="shared" si="126"/>
        <v>9.8221708946907293E-2</v>
      </c>
      <c r="AH84" s="337">
        <f t="shared" si="126"/>
        <v>9.7793986462932317E-2</v>
      </c>
      <c r="AI84" s="337">
        <f t="shared" si="126"/>
        <v>9.7407012526321807E-2</v>
      </c>
      <c r="AJ84" s="337">
        <f t="shared" si="126"/>
        <v>9.7016999462050502E-2</v>
      </c>
      <c r="AK84" s="337">
        <f t="shared" si="126"/>
        <v>9.6644970428969454E-2</v>
      </c>
      <c r="AL84" s="337">
        <f t="shared" si="126"/>
        <v>9.6250509928090769E-2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7.4989585165866499E-2</v>
      </c>
      <c r="N85" s="336">
        <f t="shared" si="127"/>
        <v>8.3155579214274675E-2</v>
      </c>
      <c r="O85" s="336">
        <f t="shared" si="127"/>
        <v>8.8420709919981383E-2</v>
      </c>
      <c r="P85" s="336">
        <f t="shared" si="127"/>
        <v>8.3669050343840312E-2</v>
      </c>
      <c r="Q85" s="336">
        <f t="shared" si="127"/>
        <v>8.4145598215261866E-2</v>
      </c>
      <c r="R85" s="336">
        <f t="shared" si="127"/>
        <v>8.2142186509068599E-2</v>
      </c>
      <c r="S85" s="336">
        <f t="shared" si="127"/>
        <v>8.1202784813086376E-2</v>
      </c>
      <c r="T85" s="336">
        <f t="shared" si="127"/>
        <v>8.1316521739989309E-2</v>
      </c>
      <c r="U85" s="336">
        <f t="shared" si="127"/>
        <v>7.9152052211873866E-2</v>
      </c>
      <c r="V85" s="336">
        <f t="shared" si="127"/>
        <v>8.0623430088915288E-2</v>
      </c>
      <c r="W85" s="336">
        <f t="shared" si="127"/>
        <v>7.8398109482383044E-2</v>
      </c>
      <c r="X85" s="336">
        <f t="shared" si="127"/>
        <v>7.6900280032165272E-2</v>
      </c>
      <c r="Y85" s="336">
        <f t="shared" si="127"/>
        <v>7.6602463305129806E-2</v>
      </c>
      <c r="Z85" s="336">
        <f t="shared" si="127"/>
        <v>7.613615393372683E-2</v>
      </c>
      <c r="AA85" s="336">
        <f t="shared" si="127"/>
        <v>7.5666409369655616E-2</v>
      </c>
      <c r="AB85" s="336">
        <f t="shared" si="127"/>
        <v>7.5196200125733539E-2</v>
      </c>
      <c r="AC85" s="336">
        <f t="shared" si="127"/>
        <v>7.4735123590685029E-2</v>
      </c>
      <c r="AD85" s="336">
        <f t="shared" si="127"/>
        <v>7.4296233661767241E-2</v>
      </c>
      <c r="AE85" s="336">
        <f t="shared" ref="AE85:AL85" si="128">AE38/AE$49</f>
        <v>7.3797775149268274E-2</v>
      </c>
      <c r="AF85" s="336">
        <f t="shared" si="128"/>
        <v>7.3300721635981614E-2</v>
      </c>
      <c r="AG85" s="336">
        <f t="shared" si="128"/>
        <v>7.2757538400919128E-2</v>
      </c>
      <c r="AH85" s="336">
        <f t="shared" si="128"/>
        <v>7.2130838761447436E-2</v>
      </c>
      <c r="AI85" s="336">
        <f t="shared" si="128"/>
        <v>7.1513492823999381E-2</v>
      </c>
      <c r="AJ85" s="336">
        <f t="shared" si="128"/>
        <v>7.0940199369852686E-2</v>
      </c>
      <c r="AK85" s="336">
        <f t="shared" si="128"/>
        <v>7.0343672753489822E-2</v>
      </c>
      <c r="AL85" s="336">
        <f t="shared" si="128"/>
        <v>6.9765170902683596E-2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1.9308261213169229E-2</v>
      </c>
      <c r="N86" s="336">
        <f t="shared" si="129"/>
        <v>2.048586721238866E-2</v>
      </c>
      <c r="O86" s="336">
        <f t="shared" si="129"/>
        <v>2.0532758260739265E-2</v>
      </c>
      <c r="P86" s="336">
        <f t="shared" si="129"/>
        <v>2.0485701638734543E-2</v>
      </c>
      <c r="Q86" s="336">
        <f t="shared" si="129"/>
        <v>1.9342358338989677E-2</v>
      </c>
      <c r="R86" s="336">
        <f t="shared" si="129"/>
        <v>2.1627921212799293E-2</v>
      </c>
      <c r="S86" s="336">
        <f t="shared" si="129"/>
        <v>2.0421525128567864E-2</v>
      </c>
      <c r="T86" s="336">
        <f t="shared" si="129"/>
        <v>2.2032395602210909E-2</v>
      </c>
      <c r="U86" s="336">
        <f t="shared" si="129"/>
        <v>2.2247454282472542E-2</v>
      </c>
      <c r="V86" s="336">
        <f t="shared" si="129"/>
        <v>2.2231595264469849E-2</v>
      </c>
      <c r="W86" s="336">
        <f t="shared" si="129"/>
        <v>2.2543976212448059E-2</v>
      </c>
      <c r="X86" s="336">
        <f t="shared" si="129"/>
        <v>2.3822526886184588E-2</v>
      </c>
      <c r="Y86" s="336">
        <f t="shared" si="129"/>
        <v>2.4023671671373634E-2</v>
      </c>
      <c r="Z86" s="336">
        <f t="shared" si="129"/>
        <v>2.4181901307429834E-2</v>
      </c>
      <c r="AA86" s="336">
        <f t="shared" si="129"/>
        <v>2.4352193210220193E-2</v>
      </c>
      <c r="AB86" s="336">
        <f t="shared" si="129"/>
        <v>2.4508004523838538E-2</v>
      </c>
      <c r="AC86" s="336">
        <f t="shared" si="129"/>
        <v>2.468675334692607E-2</v>
      </c>
      <c r="AD86" s="336">
        <f t="shared" si="129"/>
        <v>2.4876888888847159E-2</v>
      </c>
      <c r="AE86" s="336">
        <f t="shared" ref="AE86:AL86" si="130">AE39/AE$49</f>
        <v>2.5097335443119026E-2</v>
      </c>
      <c r="AF86" s="336">
        <f t="shared" si="130"/>
        <v>2.5271119040889405E-2</v>
      </c>
      <c r="AG86" s="336">
        <f t="shared" si="130"/>
        <v>2.5464170545988166E-2</v>
      </c>
      <c r="AH86" s="336">
        <f t="shared" si="130"/>
        <v>2.5663147701484878E-2</v>
      </c>
      <c r="AI86" s="336">
        <f t="shared" si="130"/>
        <v>2.5893519702322419E-2</v>
      </c>
      <c r="AJ86" s="336">
        <f t="shared" si="130"/>
        <v>2.6076800092197799E-2</v>
      </c>
      <c r="AK86" s="336">
        <f t="shared" si="130"/>
        <v>2.6301297675479635E-2</v>
      </c>
      <c r="AL86" s="336">
        <f t="shared" si="130"/>
        <v>2.6485339025407176E-2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7.4342893336698801E-2</v>
      </c>
      <c r="N88" s="337">
        <f t="shared" si="131"/>
        <v>7.3514346807583675E-2</v>
      </c>
      <c r="O88" s="337">
        <f t="shared" si="131"/>
        <v>7.2168398094226899E-2</v>
      </c>
      <c r="P88" s="337">
        <f t="shared" si="131"/>
        <v>7.0452363029395532E-2</v>
      </c>
      <c r="Q88" s="337">
        <f t="shared" si="131"/>
        <v>7.0812994075387492E-2</v>
      </c>
      <c r="R88" s="337">
        <f t="shared" si="131"/>
        <v>6.9002482296820059E-2</v>
      </c>
      <c r="S88" s="337">
        <f t="shared" si="131"/>
        <v>7.3307072430186443E-2</v>
      </c>
      <c r="T88" s="337">
        <f t="shared" si="131"/>
        <v>7.113237782425029E-2</v>
      </c>
      <c r="U88" s="337">
        <f t="shared" si="131"/>
        <v>7.2800759451090935E-2</v>
      </c>
      <c r="V88" s="337">
        <f t="shared" si="131"/>
        <v>7.0826059349496845E-2</v>
      </c>
      <c r="W88" s="337">
        <f t="shared" si="131"/>
        <v>6.4096511912713469E-2</v>
      </c>
      <c r="X88" s="337">
        <f t="shared" si="131"/>
        <v>6.5747354502531427E-2</v>
      </c>
      <c r="Y88" s="337">
        <f t="shared" si="131"/>
        <v>6.4999293247652357E-2</v>
      </c>
      <c r="Z88" s="337">
        <f t="shared" si="131"/>
        <v>6.4373875344663586E-2</v>
      </c>
      <c r="AA88" s="337">
        <f t="shared" si="131"/>
        <v>6.3774047760352601E-2</v>
      </c>
      <c r="AB88" s="337">
        <f t="shared" si="131"/>
        <v>6.325688136587182E-2</v>
      </c>
      <c r="AC88" s="337">
        <f t="shared" si="131"/>
        <v>6.2706903253060511E-2</v>
      </c>
      <c r="AD88" s="337">
        <f t="shared" si="131"/>
        <v>6.2133780839739403E-2</v>
      </c>
      <c r="AE88" s="337">
        <f t="shared" ref="AE88:AL88" si="132">AE41/AE$49</f>
        <v>6.1592266890666769E-2</v>
      </c>
      <c r="AF88" s="337">
        <f t="shared" si="132"/>
        <v>6.1057124719825995E-2</v>
      </c>
      <c r="AG88" s="337">
        <f t="shared" si="132"/>
        <v>6.0560805267178448E-2</v>
      </c>
      <c r="AH88" s="337">
        <f t="shared" si="132"/>
        <v>6.0078299860442587E-2</v>
      </c>
      <c r="AI88" s="337">
        <f t="shared" si="132"/>
        <v>5.9566797663465697E-2</v>
      </c>
      <c r="AJ88" s="337">
        <f t="shared" si="132"/>
        <v>5.9027661036451899E-2</v>
      </c>
      <c r="AK88" s="337">
        <f t="shared" si="132"/>
        <v>5.8535839787129861E-2</v>
      </c>
      <c r="AL88" s="337">
        <f t="shared" si="132"/>
        <v>5.8065243380376413E-2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2.773060943093594E-2</v>
      </c>
      <c r="N89" s="336">
        <f t="shared" si="133"/>
        <v>2.668761308380975E-2</v>
      </c>
      <c r="O89" s="336">
        <f t="shared" si="133"/>
        <v>2.5668248252826372E-2</v>
      </c>
      <c r="P89" s="336">
        <f t="shared" si="133"/>
        <v>2.7055830941653102E-2</v>
      </c>
      <c r="Q89" s="336">
        <f t="shared" si="133"/>
        <v>2.5180982397859059E-2</v>
      </c>
      <c r="R89" s="336">
        <f t="shared" si="133"/>
        <v>2.5285395500159558E-2</v>
      </c>
      <c r="S89" s="336">
        <f t="shared" si="133"/>
        <v>2.5011579110039366E-2</v>
      </c>
      <c r="T89" s="336">
        <f t="shared" si="133"/>
        <v>2.5394753092022861E-2</v>
      </c>
      <c r="U89" s="336">
        <f t="shared" si="133"/>
        <v>2.589984488725838E-2</v>
      </c>
      <c r="V89" s="336">
        <f t="shared" si="133"/>
        <v>2.3996038498523074E-2</v>
      </c>
      <c r="W89" s="336">
        <f t="shared" si="133"/>
        <v>2.0959012281043035E-2</v>
      </c>
      <c r="X89" s="336">
        <f t="shared" si="133"/>
        <v>2.2149793336827869E-2</v>
      </c>
      <c r="Y89" s="336">
        <f t="shared" si="133"/>
        <v>2.1819448322873667E-2</v>
      </c>
      <c r="Z89" s="336">
        <f t="shared" si="133"/>
        <v>2.1503209566817345E-2</v>
      </c>
      <c r="AA89" s="336">
        <f t="shared" si="133"/>
        <v>2.1175300097494455E-2</v>
      </c>
      <c r="AB89" s="336">
        <f t="shared" si="133"/>
        <v>2.0881728217204572E-2</v>
      </c>
      <c r="AC89" s="336">
        <f t="shared" si="133"/>
        <v>2.0567875045459788E-2</v>
      </c>
      <c r="AD89" s="336">
        <f t="shared" si="133"/>
        <v>2.0234703116005007E-2</v>
      </c>
      <c r="AE89" s="336">
        <f t="shared" ref="AE89:AL89" si="134">AE42/AE$49</f>
        <v>1.9922185514467377E-2</v>
      </c>
      <c r="AF89" s="336">
        <f t="shared" si="134"/>
        <v>1.9610111971425506E-2</v>
      </c>
      <c r="AG89" s="336">
        <f t="shared" si="134"/>
        <v>1.9309586869520435E-2</v>
      </c>
      <c r="AH89" s="336">
        <f t="shared" si="134"/>
        <v>1.9009983487820598E-2</v>
      </c>
      <c r="AI89" s="336">
        <f t="shared" si="134"/>
        <v>1.8690934108080939E-2</v>
      </c>
      <c r="AJ89" s="336">
        <f t="shared" si="134"/>
        <v>1.8365767883031292E-2</v>
      </c>
      <c r="AK89" s="336">
        <f t="shared" si="134"/>
        <v>1.8099161925638433E-2</v>
      </c>
      <c r="AL89" s="336">
        <f t="shared" si="134"/>
        <v>1.7849327735176522E-2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4.6612283905762865E-2</v>
      </c>
      <c r="N90" s="336">
        <f t="shared" si="135"/>
        <v>4.6826733723773925E-2</v>
      </c>
      <c r="O90" s="336">
        <f t="shared" si="135"/>
        <v>4.6500149841400523E-2</v>
      </c>
      <c r="P90" s="336">
        <f t="shared" si="135"/>
        <v>4.3396532087742426E-2</v>
      </c>
      <c r="Q90" s="336">
        <f t="shared" si="135"/>
        <v>4.5632011677528436E-2</v>
      </c>
      <c r="R90" s="336">
        <f t="shared" si="135"/>
        <v>4.3717086796660504E-2</v>
      </c>
      <c r="S90" s="336">
        <f t="shared" si="135"/>
        <v>4.8295493320147063E-2</v>
      </c>
      <c r="T90" s="336">
        <f t="shared" si="135"/>
        <v>4.5737624732227422E-2</v>
      </c>
      <c r="U90" s="336">
        <f t="shared" si="135"/>
        <v>4.6900914563832545E-2</v>
      </c>
      <c r="V90" s="336">
        <f t="shared" si="135"/>
        <v>4.6830020850973771E-2</v>
      </c>
      <c r="W90" s="336">
        <f t="shared" si="135"/>
        <v>4.3137499631670434E-2</v>
      </c>
      <c r="X90" s="336">
        <f t="shared" si="135"/>
        <v>4.3597561165703555E-2</v>
      </c>
      <c r="Y90" s="336">
        <f t="shared" si="135"/>
        <v>4.3179844924778693E-2</v>
      </c>
      <c r="Z90" s="336">
        <f t="shared" si="135"/>
        <v>4.2870665777846241E-2</v>
      </c>
      <c r="AA90" s="336">
        <f t="shared" si="135"/>
        <v>4.2598747662858143E-2</v>
      </c>
      <c r="AB90" s="336">
        <f t="shared" si="135"/>
        <v>4.2375153148667251E-2</v>
      </c>
      <c r="AC90" s="336">
        <f t="shared" si="135"/>
        <v>4.2139028207600723E-2</v>
      </c>
      <c r="AD90" s="336">
        <f t="shared" si="135"/>
        <v>4.1899077723734399E-2</v>
      </c>
      <c r="AE90" s="336">
        <f t="shared" ref="AE90:AL90" si="136">AE43/AE$49</f>
        <v>4.1670081376199396E-2</v>
      </c>
      <c r="AF90" s="336">
        <f t="shared" si="136"/>
        <v>4.1447012748400493E-2</v>
      </c>
      <c r="AG90" s="336">
        <f t="shared" si="136"/>
        <v>4.125121839765801E-2</v>
      </c>
      <c r="AH90" s="336">
        <f t="shared" si="136"/>
        <v>4.1068316372621996E-2</v>
      </c>
      <c r="AI90" s="336">
        <f t="shared" si="136"/>
        <v>4.0875863555384764E-2</v>
      </c>
      <c r="AJ90" s="336">
        <f t="shared" si="136"/>
        <v>4.0661893153420607E-2</v>
      </c>
      <c r="AK90" s="336">
        <f t="shared" si="136"/>
        <v>4.0436677861491417E-2</v>
      </c>
      <c r="AL90" s="336">
        <f t="shared" si="136"/>
        <v>4.0215915645199891E-2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0.11953551362523245</v>
      </c>
      <c r="N92" s="337">
        <f t="shared" si="137"/>
        <v>0.11813144651216041</v>
      </c>
      <c r="O92" s="337">
        <f t="shared" si="137"/>
        <v>0.11653512047968664</v>
      </c>
      <c r="P92" s="337">
        <f t="shared" si="137"/>
        <v>0.11953673761316856</v>
      </c>
      <c r="Q92" s="337">
        <f t="shared" si="137"/>
        <v>0.1216337756609993</v>
      </c>
      <c r="R92" s="337">
        <f t="shared" si="137"/>
        <v>0.12502545189701214</v>
      </c>
      <c r="S92" s="337">
        <f t="shared" si="137"/>
        <v>0.1220982103891094</v>
      </c>
      <c r="T92" s="337">
        <f t="shared" si="137"/>
        <v>0.11219878630170406</v>
      </c>
      <c r="U92" s="337">
        <f t="shared" si="137"/>
        <v>0.11176027615418263</v>
      </c>
      <c r="V92" s="337">
        <f t="shared" si="137"/>
        <v>0.11461465730530664</v>
      </c>
      <c r="W92" s="337">
        <f t="shared" si="137"/>
        <v>0.10272951998478992</v>
      </c>
      <c r="X92" s="337">
        <f t="shared" si="137"/>
        <v>0.10513084140462614</v>
      </c>
      <c r="Y92" s="337">
        <f t="shared" si="137"/>
        <v>0.10463119385687697</v>
      </c>
      <c r="Z92" s="337">
        <f t="shared" si="137"/>
        <v>0.10439310750147252</v>
      </c>
      <c r="AA92" s="337">
        <f t="shared" si="137"/>
        <v>0.10410357226028463</v>
      </c>
      <c r="AB92" s="337">
        <f t="shared" si="137"/>
        <v>0.10372730432154471</v>
      </c>
      <c r="AC92" s="337">
        <f t="shared" si="137"/>
        <v>0.10331535211088812</v>
      </c>
      <c r="AD92" s="337">
        <f t="shared" si="137"/>
        <v>0.10290491885135213</v>
      </c>
      <c r="AE92" s="337">
        <f t="shared" ref="AE92:AL92" si="138">AE45/AE$49</f>
        <v>0.1024405430011045</v>
      </c>
      <c r="AF92" s="337">
        <f t="shared" si="138"/>
        <v>0.10196552405713125</v>
      </c>
      <c r="AG92" s="337">
        <f t="shared" si="138"/>
        <v>0.10149556726123656</v>
      </c>
      <c r="AH92" s="337">
        <f t="shared" si="138"/>
        <v>0.10102316018912198</v>
      </c>
      <c r="AI92" s="337">
        <f t="shared" si="138"/>
        <v>0.10052455077240065</v>
      </c>
      <c r="AJ92" s="337">
        <f t="shared" si="138"/>
        <v>0.10002217156932117</v>
      </c>
      <c r="AK92" s="337">
        <f t="shared" si="138"/>
        <v>9.9526930064698163E-2</v>
      </c>
      <c r="AL92" s="337">
        <f t="shared" si="138"/>
        <v>9.9037231334475104E-2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1.7206463362106347E-2</v>
      </c>
      <c r="N93" s="336">
        <f t="shared" si="139"/>
        <v>1.7173948398435415E-2</v>
      </c>
      <c r="O93" s="336">
        <f t="shared" si="139"/>
        <v>1.7279611964508015E-2</v>
      </c>
      <c r="P93" s="336">
        <f t="shared" si="139"/>
        <v>1.7724356449634333E-2</v>
      </c>
      <c r="Q93" s="336">
        <f t="shared" si="139"/>
        <v>1.7569830245872151E-2</v>
      </c>
      <c r="R93" s="336">
        <f t="shared" si="139"/>
        <v>1.8388946900612317E-2</v>
      </c>
      <c r="S93" s="336">
        <f t="shared" si="139"/>
        <v>1.8676225610237254E-2</v>
      </c>
      <c r="T93" s="336">
        <f t="shared" si="139"/>
        <v>1.6065487933131627E-2</v>
      </c>
      <c r="U93" s="336">
        <f t="shared" si="139"/>
        <v>1.6568206114492477E-2</v>
      </c>
      <c r="V93" s="336">
        <f t="shared" si="139"/>
        <v>1.6243799336635591E-2</v>
      </c>
      <c r="W93" s="336">
        <f t="shared" si="139"/>
        <v>1.383797394081177E-2</v>
      </c>
      <c r="X93" s="336">
        <f t="shared" si="139"/>
        <v>2.3575627544057003E-2</v>
      </c>
      <c r="Y93" s="336">
        <f t="shared" si="139"/>
        <v>2.3757500990349827E-2</v>
      </c>
      <c r="Z93" s="336">
        <f t="shared" si="139"/>
        <v>2.3906368762322133E-2</v>
      </c>
      <c r="AA93" s="336">
        <f t="shared" si="139"/>
        <v>2.4072580649729503E-2</v>
      </c>
      <c r="AB93" s="336">
        <f t="shared" si="139"/>
        <v>2.4255859510212332E-2</v>
      </c>
      <c r="AC93" s="336">
        <f t="shared" si="139"/>
        <v>2.4443962296311354E-2</v>
      </c>
      <c r="AD93" s="336">
        <f t="shared" si="139"/>
        <v>2.4601361354789977E-2</v>
      </c>
      <c r="AE93" s="336">
        <f t="shared" ref="AE93:AL93" si="140">AE46/AE$49</f>
        <v>2.4794098787780369E-2</v>
      </c>
      <c r="AF93" s="336">
        <f t="shared" si="140"/>
        <v>2.4988504238887637E-2</v>
      </c>
      <c r="AG93" s="336">
        <f t="shared" si="140"/>
        <v>2.5209717033914714E-2</v>
      </c>
      <c r="AH93" s="336">
        <f t="shared" si="140"/>
        <v>2.5436803932911964E-2</v>
      </c>
      <c r="AI93" s="336">
        <f t="shared" si="140"/>
        <v>2.5664563722410771E-2</v>
      </c>
      <c r="AJ93" s="336">
        <f t="shared" si="140"/>
        <v>2.5892577214674781E-2</v>
      </c>
      <c r="AK93" s="336">
        <f t="shared" si="140"/>
        <v>2.6109321837729568E-2</v>
      </c>
      <c r="AL93" s="336">
        <f t="shared" si="140"/>
        <v>2.6349393678329194E-2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0.1023290502631261</v>
      </c>
      <c r="N94" s="336">
        <f t="shared" si="141"/>
        <v>0.10095749811372499</v>
      </c>
      <c r="O94" s="336">
        <f t="shared" si="141"/>
        <v>9.9255508515178628E-2</v>
      </c>
      <c r="P94" s="336">
        <f t="shared" si="141"/>
        <v>0.10181238116353424</v>
      </c>
      <c r="Q94" s="336">
        <f t="shared" si="141"/>
        <v>0.10406394541512716</v>
      </c>
      <c r="R94" s="336">
        <f t="shared" si="141"/>
        <v>0.10663650499639983</v>
      </c>
      <c r="S94" s="336">
        <f t="shared" si="141"/>
        <v>0.10342198477887214</v>
      </c>
      <c r="T94" s="336">
        <f t="shared" si="141"/>
        <v>9.6133298368572428E-2</v>
      </c>
      <c r="U94" s="336">
        <f t="shared" si="141"/>
        <v>9.5192070039690144E-2</v>
      </c>
      <c r="V94" s="336">
        <f t="shared" si="141"/>
        <v>9.8370857968671052E-2</v>
      </c>
      <c r="W94" s="336">
        <f t="shared" si="141"/>
        <v>8.8891546043978156E-2</v>
      </c>
      <c r="X94" s="336">
        <f t="shared" si="141"/>
        <v>8.1555213860569131E-2</v>
      </c>
      <c r="Y94" s="336">
        <f t="shared" si="141"/>
        <v>8.0873692866527139E-2</v>
      </c>
      <c r="Z94" s="336">
        <f t="shared" si="141"/>
        <v>8.0486738739150382E-2</v>
      </c>
      <c r="AA94" s="336">
        <f t="shared" si="141"/>
        <v>8.0030991610555116E-2</v>
      </c>
      <c r="AB94" s="336">
        <f t="shared" si="141"/>
        <v>7.9471444811332378E-2</v>
      </c>
      <c r="AC94" s="336">
        <f t="shared" si="141"/>
        <v>7.8871389814576767E-2</v>
      </c>
      <c r="AD94" s="336">
        <f t="shared" si="141"/>
        <v>7.8303557496562148E-2</v>
      </c>
      <c r="AE94" s="336">
        <f t="shared" ref="AE94:AL94" si="142">AE47/AE$49</f>
        <v>7.7646444213324131E-2</v>
      </c>
      <c r="AF94" s="336">
        <f t="shared" si="142"/>
        <v>7.6977019818243619E-2</v>
      </c>
      <c r="AG94" s="336">
        <f t="shared" si="142"/>
        <v>7.6285850227321844E-2</v>
      </c>
      <c r="AH94" s="336">
        <f t="shared" si="142"/>
        <v>7.5586356256210019E-2</v>
      </c>
      <c r="AI94" s="336">
        <f t="shared" si="142"/>
        <v>7.4859987049989876E-2</v>
      </c>
      <c r="AJ94" s="336">
        <f t="shared" si="142"/>
        <v>7.4129594354646389E-2</v>
      </c>
      <c r="AK94" s="336">
        <f t="shared" si="142"/>
        <v>7.3417608226968592E-2</v>
      </c>
      <c r="AL94" s="336">
        <f t="shared" si="142"/>
        <v>7.2687837656145907E-2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Cheshire and Warrington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Cheshire and Warrington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Cheshire and Warrington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Cheshire and Warrington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Cheshire and Warrington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Cheshire and Warrington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Cheshire and Warrington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Cheshire and Warrington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Cheshire and Warrington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Cheshire and Warrington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Cheshire and Warrington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Cheshire and Warrington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Cheshire and Warrington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6.1148325682117104</v>
      </c>
      <c r="Y4" s="11">
        <f>'Occ T1'!D8-'Occ T1'!C8</f>
        <v>1.4371825027820009</v>
      </c>
      <c r="Z4" s="11">
        <f>'Occ T1'!E8-'Occ T1'!D8</f>
        <v>-2.8865604331678298</v>
      </c>
      <c r="AA4" s="11">
        <f>'Occ T1'!F8-'Occ T1'!E8</f>
        <v>5.6879055007928159</v>
      </c>
      <c r="AB4" s="11">
        <f>'Occ T1'!D8-'Occ T1'!B8</f>
        <v>7.5520150709937113</v>
      </c>
      <c r="AC4" s="11">
        <f>'Occ T1'!F8-'Occ T1'!D8</f>
        <v>2.801345067624986</v>
      </c>
    </row>
    <row r="5" spans="1:29" x14ac:dyDescent="0.2">
      <c r="W5" s="10" t="str">
        <f>name!E5</f>
        <v>Professional occupations</v>
      </c>
      <c r="X5" s="11">
        <f>'Occ T1'!C9-'Occ T1'!B9</f>
        <v>11.218269892030776</v>
      </c>
      <c r="Y5" s="11">
        <f>'Occ T1'!D9-'Occ T1'!C9</f>
        <v>5.602536214123603</v>
      </c>
      <c r="Z5" s="11">
        <f>'Occ T1'!E9-'Occ T1'!D9</f>
        <v>10.271082883092262</v>
      </c>
      <c r="AA5" s="11">
        <f>'Occ T1'!F9-'Occ T1'!E9</f>
        <v>15.83378291356955</v>
      </c>
      <c r="AB5" s="11">
        <f>'Occ T1'!D9-'Occ T1'!B9</f>
        <v>16.820806106154379</v>
      </c>
      <c r="AC5" s="11">
        <f>'Occ T1'!F9-'Occ T1'!D9</f>
        <v>26.104865796661812</v>
      </c>
    </row>
    <row r="6" spans="1:29" x14ac:dyDescent="0.2">
      <c r="W6" s="10" t="str">
        <f>name!E6</f>
        <v>Associate professional occupations</v>
      </c>
      <c r="X6" s="11">
        <f>'Occ T1'!C10-'Occ T1'!B10</f>
        <v>6.8241390372241284</v>
      </c>
      <c r="Y6" s="11">
        <f>'Occ T1'!D10-'Occ T1'!C10</f>
        <v>1.5802244606456242</v>
      </c>
      <c r="Z6" s="11">
        <f>'Occ T1'!E10-'Occ T1'!D10</f>
        <v>3.8279544170682414</v>
      </c>
      <c r="AA6" s="11">
        <f>'Occ T1'!F10-'Occ T1'!E10</f>
        <v>7.7179590515054031</v>
      </c>
      <c r="AB6" s="11">
        <f>'Occ T1'!D10-'Occ T1'!B10</f>
        <v>8.4043634978697526</v>
      </c>
      <c r="AC6" s="11">
        <f>'Occ T1'!F10-'Occ T1'!D10</f>
        <v>11.545913468573644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0.54456006304440052</v>
      </c>
      <c r="Y7" s="11">
        <f>'Occ T1'!D11-'Occ T1'!C11</f>
        <v>1.9837591568294641</v>
      </c>
      <c r="Z7" s="11">
        <f>'Occ T1'!E11-'Occ T1'!D11</f>
        <v>2.6090666502738458</v>
      </c>
      <c r="AA7" s="11">
        <f>'Occ T1'!F11-'Occ T1'!E11</f>
        <v>-1.906921458886174</v>
      </c>
      <c r="AB7" s="11">
        <f>'Occ T1'!D11-'Occ T1'!B11</f>
        <v>2.5283192198738647</v>
      </c>
      <c r="AC7" s="11">
        <f>'Occ T1'!F11-'Occ T1'!D11</f>
        <v>0.70214519138767173</v>
      </c>
    </row>
    <row r="8" spans="1:29" x14ac:dyDescent="0.2">
      <c r="W8" s="10" t="str">
        <f>name!E8</f>
        <v>Skilled trades occupations</v>
      </c>
      <c r="X8" s="11">
        <f>'Occ T1'!C12-'Occ T1'!B12</f>
        <v>1.9418003334396232</v>
      </c>
      <c r="Y8" s="11">
        <f>'Occ T1'!D12-'Occ T1'!C12</f>
        <v>-6.5355731724389798</v>
      </c>
      <c r="Z8" s="11">
        <f>'Occ T1'!E12-'Occ T1'!D12</f>
        <v>-0.30358221562147492</v>
      </c>
      <c r="AA8" s="11">
        <f>'Occ T1'!F12-'Occ T1'!E12</f>
        <v>-2.1045778867917804</v>
      </c>
      <c r="AB8" s="11">
        <f>'Occ T1'!D12-'Occ T1'!B12</f>
        <v>-4.5937728389993566</v>
      </c>
      <c r="AC8" s="11">
        <f>'Occ T1'!F12-'Occ T1'!D12</f>
        <v>-2.4081601024132553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-1.4993795759361817</v>
      </c>
      <c r="Y9" s="11">
        <f>'Occ T1'!D13-'Occ T1'!C13</f>
        <v>-1.704236100318461</v>
      </c>
      <c r="Z9" s="11">
        <f>'Occ T1'!E13-'Occ T1'!D13</f>
        <v>2.1861344854874147</v>
      </c>
      <c r="AA9" s="11">
        <f>'Occ T1'!F13-'Occ T1'!E13</f>
        <v>5.3297595952515096</v>
      </c>
      <c r="AB9" s="11">
        <f>'Occ T1'!D13-'Occ T1'!B13</f>
        <v>-3.2036156762546426</v>
      </c>
      <c r="AC9" s="11">
        <f>'Occ T1'!F13-'Occ T1'!D13</f>
        <v>7.5158940807389243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2.415120543464333</v>
      </c>
      <c r="Y10" s="11">
        <f>'Occ T1'!D14-'Occ T1'!C14</f>
        <v>-2.3338249947664025</v>
      </c>
      <c r="Z10" s="11">
        <f>'Occ T1'!E14-'Occ T1'!D14</f>
        <v>1.3759790238270497</v>
      </c>
      <c r="AA10" s="11">
        <f>'Occ T1'!F14-'Occ T1'!E14</f>
        <v>0.99642244661807666</v>
      </c>
      <c r="AB10" s="11">
        <f>'Occ T1'!D14-'Occ T1'!B14</f>
        <v>8.1295548697930542E-2</v>
      </c>
      <c r="AC10" s="11">
        <f>'Occ T1'!F14-'Occ T1'!D14</f>
        <v>2.3724014704451264</v>
      </c>
    </row>
    <row r="11" spans="1:29" x14ac:dyDescent="0.2">
      <c r="W11" s="10" t="str">
        <f>name!E11</f>
        <v>Process, plant and machine operatives</v>
      </c>
      <c r="X11" s="11">
        <f>'Occ T1'!C15-'Occ T1'!B15</f>
        <v>2.9698229997275405</v>
      </c>
      <c r="Y11" s="11">
        <f>'Occ T1'!D15-'Occ T1'!C15</f>
        <v>-4.5746139008518583</v>
      </c>
      <c r="Z11" s="11">
        <f>'Occ T1'!E15-'Occ T1'!D15</f>
        <v>0.84323174087680286</v>
      </c>
      <c r="AA11" s="11">
        <f>'Occ T1'!F15-'Occ T1'!E15</f>
        <v>-1.1671083386595953</v>
      </c>
      <c r="AB11" s="11">
        <f>'Occ T1'!D15-'Occ T1'!B15</f>
        <v>-1.6047909011243178</v>
      </c>
      <c r="AC11" s="11">
        <f>'Occ T1'!F15-'Occ T1'!D15</f>
        <v>-0.32387659778279243</v>
      </c>
    </row>
    <row r="12" spans="1:29" x14ac:dyDescent="0.2">
      <c r="W12" s="10" t="str">
        <f>name!E12</f>
        <v>Elementary occupations</v>
      </c>
      <c r="X12" s="11">
        <f>'Occ T1'!C16-'Occ T1'!B16</f>
        <v>-2.3101658612061442</v>
      </c>
      <c r="Y12" s="11">
        <f>'Occ T1'!D16-'Occ T1'!C16</f>
        <v>-7.9484541660052415</v>
      </c>
      <c r="Z12" s="11">
        <f>'Occ T1'!E16-'Occ T1'!D16</f>
        <v>2.6846934481636993</v>
      </c>
      <c r="AA12" s="11">
        <f>'Occ T1'!F16-'Occ T1'!E16</f>
        <v>0.3787781766006546</v>
      </c>
      <c r="AB12" s="11">
        <f>'Occ T1'!D16-'Occ T1'!B16</f>
        <v>-10.258620027211386</v>
      </c>
      <c r="AC12" s="11">
        <f>'Occ T1'!F16-'Occ T1'!D16</f>
        <v>3.0634716247643539</v>
      </c>
    </row>
    <row r="14" spans="1:29" x14ac:dyDescent="0.2">
      <c r="W14" s="10" t="str">
        <f>name!E3</f>
        <v>All occupations</v>
      </c>
      <c r="X14" s="11">
        <f>'Occ T1'!C18-'Occ T1'!B18</f>
        <v>28.219000000000165</v>
      </c>
      <c r="Y14" s="11">
        <f>'Occ T1'!D18-'Occ T1'!C18</f>
        <v>-12.493000000000166</v>
      </c>
      <c r="Z14" s="11">
        <f>'Occ T1'!E18-'Occ T1'!D18</f>
        <v>20.608000000000061</v>
      </c>
      <c r="AA14" s="11">
        <f>'Occ T1'!F18-'Occ T1'!E18</f>
        <v>30.766000000000417</v>
      </c>
      <c r="AB14" s="11">
        <f>'Occ T1'!D18-'Occ T1'!B18</f>
        <v>15.725999999999999</v>
      </c>
      <c r="AC14" s="11">
        <f>'Occ T1'!F18-'Occ T1'!D18</f>
        <v>51.374000000000478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Cheshire and Warrington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2.801345067624986</v>
      </c>
      <c r="O3" s="11">
        <f>'Occ T1'!AB64</f>
        <v>2.5963502564608198</v>
      </c>
      <c r="P3" s="11">
        <f>'Occ T1'!Q64</f>
        <v>0.20499481116416973</v>
      </c>
    </row>
    <row r="4" spans="1:16" x14ac:dyDescent="0.2">
      <c r="M4" s="10" t="str">
        <f>name!E5</f>
        <v>Professional occupations</v>
      </c>
      <c r="N4" s="11">
        <f>'Occ T1'!F65</f>
        <v>26.104865796661812</v>
      </c>
      <c r="O4" s="11">
        <f>'Occ T1'!AB65</f>
        <v>13.479458370392891</v>
      </c>
      <c r="P4" s="11">
        <f>'Occ T1'!Q65</f>
        <v>12.625407426268751</v>
      </c>
    </row>
    <row r="5" spans="1:16" x14ac:dyDescent="0.2">
      <c r="M5" s="10" t="str">
        <f>name!E6</f>
        <v>Associate professional occupations</v>
      </c>
      <c r="N5" s="11">
        <f>'Occ T1'!F66</f>
        <v>11.545913468573644</v>
      </c>
      <c r="O5" s="11">
        <f>'Occ T1'!AB66</f>
        <v>12.373484357686277</v>
      </c>
      <c r="P5" s="11">
        <f>'Occ T1'!Q66</f>
        <v>-0.8275708891125646</v>
      </c>
    </row>
    <row r="6" spans="1:16" x14ac:dyDescent="0.2">
      <c r="M6" s="10" t="str">
        <f>name!E7</f>
        <v>Administrative and secretarial occupations</v>
      </c>
      <c r="N6" s="11">
        <f>'Occ T1'!F67</f>
        <v>0.70214519138767173</v>
      </c>
      <c r="O6" s="11">
        <f>'Occ T1'!AB67</f>
        <v>-5.4030010748068236</v>
      </c>
      <c r="P6" s="11">
        <f>'Occ T1'!Q67</f>
        <v>6.1051462661945735</v>
      </c>
    </row>
    <row r="7" spans="1:16" x14ac:dyDescent="0.2">
      <c r="M7" s="10" t="str">
        <f>name!E8</f>
        <v>Skilled trades occupations</v>
      </c>
      <c r="N7" s="11">
        <f>'Occ T1'!F68</f>
        <v>-2.4081601024132553</v>
      </c>
      <c r="O7" s="11">
        <f>'Occ T1'!AB68</f>
        <v>1.2197997241919367</v>
      </c>
      <c r="P7" s="11">
        <f>'Occ T1'!Q68</f>
        <v>-3.6279598266052204</v>
      </c>
    </row>
    <row r="8" spans="1:16" x14ac:dyDescent="0.2">
      <c r="M8" s="10" t="str">
        <f>name!E9</f>
        <v>Caring, leisure and other service occupations</v>
      </c>
      <c r="N8" s="11">
        <f>'Occ T1'!F69</f>
        <v>7.5158940807389243</v>
      </c>
      <c r="O8" s="11">
        <f>'Occ T1'!AB69</f>
        <v>5.1571609708282864</v>
      </c>
      <c r="P8" s="11">
        <f>'Occ T1'!Q69</f>
        <v>2.3587331099106397</v>
      </c>
    </row>
    <row r="9" spans="1:16" x14ac:dyDescent="0.2">
      <c r="M9" s="10" t="str">
        <f>name!E10</f>
        <v>Sales and customer service occupations</v>
      </c>
      <c r="N9" s="11">
        <f>'Occ T1'!F70</f>
        <v>2.3724014704451264</v>
      </c>
      <c r="O9" s="11">
        <f>'Occ T1'!AB70</f>
        <v>4.1171476849470423E-2</v>
      </c>
      <c r="P9" s="11">
        <f>'Occ T1'!Q70</f>
        <v>2.3312299935957057</v>
      </c>
    </row>
    <row r="10" spans="1:16" x14ac:dyDescent="0.2">
      <c r="M10" s="10" t="str">
        <f>name!E11</f>
        <v>Process, plant and machine operatives</v>
      </c>
      <c r="N10" s="11">
        <f>'Occ T1'!F71</f>
        <v>-0.32387659778279243</v>
      </c>
      <c r="O10" s="11">
        <f>'Occ T1'!AB71</f>
        <v>0.60242040229782212</v>
      </c>
      <c r="P10" s="11">
        <f>'Occ T1'!Q71</f>
        <v>-0.92629700008056304</v>
      </c>
    </row>
    <row r="11" spans="1:16" x14ac:dyDescent="0.2">
      <c r="M11" s="10" t="str">
        <f>name!E12</f>
        <v>Elementary occupations</v>
      </c>
      <c r="N11" s="11">
        <f>'Occ T1'!F72</f>
        <v>3.0634716247643539</v>
      </c>
      <c r="O11" s="11">
        <f>'Occ T1'!AB72</f>
        <v>1.3502954580748288</v>
      </c>
      <c r="P11" s="11">
        <f>'Occ T1'!Q72</f>
        <v>1.7131761666895713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51.374000000000478</v>
      </c>
      <c r="O13" s="11">
        <f>'Occ T1'!AB74</f>
        <v>31.417139941975421</v>
      </c>
      <c r="P13" s="11">
        <f>'Occ T1'!Q74</f>
        <v>19.956860058025029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Cheshire and Warrington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1.4432366792235953</v>
      </c>
      <c r="O3" s="11">
        <f>'Occ T5'!H44</f>
        <v>1.4367849262656494</v>
      </c>
      <c r="P3" s="11">
        <f>'Occ T5'!G44</f>
        <v>-7.8676537864254215E-2</v>
      </c>
    </row>
    <row r="4" spans="1:16" x14ac:dyDescent="0.2">
      <c r="M4" s="10" t="str">
        <f>name!E5</f>
        <v>Professional occupations</v>
      </c>
      <c r="N4" s="11">
        <f>'Occ T5'!I45</f>
        <v>0.47205600899804168</v>
      </c>
      <c r="O4" s="11">
        <f>'Occ T5'!H45</f>
        <v>5.0272984792320834</v>
      </c>
      <c r="P4" s="11">
        <f>'Occ T5'!G45</f>
        <v>20.605511308431531</v>
      </c>
    </row>
    <row r="5" spans="1:16" x14ac:dyDescent="0.2">
      <c r="M5" s="10" t="str">
        <f>name!E6</f>
        <v>Associate professional occupations</v>
      </c>
      <c r="N5" s="11">
        <f>'Occ T5'!I46</f>
        <v>0.93086379747162962</v>
      </c>
      <c r="O5" s="11">
        <f>'Occ T5'!H46</f>
        <v>3.9100797495810493</v>
      </c>
      <c r="P5" s="11">
        <f>'Occ T5'!G46</f>
        <v>6.7049699215209699</v>
      </c>
    </row>
    <row r="6" spans="1:16" x14ac:dyDescent="0.2">
      <c r="M6" s="10" t="str">
        <f>name!E7</f>
        <v>Administrative and secretarial occupations</v>
      </c>
      <c r="N6" s="11">
        <f>'Occ T5'!I47</f>
        <v>-0.16251383125026297</v>
      </c>
      <c r="O6" s="11">
        <f>'Occ T5'!H47</f>
        <v>-1.6526214064290521</v>
      </c>
      <c r="P6" s="11">
        <f>'Occ T5'!G47</f>
        <v>2.5172804290670143</v>
      </c>
    </row>
    <row r="7" spans="1:16" x14ac:dyDescent="0.2">
      <c r="M7" s="10" t="str">
        <f>name!E8</f>
        <v>Skilled trades occupations</v>
      </c>
      <c r="N7" s="11">
        <f>'Occ T5'!I48</f>
        <v>0.61666014429834703</v>
      </c>
      <c r="O7" s="11">
        <f>'Occ T5'!H48</f>
        <v>1.5349227081160937</v>
      </c>
      <c r="P7" s="11">
        <f>'Occ T5'!G48</f>
        <v>-4.559742954827712</v>
      </c>
    </row>
    <row r="8" spans="1:16" x14ac:dyDescent="0.2">
      <c r="M8" s="10" t="str">
        <f>name!E9</f>
        <v>Caring, leisure and other service occupations</v>
      </c>
      <c r="N8" s="11">
        <f>'Occ T5'!I49</f>
        <v>0.86257899903680713</v>
      </c>
      <c r="O8" s="11">
        <f>'Occ T5'!H49</f>
        <v>1.6761402186238392</v>
      </c>
      <c r="P8" s="11">
        <f>'Occ T5'!G49</f>
        <v>4.9771748630782646</v>
      </c>
    </row>
    <row r="9" spans="1:16" x14ac:dyDescent="0.2">
      <c r="M9" s="10" t="str">
        <f>name!E10</f>
        <v>Sales and customer service occupations</v>
      </c>
      <c r="N9" s="11">
        <f>'Occ T5'!I50</f>
        <v>-0.53620226326114162</v>
      </c>
      <c r="O9" s="11">
        <f>'Occ T5'!H50</f>
        <v>2.4701938504240815</v>
      </c>
      <c r="P9" s="11">
        <f>'Occ T5'!G50</f>
        <v>0.43840988328223318</v>
      </c>
    </row>
    <row r="10" spans="1:16" x14ac:dyDescent="0.2">
      <c r="M10" s="10" t="str">
        <f>name!E11</f>
        <v>Process, plant and machine operatives</v>
      </c>
      <c r="N10" s="11">
        <f>'Occ T5'!I51</f>
        <v>1.2497817867955838</v>
      </c>
      <c r="O10" s="11">
        <f>'Occ T5'!H51</f>
        <v>1.3769494471335726</v>
      </c>
      <c r="P10" s="11">
        <f>'Occ T5'!G51</f>
        <v>-2.9506078317118991</v>
      </c>
    </row>
    <row r="11" spans="1:16" x14ac:dyDescent="0.2">
      <c r="M11" s="10" t="str">
        <f>name!E12</f>
        <v>Elementary occupations</v>
      </c>
      <c r="N11" s="11">
        <f>'Occ T5'!I52</f>
        <v>1.3454334425287886</v>
      </c>
      <c r="O11" s="11">
        <f>'Occ T5'!H52</f>
        <v>-1.4700257360554403</v>
      </c>
      <c r="P11" s="11">
        <f>'Occ T5'!G52</f>
        <v>3.1880639182910819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6.2218947638413837</v>
      </c>
      <c r="O13" s="11">
        <f>'Occ T5'!H54</f>
        <v>14.309722236891872</v>
      </c>
      <c r="P13" s="11">
        <f>'Occ T5'!G54</f>
        <v>30.842382999267272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0.4919961364230212</v>
      </c>
      <c r="O18" s="11">
        <f>'Occ T5'!AN44</f>
        <v>1.1454426470507926</v>
      </c>
      <c r="P18" s="11">
        <f>'Occ T5'!AM44</f>
        <v>0.95891147298699764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1.3168305566096006</v>
      </c>
      <c r="O19" s="11">
        <f>'Occ T5'!AN45</f>
        <v>3.1223568386724576</v>
      </c>
      <c r="P19" s="11">
        <f>'Occ T5'!AM45</f>
        <v>9.0402709751108645</v>
      </c>
    </row>
    <row r="20" spans="13:16" x14ac:dyDescent="0.2">
      <c r="M20" s="10" t="str">
        <f t="shared" si="0"/>
        <v>Associate professional occupations</v>
      </c>
      <c r="N20" s="11">
        <f>'Occ T5'!AO46</f>
        <v>0.81067036486680211</v>
      </c>
      <c r="O20" s="11">
        <f>'Occ T5'!AN46</f>
        <v>3.6727062750646819</v>
      </c>
      <c r="P20" s="11">
        <f>'Occ T5'!AM46</f>
        <v>7.890107717754784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-0.39627489262926407</v>
      </c>
      <c r="O21" s="11">
        <f>'Occ T5'!AN47</f>
        <v>-2.274373033125471</v>
      </c>
      <c r="P21" s="11">
        <f>'Occ T5'!AM47</f>
        <v>-2.7323531490521482</v>
      </c>
    </row>
    <row r="22" spans="13:16" x14ac:dyDescent="0.2">
      <c r="M22" s="10" t="str">
        <f t="shared" si="0"/>
        <v>Skilled trades occupations</v>
      </c>
      <c r="N22" s="11">
        <f>'Occ T5'!AO48</f>
        <v>0.24215604312373862</v>
      </c>
      <c r="O22" s="11">
        <f>'Occ T5'!AN48</f>
        <v>0.73347764637069401</v>
      </c>
      <c r="P22" s="11">
        <f>'Occ T5'!AM48</f>
        <v>0.24416603469750608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0.47653950116421395</v>
      </c>
      <c r="O23" s="11">
        <f>'Occ T5'!AN49</f>
        <v>0.64338918297244518</v>
      </c>
      <c r="P23" s="11">
        <f>'Occ T5'!AM49</f>
        <v>4.0372322866916193</v>
      </c>
    </row>
    <row r="24" spans="13:16" x14ac:dyDescent="0.2">
      <c r="M24" s="10" t="str">
        <f t="shared" si="0"/>
        <v>Sales and customer service occupations</v>
      </c>
      <c r="N24" s="11">
        <f>'Occ T5'!AO50</f>
        <v>-0.31872817378374829</v>
      </c>
      <c r="O24" s="11">
        <f>'Occ T5'!AN50</f>
        <v>0.93341317600966534</v>
      </c>
      <c r="P24" s="11">
        <f>'Occ T5'!AM50</f>
        <v>-0.57351352537645717</v>
      </c>
    </row>
    <row r="25" spans="13:16" x14ac:dyDescent="0.2">
      <c r="M25" s="10" t="str">
        <f t="shared" si="0"/>
        <v>Process, plant and machine operatives</v>
      </c>
      <c r="N25" s="11">
        <f>'Occ T5'!AO51</f>
        <v>0.10091686533046346</v>
      </c>
      <c r="O25" s="11">
        <f>'Occ T5'!AN51</f>
        <v>0.46366328406683355</v>
      </c>
      <c r="P25" s="11">
        <f>'Occ T5'!AM51</f>
        <v>3.7840252900524618E-2</v>
      </c>
    </row>
    <row r="26" spans="13:16" x14ac:dyDescent="0.2">
      <c r="M26" s="10" t="str">
        <f t="shared" si="0"/>
        <v>Elementary occupations</v>
      </c>
      <c r="N26" s="11">
        <f>'Occ T5'!AO52</f>
        <v>0.56785030152252536</v>
      </c>
      <c r="O26" s="11">
        <f>'Occ T5'!AN52</f>
        <v>-0.72691037566067251</v>
      </c>
      <c r="P26" s="11">
        <f>'Occ T5'!AM52</f>
        <v>1.5093555322129495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3.2919567026273526</v>
      </c>
      <c r="O28" s="11">
        <f>'Occ T5'!AN54</f>
        <v>7.713165641421412</v>
      </c>
      <c r="P28" s="11">
        <f>'Occ T5'!AM54</f>
        <v>20.412017597926621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0.95124054280058257</v>
      </c>
      <c r="O33" s="11">
        <f>'Occ T5'!X44</f>
        <v>0.29134227921485989</v>
      </c>
      <c r="P33" s="11">
        <f>'Occ T5'!W44</f>
        <v>-1.0375880108512803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-0.8447745476115589</v>
      </c>
      <c r="O34" s="11">
        <f>'Occ T5'!X45</f>
        <v>1.9049416405596205</v>
      </c>
      <c r="P34" s="11">
        <f>'Occ T5'!W45</f>
        <v>11.565240333320659</v>
      </c>
    </row>
    <row r="35" spans="1:16" x14ac:dyDescent="0.2">
      <c r="M35" s="10" t="str">
        <f t="shared" si="1"/>
        <v>Associate professional occupations</v>
      </c>
      <c r="N35" s="11">
        <f>'Occ T5'!Y46</f>
        <v>0.12019343260483062</v>
      </c>
      <c r="O35" s="11">
        <f>'Occ T5'!X46</f>
        <v>0.23737347451636648</v>
      </c>
      <c r="P35" s="11">
        <f>'Occ T5'!W46</f>
        <v>-1.1851377962337786</v>
      </c>
    </row>
    <row r="36" spans="1:16" x14ac:dyDescent="0.2">
      <c r="M36" s="10" t="str">
        <f t="shared" si="1"/>
        <v>Administrative and secretarial occupations</v>
      </c>
      <c r="N36" s="11">
        <f>'Occ T5'!Y47</f>
        <v>0.23376106137900021</v>
      </c>
      <c r="O36" s="11">
        <f>'Occ T5'!X47</f>
        <v>0.62175162669640827</v>
      </c>
      <c r="P36" s="11">
        <f>'Occ T5'!W47</f>
        <v>5.2496335781191839</v>
      </c>
    </row>
    <row r="37" spans="1:16" x14ac:dyDescent="0.2">
      <c r="M37" s="10" t="str">
        <f t="shared" si="1"/>
        <v>Skilled trades occupations</v>
      </c>
      <c r="N37" s="11">
        <f>'Occ T5'!Y48</f>
        <v>0.37450410117459931</v>
      </c>
      <c r="O37" s="11">
        <f>'Occ T5'!X48</f>
        <v>0.80144506174540053</v>
      </c>
      <c r="P37" s="11">
        <f>'Occ T5'!W48</f>
        <v>-4.8039089895252225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0.3860394978725934</v>
      </c>
      <c r="O38" s="11">
        <f>'Occ T5'!X49</f>
        <v>1.0327510356514038</v>
      </c>
      <c r="P38" s="11">
        <f>'Occ T5'!W49</f>
        <v>0.93994257638665157</v>
      </c>
    </row>
    <row r="39" spans="1:16" x14ac:dyDescent="0.2">
      <c r="M39" s="10" t="str">
        <f t="shared" si="1"/>
        <v>Sales and customer service occupations</v>
      </c>
      <c r="N39" s="11">
        <f>'Occ T5'!Y50</f>
        <v>-0.21747408947739388</v>
      </c>
      <c r="O39" s="11">
        <f>'Occ T5'!X50</f>
        <v>1.5367806744144197</v>
      </c>
      <c r="P39" s="11">
        <f>'Occ T5'!W50</f>
        <v>1.0119234086586957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Cheshire and Warrington</v>
      </c>
      <c r="M40" s="10" t="str">
        <f t="shared" si="1"/>
        <v>Process, plant and machine operatives</v>
      </c>
      <c r="N40" s="11">
        <f>'Occ T5'!Y51</f>
        <v>1.1488649214651181</v>
      </c>
      <c r="O40" s="11">
        <f>'Occ T5'!X51</f>
        <v>0.91328616306673194</v>
      </c>
      <c r="P40" s="11">
        <f>'Occ T5'!W51</f>
        <v>-2.9884480846124042</v>
      </c>
    </row>
    <row r="41" spans="1:16" x14ac:dyDescent="0.2">
      <c r="M41" s="10" t="str">
        <f t="shared" si="1"/>
        <v>Elementary occupations</v>
      </c>
      <c r="N41" s="11">
        <f>'Occ T5'!Y52</f>
        <v>0.77758314100626569</v>
      </c>
      <c r="O41" s="11">
        <f>'Occ T5'!X52</f>
        <v>-0.74311536039479442</v>
      </c>
      <c r="P41" s="11">
        <f>'Occ T5'!W52</f>
        <v>1.6787083860781102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2.9299380612140382</v>
      </c>
      <c r="O43" s="11">
        <f>'Occ T5'!X54</f>
        <v>6.5965565954704175</v>
      </c>
      <c r="P43" s="11">
        <f>'Occ T5'!W54</f>
        <v>10.430365401340595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Cheshire and Warrington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Cheshire and Warrington, Cheshire and Warrington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6.2243783852241963</v>
      </c>
      <c r="C5" s="11">
        <f>HLOOKUP(C$3,'Qual F1'!$M$4:$BW$14,11,FALSE)</f>
        <v>7.1350912399699524</v>
      </c>
      <c r="D5" s="11">
        <f>HLOOKUP(D$3,'Qual F1'!$M$4:$BW$14,11,FALSE)</f>
        <v>8.120937390766132</v>
      </c>
      <c r="E5" s="11">
        <f>HLOOKUP(E$3,'Qual F1'!$M$4:$BW$14,11,FALSE)</f>
        <v>9.978312209616309</v>
      </c>
      <c r="F5" s="11">
        <f>HLOOKUP(F$3,'Qual F1'!$M$4:$BW$14,11,FALSE)</f>
        <v>13.09965257341611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41.263452553925063</v>
      </c>
      <c r="C6" s="11">
        <f>HLOOKUP(C$3,'Qual F1'!$M$4:$BW$14,10,FALSE)</f>
        <v>48.114616079473464</v>
      </c>
      <c r="D6" s="11">
        <f>HLOOKUP(D$3,'Qual F1'!$M$4:$BW$14,10,FALSE)</f>
        <v>53.896835857812469</v>
      </c>
      <c r="E6" s="11">
        <f>HLOOKUP(E$3,'Qual F1'!$M$4:$BW$14,10,FALSE)</f>
        <v>65.969004145242437</v>
      </c>
      <c r="F6" s="11">
        <f>HLOOKUP(F$3,'Qual F1'!$M$4:$BW$14,10,FALSE)</f>
        <v>87.901186247394108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92.463178269772314</v>
      </c>
      <c r="C7" s="11">
        <f>HLOOKUP(C$3,'Qual F1'!$M$4:$BW$14,9,FALSE)</f>
        <v>109.78286366942491</v>
      </c>
      <c r="D7" s="11">
        <f>HLOOKUP(D$3,'Qual F1'!$M$4:$BW$14,9,FALSE)</f>
        <v>109.00075308144775</v>
      </c>
      <c r="E7" s="11">
        <f>HLOOKUP(E$3,'Qual F1'!$M$4:$BW$14,9,FALSE)</f>
        <v>123.13357855357879</v>
      </c>
      <c r="F7" s="11">
        <f>HLOOKUP(F$3,'Qual F1'!$M$4:$BW$14,9,FALSE)</f>
        <v>151.68829583931856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27.509074005481942</v>
      </c>
      <c r="C8" s="11">
        <f>HLOOKUP(C$3,'Qual F1'!$M$4:$BW$14,8,FALSE)</f>
        <v>28.720079315670834</v>
      </c>
      <c r="D8" s="11">
        <f>HLOOKUP(D$3,'Qual F1'!$M$4:$BW$14,8,FALSE)</f>
        <v>27.963531966556456</v>
      </c>
      <c r="E8" s="11">
        <f>HLOOKUP(E$3,'Qual F1'!$M$4:$BW$14,8,FALSE)</f>
        <v>29.454564944855729</v>
      </c>
      <c r="F8" s="11">
        <f>HLOOKUP(F$3,'Qual F1'!$M$4:$BW$14,8,FALSE)</f>
        <v>34.614367354539063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26.165539469232655</v>
      </c>
      <c r="C9" s="11">
        <f>HLOOKUP(C$3,'Qual F1'!$M$4:$BW$14,7,FALSE)</f>
        <v>30.831664032274851</v>
      </c>
      <c r="D9" s="11">
        <f>HLOOKUP(D$3,'Qual F1'!$M$4:$BW$14,7,FALSE)</f>
        <v>30.733594120962362</v>
      </c>
      <c r="E9" s="11">
        <f>HLOOKUP(E$3,'Qual F1'!$M$4:$BW$14,7,FALSE)</f>
        <v>33.595190371383346</v>
      </c>
      <c r="F9" s="11">
        <f>HLOOKUP(F$3,'Qual F1'!$M$4:$BW$14,7,FALSE)</f>
        <v>41.281286228156617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111.58576929674589</v>
      </c>
      <c r="C10" s="11">
        <f>HLOOKUP(C$3,'Qual F1'!$M$4:$BW$14,6,FALSE)</f>
        <v>116.2360193861991</v>
      </c>
      <c r="D10" s="11">
        <f>HLOOKUP(D$3,'Qual F1'!$M$4:$BW$14,6,FALSE)</f>
        <v>115.22555587870303</v>
      </c>
      <c r="E10" s="11">
        <f>HLOOKUP(E$3,'Qual F1'!$M$4:$BW$14,6,FALSE)</f>
        <v>113.75849285953566</v>
      </c>
      <c r="F10" s="11">
        <f>HLOOKUP(F$3,'Qual F1'!$M$4:$BW$14,6,FALSE)</f>
        <v>113.65993106058872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120.64985033925696</v>
      </c>
      <c r="C11" s="11">
        <f>HLOOKUP(C$3,'Qual F1'!$M$4:$BW$14,5,FALSE)</f>
        <v>120.14457426696376</v>
      </c>
      <c r="D11" s="11">
        <f>HLOOKUP(D$3,'Qual F1'!$M$4:$BW$14,5,FALSE)</f>
        <v>108.68217393637279</v>
      </c>
      <c r="E11" s="11">
        <f>HLOOKUP(E$3,'Qual F1'!$M$4:$BW$14,5,FALSE)</f>
        <v>109.78333283449523</v>
      </c>
      <c r="F11" s="11">
        <f>HLOOKUP(F$3,'Qual F1'!$M$4:$BW$14,5,FALSE)</f>
        <v>96.31770765678796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73.307417835099926</v>
      </c>
      <c r="C12" s="11">
        <f>HLOOKUP(C$3,'Qual F1'!$M$4:$BW$14,4,FALSE)</f>
        <v>73.14800270733619</v>
      </c>
      <c r="D12" s="11">
        <f>HLOOKUP(D$3,'Qual F1'!$M$4:$BW$14,4,FALSE)</f>
        <v>67.616890878051265</v>
      </c>
      <c r="E12" s="11">
        <f>HLOOKUP(E$3,'Qual F1'!$M$4:$BW$14,4,FALSE)</f>
        <v>58.842950288961582</v>
      </c>
      <c r="F12" s="11">
        <f>HLOOKUP(F$3,'Qual F1'!$M$4:$BW$14,4,FALSE)</f>
        <v>39.101703434991478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33.401339845261489</v>
      </c>
      <c r="C13" s="11">
        <f>HLOOKUP(C$3,'Qual F1'!$M$4:$BW$14,3,FALSE)</f>
        <v>26.676089302686496</v>
      </c>
      <c r="D13" s="11">
        <f>HLOOKUP(D$3,'Qual F1'!$M$4:$BW$14,3,FALSE)</f>
        <v>27.055726889327136</v>
      </c>
      <c r="E13" s="11">
        <f>HLOOKUP(E$3,'Qual F1'!$M$4:$BW$14,3,FALSE)</f>
        <v>24.388573792330973</v>
      </c>
      <c r="F13" s="11">
        <f>HLOOKUP(F$3,'Qual F1'!$M$4:$BW$14,3,FALSE)</f>
        <v>22.005869604807504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532.57000000000039</v>
      </c>
      <c r="C15" s="11">
        <f t="shared" ref="C15:F15" si="0">SUM(C5:C13)</f>
        <v>560.78899999999953</v>
      </c>
      <c r="D15" s="11">
        <f t="shared" si="0"/>
        <v>548.29599999999937</v>
      </c>
      <c r="E15" s="11">
        <f t="shared" si="0"/>
        <v>568.904</v>
      </c>
      <c r="F15" s="11">
        <f t="shared" si="0"/>
        <v>599.67000000000007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1.1687437116668591</v>
      </c>
      <c r="C19" s="18">
        <f t="shared" si="1"/>
        <v>1.2723308124749164</v>
      </c>
      <c r="D19" s="18">
        <f t="shared" si="1"/>
        <v>1.4811228589605143</v>
      </c>
      <c r="E19" s="18">
        <f t="shared" si="1"/>
        <v>1.7539536037040184</v>
      </c>
      <c r="F19" s="18">
        <f t="shared" si="1"/>
        <v>2.1844768911928409</v>
      </c>
      <c r="G19" s="11"/>
    </row>
    <row r="20" spans="1:7" x14ac:dyDescent="0.2">
      <c r="A20" t="str">
        <f>$A6</f>
        <v>RQF7 Other higher degree</v>
      </c>
      <c r="B20" s="18">
        <f t="shared" si="1"/>
        <v>7.7479866597677365</v>
      </c>
      <c r="C20" s="18">
        <f t="shared" si="1"/>
        <v>8.5798073927044758</v>
      </c>
      <c r="D20" s="18">
        <f t="shared" si="1"/>
        <v>9.8298794552235531</v>
      </c>
      <c r="E20" s="18">
        <f t="shared" si="1"/>
        <v>11.595805996309121</v>
      </c>
      <c r="F20" s="18">
        <f t="shared" si="1"/>
        <v>14.658259750761934</v>
      </c>
      <c r="G20" s="11"/>
    </row>
    <row r="21" spans="1:7" x14ac:dyDescent="0.2">
      <c r="A21" t="str">
        <f>$A7</f>
        <v>RQF6 First degree</v>
      </c>
      <c r="B21" s="18">
        <f t="shared" si="1"/>
        <v>17.361694851338275</v>
      </c>
      <c r="C21" s="18">
        <f t="shared" si="1"/>
        <v>19.576500906655621</v>
      </c>
      <c r="D21" s="18">
        <f t="shared" si="1"/>
        <v>19.879910318778158</v>
      </c>
      <c r="E21" s="18">
        <f t="shared" si="1"/>
        <v>21.643999436386242</v>
      </c>
      <c r="F21" s="18">
        <f t="shared" si="1"/>
        <v>25.295295052165113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5.1653442750214849</v>
      </c>
      <c r="C22" s="18">
        <f t="shared" si="3"/>
        <v>5.1213699476399963</v>
      </c>
      <c r="D22" s="18">
        <f t="shared" si="3"/>
        <v>5.1000795129923411</v>
      </c>
      <c r="E22" s="18">
        <f t="shared" si="3"/>
        <v>5.1774227189219504</v>
      </c>
      <c r="F22" s="18">
        <f t="shared" si="3"/>
        <v>5.7722359555320528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4.9130704826093536</v>
      </c>
      <c r="C23" s="18">
        <f t="shared" si="4"/>
        <v>5.4979081316279172</v>
      </c>
      <c r="D23" s="18">
        <f t="shared" si="4"/>
        <v>5.6052924188690776</v>
      </c>
      <c r="E23" s="18">
        <f t="shared" si="4"/>
        <v>5.9052476993277159</v>
      </c>
      <c r="F23" s="18">
        <f t="shared" si="4"/>
        <v>6.8840005716738553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20.95231975078315</v>
      </c>
      <c r="C24" s="18">
        <f t="shared" si="5"/>
        <v>20.727228848318919</v>
      </c>
      <c r="D24" s="18">
        <f t="shared" si="5"/>
        <v>21.015210010414663</v>
      </c>
      <c r="E24" s="18">
        <f t="shared" si="5"/>
        <v>19.996078927118752</v>
      </c>
      <c r="F24" s="18">
        <f t="shared" si="5"/>
        <v>18.953746403953627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22.654270863784454</v>
      </c>
      <c r="C25" s="18">
        <f t="shared" si="6"/>
        <v>21.424203090104097</v>
      </c>
      <c r="D25" s="18">
        <f t="shared" si="6"/>
        <v>19.821806822660189</v>
      </c>
      <c r="E25" s="18">
        <f t="shared" si="6"/>
        <v>19.297338889249367</v>
      </c>
      <c r="F25" s="18">
        <f t="shared" si="6"/>
        <v>16.061785258023235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13.764841773870076</v>
      </c>
      <c r="C26" s="18">
        <f>C12/C$15*100</f>
        <v>13.043765606553666</v>
      </c>
      <c r="D26" s="18">
        <f t="shared" si="7"/>
        <v>12.332187518794838</v>
      </c>
      <c r="E26" s="18">
        <f t="shared" si="7"/>
        <v>10.343212613896471</v>
      </c>
      <c r="F26" s="18">
        <f t="shared" si="7"/>
        <v>6.5205368677758555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6.2717276311586208</v>
      </c>
      <c r="C27" s="18">
        <f>C13/C$15*100</f>
        <v>4.7568852639203909</v>
      </c>
      <c r="D27" s="18">
        <f t="shared" si="8"/>
        <v>4.934511083306675</v>
      </c>
      <c r="E27" s="18">
        <f t="shared" si="8"/>
        <v>4.286940115086372</v>
      </c>
      <c r="F27" s="18">
        <f t="shared" si="8"/>
        <v>3.6696632489214904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3.47272492932027</v>
      </c>
      <c r="C33" s="18">
        <f t="shared" si="9"/>
        <v>13.81686817504988</v>
      </c>
      <c r="D33" s="18">
        <f t="shared" si="9"/>
        <v>4.2053904548028598</v>
      </c>
      <c r="E33" s="18">
        <f t="shared" si="9"/>
        <v>2.7590945595044269</v>
      </c>
      <c r="F33" s="18">
        <f>IF(F$3-D$3 &lt;&gt; 0,(EXP(LN(F5/D5)/(F$3-D$3))-1)*100,0)</f>
        <v>3.2389489263718874</v>
      </c>
    </row>
    <row r="34" spans="1:6" x14ac:dyDescent="0.2">
      <c r="A34" t="str">
        <f>$A20</f>
        <v>RQF7 Other higher degree</v>
      </c>
      <c r="B34" s="18">
        <f t="shared" si="9"/>
        <v>3.9149099131029264</v>
      </c>
      <c r="C34" s="18">
        <f t="shared" si="9"/>
        <v>12.017595170640472</v>
      </c>
      <c r="D34" s="18">
        <f t="shared" si="9"/>
        <v>4.1250760696101452</v>
      </c>
      <c r="E34" s="18">
        <f t="shared" si="9"/>
        <v>2.9118726072228318</v>
      </c>
      <c r="F34" s="18">
        <f t="shared" ref="F34:F43" si="10">IF(F$3-D$3 &lt;&gt; 0,(EXP(LN(F6/D6)/(F$3-D$3))-1)*100,0)</f>
        <v>3.3146949584532681</v>
      </c>
    </row>
    <row r="35" spans="1:6" x14ac:dyDescent="0.2">
      <c r="A35" t="str">
        <f>$A21</f>
        <v>RQF6 First degree</v>
      </c>
      <c r="B35" s="18">
        <f t="shared" si="9"/>
        <v>4.3858025122637256</v>
      </c>
      <c r="C35" s="18">
        <f t="shared" si="9"/>
        <v>-0.71241591067638943</v>
      </c>
      <c r="D35" s="18">
        <f t="shared" si="9"/>
        <v>2.468269199374884</v>
      </c>
      <c r="E35" s="18">
        <f t="shared" si="9"/>
        <v>2.1074797893952502</v>
      </c>
      <c r="F35" s="18">
        <f t="shared" si="10"/>
        <v>2.2276015564194562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1.0828354766501569</v>
      </c>
      <c r="C36" s="18">
        <f t="shared" ref="C36:E36" si="12">IF(D$3-C$3 &lt;&gt; 0,(EXP(LN(D8/C8)/(D$3-C$3))-1)*100,0)</f>
        <v>-2.6342105145286787</v>
      </c>
      <c r="D36" s="18">
        <f t="shared" si="12"/>
        <v>1.0443693251679598</v>
      </c>
      <c r="E36" s="18">
        <f t="shared" si="12"/>
        <v>1.6272979078258087</v>
      </c>
      <c r="F36" s="18">
        <f t="shared" si="10"/>
        <v>1.4326156755910091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4.187788058408648</v>
      </c>
      <c r="C37" s="18">
        <f t="shared" si="13"/>
        <v>-0.31808179801722236</v>
      </c>
      <c r="D37" s="18">
        <f t="shared" si="13"/>
        <v>1.7964776794743731</v>
      </c>
      <c r="E37" s="18">
        <f t="shared" si="13"/>
        <v>2.0816336015318626</v>
      </c>
      <c r="F37" s="18">
        <f t="shared" si="10"/>
        <v>1.9864929835050615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1.0259584143409439</v>
      </c>
      <c r="C38" s="18">
        <f t="shared" si="14"/>
        <v>-0.86932046781365013</v>
      </c>
      <c r="D38" s="18">
        <f t="shared" si="14"/>
        <v>-0.25594879785615365</v>
      </c>
      <c r="E38" s="18">
        <f t="shared" si="14"/>
        <v>-8.6675065222863168E-3</v>
      </c>
      <c r="F38" s="18">
        <f t="shared" si="10"/>
        <v>-9.1162645294795563E-2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-0.10486369076881941</v>
      </c>
      <c r="C39" s="18">
        <f t="shared" si="15"/>
        <v>-9.5405060116333438</v>
      </c>
      <c r="D39" s="18">
        <f t="shared" si="15"/>
        <v>0.20182207557524201</v>
      </c>
      <c r="E39" s="18">
        <f t="shared" si="15"/>
        <v>-1.3000409047773664</v>
      </c>
      <c r="F39" s="18">
        <f t="shared" si="10"/>
        <v>-0.80193788588142079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-5.4409668675936551E-2</v>
      </c>
      <c r="C40" s="18">
        <f t="shared" si="16"/>
        <v>-7.5615350037851359</v>
      </c>
      <c r="D40" s="18">
        <f t="shared" si="16"/>
        <v>-2.7414370347968675</v>
      </c>
      <c r="E40" s="18">
        <f t="shared" si="16"/>
        <v>-4.0046660433231125</v>
      </c>
      <c r="F40" s="18">
        <f t="shared" si="10"/>
        <v>-3.5854233412360159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-5.4656660702139925</v>
      </c>
      <c r="C41" s="18">
        <f t="shared" si="17"/>
        <v>1.4231380856953635</v>
      </c>
      <c r="D41" s="18">
        <f t="shared" si="17"/>
        <v>-2.0542853054386301</v>
      </c>
      <c r="E41" s="18">
        <f t="shared" si="17"/>
        <v>-1.0227887497631039</v>
      </c>
      <c r="F41" s="18">
        <f t="shared" si="10"/>
        <v>-1.3678223209453888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1.2991256653085204</v>
      </c>
      <c r="C43" s="18">
        <f t="shared" ref="C43" si="18">IF(D$3-C$3 &lt;&gt; 0,(EXP(LN(D15/C15)/(D$3-C$3))-1)*100,0)</f>
        <v>-2.2277541107261656</v>
      </c>
      <c r="D43" s="18">
        <f>IF(E$3-D$3 &lt;&gt; 0,(EXP(LN(E15/D15)/(E$3-D$3))-1)*100,0)</f>
        <v>0.74065771528062374</v>
      </c>
      <c r="E43" s="18">
        <f>IF(F$3-E$3 &lt;&gt; 0,(EXP(LN(F15/E15)/(F$3-E$3))-1)*100,0)</f>
        <v>0.52806739742290443</v>
      </c>
      <c r="F43" s="18">
        <f t="shared" si="10"/>
        <v>0.5988809428255637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0.91071285474575614</v>
      </c>
      <c r="C47" s="27">
        <f>D5-C5</f>
        <v>0.98584615079617954</v>
      </c>
      <c r="D47" s="27">
        <f>E5-D5</f>
        <v>1.8573748188501771</v>
      </c>
      <c r="E47" s="27">
        <f>F5-E5</f>
        <v>3.121340363799801</v>
      </c>
      <c r="F47" s="27">
        <f>F5-D5</f>
        <v>4.978715182649978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6.8511635255484009</v>
      </c>
      <c r="C48" s="27">
        <f t="shared" si="20"/>
        <v>5.7822197783390052</v>
      </c>
      <c r="D48" s="27">
        <f t="shared" si="20"/>
        <v>12.072168287429967</v>
      </c>
      <c r="E48" s="27">
        <f t="shared" si="20"/>
        <v>21.932182102151671</v>
      </c>
      <c r="F48" s="27">
        <f t="shared" ref="F48:F57" si="21">F6-D6</f>
        <v>34.004350389581639</v>
      </c>
    </row>
    <row r="49" spans="1:6" x14ac:dyDescent="0.2">
      <c r="A49" t="str">
        <f t="shared" si="19"/>
        <v>RQF6 First degree</v>
      </c>
      <c r="B49" s="27">
        <f t="shared" ref="B49:E49" si="22">C7-B7</f>
        <v>17.319685399652599</v>
      </c>
      <c r="C49" s="27">
        <f t="shared" si="22"/>
        <v>-0.78211058797715793</v>
      </c>
      <c r="D49" s="27">
        <f t="shared" si="22"/>
        <v>14.132825472131032</v>
      </c>
      <c r="E49" s="27">
        <f t="shared" si="22"/>
        <v>28.55471728573977</v>
      </c>
      <c r="F49" s="27">
        <f t="shared" si="21"/>
        <v>42.687542757870801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1.2110053101888916</v>
      </c>
      <c r="C50" s="27">
        <f t="shared" si="23"/>
        <v>-0.75654734911437771</v>
      </c>
      <c r="D50" s="27">
        <f t="shared" si="23"/>
        <v>1.4910329782992733</v>
      </c>
      <c r="E50" s="27">
        <f t="shared" si="23"/>
        <v>5.1598024096833335</v>
      </c>
      <c r="F50" s="27">
        <f t="shared" si="21"/>
        <v>6.6508353879826068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4.6661245630421959</v>
      </c>
      <c r="C51" s="27">
        <f t="shared" si="24"/>
        <v>-9.8069911312489211E-2</v>
      </c>
      <c r="D51" s="27">
        <f t="shared" si="24"/>
        <v>2.861596250420984</v>
      </c>
      <c r="E51" s="27">
        <f t="shared" si="24"/>
        <v>7.6860958567732709</v>
      </c>
      <c r="F51" s="27">
        <f t="shared" si="21"/>
        <v>10.547692107194255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4.6502500894532091</v>
      </c>
      <c r="C52" s="27">
        <f t="shared" si="25"/>
        <v>-1.0104635074960697</v>
      </c>
      <c r="D52" s="27">
        <f t="shared" si="25"/>
        <v>-1.4670630191673695</v>
      </c>
      <c r="E52" s="27">
        <f t="shared" si="25"/>
        <v>-9.8561798946946055E-2</v>
      </c>
      <c r="F52" s="27">
        <f t="shared" si="21"/>
        <v>-1.5656248181143155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-0.50527607229319926</v>
      </c>
      <c r="C53" s="27">
        <f>D11-C11</f>
        <v>-11.462400330590967</v>
      </c>
      <c r="D53" s="27">
        <f t="shared" si="26"/>
        <v>1.1011588981224349</v>
      </c>
      <c r="E53" s="27">
        <f t="shared" si="26"/>
        <v>-13.465625177707267</v>
      </c>
      <c r="F53" s="27">
        <f t="shared" si="21"/>
        <v>-12.364466279584832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-0.15941512776373656</v>
      </c>
      <c r="C54" s="27">
        <f t="shared" si="27"/>
        <v>-5.5311118292849244</v>
      </c>
      <c r="D54" s="27">
        <f t="shared" si="27"/>
        <v>-8.7739405890896833</v>
      </c>
      <c r="E54" s="27">
        <f t="shared" si="27"/>
        <v>-19.741246853970104</v>
      </c>
      <c r="F54" s="27">
        <f t="shared" si="21"/>
        <v>-28.515187443059787</v>
      </c>
    </row>
    <row r="55" spans="1:6" x14ac:dyDescent="0.2">
      <c r="A55" t="str">
        <f t="shared" si="19"/>
        <v>No Qualification</v>
      </c>
      <c r="B55" s="27">
        <f t="shared" ref="B55:E55" si="28">C13-B13</f>
        <v>-6.7252505425749938</v>
      </c>
      <c r="C55" s="27">
        <f t="shared" si="28"/>
        <v>0.37963758664064073</v>
      </c>
      <c r="D55" s="27">
        <f t="shared" si="28"/>
        <v>-2.667153096996163</v>
      </c>
      <c r="E55" s="27">
        <f t="shared" si="28"/>
        <v>-2.3827041875234691</v>
      </c>
      <c r="F55" s="27">
        <f t="shared" si="21"/>
        <v>-5.0498572845196321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28.218999999999141</v>
      </c>
      <c r="C57" s="29">
        <f t="shared" ref="C57" si="29">D15-C15</f>
        <v>-12.493000000000166</v>
      </c>
      <c r="D57" s="29">
        <f>E15-D15</f>
        <v>20.608000000000629</v>
      </c>
      <c r="E57" s="29">
        <f>F15-E15</f>
        <v>30.766000000000076</v>
      </c>
      <c r="F57" s="29">
        <f t="shared" si="21"/>
        <v>51.374000000000706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Cheshire and Warrington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31.624591017909378</v>
      </c>
      <c r="N6" s="11">
        <v>32.723624622353235</v>
      </c>
      <c r="O6" s="11">
        <v>29.412051570702634</v>
      </c>
      <c r="P6" s="11">
        <v>32.140719872575772</v>
      </c>
      <c r="Q6" s="11">
        <v>30.691535853800026</v>
      </c>
      <c r="R6" s="11">
        <v>33.401339845261489</v>
      </c>
      <c r="S6" s="11">
        <v>28.575810390483895</v>
      </c>
      <c r="T6" s="11">
        <v>29.195145925347017</v>
      </c>
      <c r="U6" s="11">
        <v>29.782166538646504</v>
      </c>
      <c r="V6" s="11">
        <v>26.676089302686496</v>
      </c>
      <c r="W6" s="11">
        <v>27.055726889327136</v>
      </c>
      <c r="X6" s="11">
        <v>29.864381371900951</v>
      </c>
      <c r="Y6" s="11">
        <v>26.259520574619593</v>
      </c>
      <c r="Z6" s="11">
        <v>25.476003514111522</v>
      </c>
      <c r="AA6" s="11">
        <v>24.635761155286442</v>
      </c>
      <c r="AB6" s="11">
        <v>24.388573792330973</v>
      </c>
      <c r="AC6" s="11">
        <v>24.20295892969397</v>
      </c>
      <c r="AD6" s="11">
        <v>23.985455931612453</v>
      </c>
      <c r="AE6" s="11">
        <v>23.711913419514588</v>
      </c>
      <c r="AF6" s="11">
        <v>23.418288939760686</v>
      </c>
      <c r="AG6" s="11">
        <v>23.103081568072191</v>
      </c>
      <c r="AH6" s="11">
        <v>22.758212741047597</v>
      </c>
      <c r="AI6" s="11">
        <v>22.383474987459341</v>
      </c>
      <c r="AJ6" s="11">
        <v>21.986536775133438</v>
      </c>
      <c r="AK6" s="11">
        <v>21.61880798459519</v>
      </c>
      <c r="AL6" s="11">
        <v>22.005869604807504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78.950097820680867</v>
      </c>
      <c r="N7" s="11">
        <v>79.256073109436869</v>
      </c>
      <c r="O7" s="11">
        <v>74.814344871021873</v>
      </c>
      <c r="P7" s="11">
        <v>75.574576253500339</v>
      </c>
      <c r="Q7" s="11">
        <v>75.5762082744954</v>
      </c>
      <c r="R7" s="11">
        <v>73.307417835099926</v>
      </c>
      <c r="S7" s="11">
        <v>73.360344094057552</v>
      </c>
      <c r="T7" s="11">
        <v>68.36648512181084</v>
      </c>
      <c r="U7" s="11">
        <v>69.41331207770736</v>
      </c>
      <c r="V7" s="11">
        <v>73.14800270733619</v>
      </c>
      <c r="W7" s="11">
        <v>67.616890878051265</v>
      </c>
      <c r="X7" s="11">
        <v>65.384312322449688</v>
      </c>
      <c r="Y7" s="11">
        <v>63.674365449394251</v>
      </c>
      <c r="Z7" s="11">
        <v>62.116783726019591</v>
      </c>
      <c r="AA7" s="11">
        <v>60.604561126571483</v>
      </c>
      <c r="AB7" s="11">
        <v>58.842950288961582</v>
      </c>
      <c r="AC7" s="11">
        <v>57.005707668034191</v>
      </c>
      <c r="AD7" s="11">
        <v>55.115449954690099</v>
      </c>
      <c r="AE7" s="11">
        <v>53.196342465086289</v>
      </c>
      <c r="AF7" s="11">
        <v>51.250829529825374</v>
      </c>
      <c r="AG7" s="11">
        <v>49.312454350353853</v>
      </c>
      <c r="AH7" s="11">
        <v>47.349229615790392</v>
      </c>
      <c r="AI7" s="11">
        <v>45.356337222924459</v>
      </c>
      <c r="AJ7" s="11">
        <v>43.328643552806419</v>
      </c>
      <c r="AK7" s="11">
        <v>41.265182869536588</v>
      </c>
      <c r="AL7" s="11">
        <v>39.101703434991478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112.1024881592343</v>
      </c>
      <c r="N8" s="11">
        <v>115.82903982962773</v>
      </c>
      <c r="O8" s="11">
        <v>114.64108186131647</v>
      </c>
      <c r="P8" s="11">
        <v>111.98691258375051</v>
      </c>
      <c r="Q8" s="11">
        <v>120.40034204198056</v>
      </c>
      <c r="R8" s="11">
        <v>120.64985033925696</v>
      </c>
      <c r="S8" s="11">
        <v>118.44806921159049</v>
      </c>
      <c r="T8" s="11">
        <v>122.99405413615195</v>
      </c>
      <c r="U8" s="11">
        <v>111.30281496810176</v>
      </c>
      <c r="V8" s="11">
        <v>120.14457426696376</v>
      </c>
      <c r="W8" s="11">
        <v>108.68217393637279</v>
      </c>
      <c r="X8" s="11">
        <v>117.07927676706184</v>
      </c>
      <c r="Y8" s="11">
        <v>112.32978478755065</v>
      </c>
      <c r="Z8" s="11">
        <v>111.52101519904416</v>
      </c>
      <c r="AA8" s="11">
        <v>110.85898733977908</v>
      </c>
      <c r="AB8" s="11">
        <v>109.78333283449523</v>
      </c>
      <c r="AC8" s="11">
        <v>108.5892550829018</v>
      </c>
      <c r="AD8" s="11">
        <v>107.33275475634856</v>
      </c>
      <c r="AE8" s="11">
        <v>106.06384641274109</v>
      </c>
      <c r="AF8" s="11">
        <v>104.76957100615336</v>
      </c>
      <c r="AG8" s="11">
        <v>103.46322178163766</v>
      </c>
      <c r="AH8" s="11">
        <v>102.12720021035494</v>
      </c>
      <c r="AI8" s="11">
        <v>100.76522430057457</v>
      </c>
      <c r="AJ8" s="11">
        <v>99.376149088562855</v>
      </c>
      <c r="AK8" s="11">
        <v>97.935794048232466</v>
      </c>
      <c r="AL8" s="11">
        <v>96.31770765678796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99.964750200535264</v>
      </c>
      <c r="N9" s="11">
        <v>101.32273197640745</v>
      </c>
      <c r="O9" s="11">
        <v>108.67180517639193</v>
      </c>
      <c r="P9" s="11">
        <v>103.59973839427641</v>
      </c>
      <c r="Q9" s="11">
        <v>112.01151911478347</v>
      </c>
      <c r="R9" s="11">
        <v>111.58576929674589</v>
      </c>
      <c r="S9" s="11">
        <v>113.5861557184497</v>
      </c>
      <c r="T9" s="11">
        <v>116.58368926326501</v>
      </c>
      <c r="U9" s="11">
        <v>120.12975707674551</v>
      </c>
      <c r="V9" s="11">
        <v>116.2360193861991</v>
      </c>
      <c r="W9" s="11">
        <v>115.22555587870303</v>
      </c>
      <c r="X9" s="11">
        <v>107.05520052364648</v>
      </c>
      <c r="Y9" s="11">
        <v>113.16466714087261</v>
      </c>
      <c r="Z9" s="11">
        <v>113.36202816035379</v>
      </c>
      <c r="AA9" s="11">
        <v>113.75363119897538</v>
      </c>
      <c r="AB9" s="11">
        <v>113.75849285953566</v>
      </c>
      <c r="AC9" s="11">
        <v>113.69055922608426</v>
      </c>
      <c r="AD9" s="11">
        <v>113.60393143691273</v>
      </c>
      <c r="AE9" s="11">
        <v>113.54405988346355</v>
      </c>
      <c r="AF9" s="11">
        <v>113.50297301014399</v>
      </c>
      <c r="AG9" s="11">
        <v>113.51048419861699</v>
      </c>
      <c r="AH9" s="11">
        <v>113.52087983434758</v>
      </c>
      <c r="AI9" s="11">
        <v>113.55672487298575</v>
      </c>
      <c r="AJ9" s="11">
        <v>113.62172877739862</v>
      </c>
      <c r="AK9" s="11">
        <v>113.70063565466477</v>
      </c>
      <c r="AL9" s="11">
        <v>113.65993106058872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25.395327438436755</v>
      </c>
      <c r="N10" s="11">
        <v>22.624088538023987</v>
      </c>
      <c r="O10" s="11">
        <v>24.351342252395529</v>
      </c>
      <c r="P10" s="11">
        <v>25.92481281178506</v>
      </c>
      <c r="Q10" s="11">
        <v>25.940568299827746</v>
      </c>
      <c r="R10" s="11">
        <v>26.165539469232655</v>
      </c>
      <c r="S10" s="11">
        <v>28.252192499338523</v>
      </c>
      <c r="T10" s="11">
        <v>29.114740955085665</v>
      </c>
      <c r="U10" s="11">
        <v>28.646421857769663</v>
      </c>
      <c r="V10" s="11">
        <v>30.831664032274851</v>
      </c>
      <c r="W10" s="11">
        <v>30.733594120962362</v>
      </c>
      <c r="X10" s="11">
        <v>30.597375727107078</v>
      </c>
      <c r="Y10" s="11">
        <v>31.43342001500071</v>
      </c>
      <c r="Z10" s="11">
        <v>32.150854228570196</v>
      </c>
      <c r="AA10" s="11">
        <v>32.930239995143801</v>
      </c>
      <c r="AB10" s="11">
        <v>33.595190371383346</v>
      </c>
      <c r="AC10" s="11">
        <v>34.269331742572462</v>
      </c>
      <c r="AD10" s="11">
        <v>34.967239169837086</v>
      </c>
      <c r="AE10">
        <v>35.68487269559418</v>
      </c>
      <c r="AF10">
        <v>36.416561811074303</v>
      </c>
      <c r="AG10">
        <v>37.188766838173571</v>
      </c>
      <c r="AH10">
        <v>37.980715613650339</v>
      </c>
      <c r="AI10" s="11">
        <v>38.799451057570344</v>
      </c>
      <c r="AJ10" s="11">
        <v>39.639198799894857</v>
      </c>
      <c r="AK10" s="11">
        <v>40.494863034158975</v>
      </c>
      <c r="AL10" s="11">
        <v>41.281286228156617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28.857542632039394</v>
      </c>
      <c r="N11" s="11">
        <v>25.217308327503417</v>
      </c>
      <c r="O11" s="11">
        <v>26.391299960973221</v>
      </c>
      <c r="P11" s="11">
        <v>27.301066120560492</v>
      </c>
      <c r="Q11" s="11">
        <v>27.610036535350506</v>
      </c>
      <c r="R11" s="11">
        <v>27.509074005481942</v>
      </c>
      <c r="S11" s="11">
        <v>27.415899023159554</v>
      </c>
      <c r="T11" s="11">
        <v>27.663743159240727</v>
      </c>
      <c r="U11" s="11">
        <v>27.494832248750793</v>
      </c>
      <c r="V11" s="11">
        <v>28.720079315670834</v>
      </c>
      <c r="W11" s="11">
        <v>27.963531966556456</v>
      </c>
      <c r="X11" s="11">
        <v>27.61168428951116</v>
      </c>
      <c r="Y11" s="11">
        <v>28.190382659447845</v>
      </c>
      <c r="Z11" s="11">
        <v>28.585735020511837</v>
      </c>
      <c r="AA11" s="11">
        <v>29.071216465035501</v>
      </c>
      <c r="AB11" s="11">
        <v>29.454564944855729</v>
      </c>
      <c r="AC11" s="11">
        <v>29.838569819579238</v>
      </c>
      <c r="AD11" s="11">
        <v>30.252460151503453</v>
      </c>
      <c r="AE11">
        <v>30.705449645529498</v>
      </c>
      <c r="AF11">
        <v>31.182232192290375</v>
      </c>
      <c r="AG11">
        <v>31.686841654274801</v>
      </c>
      <c r="AH11">
        <v>32.224664283894697</v>
      </c>
      <c r="AI11" s="11">
        <v>32.783621110973073</v>
      </c>
      <c r="AJ11" s="11">
        <v>33.365911699237309</v>
      </c>
      <c r="AK11" s="11">
        <v>33.972269559008339</v>
      </c>
      <c r="AL11" s="11">
        <v>34.614367354539063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78.550024507264538</v>
      </c>
      <c r="N12" s="11">
        <v>73.11597035088522</v>
      </c>
      <c r="O12" s="11">
        <v>80.475174625484343</v>
      </c>
      <c r="P12" s="11">
        <v>86.181048967276681</v>
      </c>
      <c r="Q12" s="11">
        <v>89.875623589976271</v>
      </c>
      <c r="R12" s="11">
        <v>92.463178269772314</v>
      </c>
      <c r="S12" s="11">
        <v>97.899315557457655</v>
      </c>
      <c r="T12" s="11">
        <v>103.64834533081547</v>
      </c>
      <c r="U12" s="11">
        <v>103.48798446575357</v>
      </c>
      <c r="V12" s="11">
        <v>109.78286366942491</v>
      </c>
      <c r="W12" s="11">
        <v>109.00075308144775</v>
      </c>
      <c r="X12" s="11">
        <v>110.39164043028285</v>
      </c>
      <c r="Y12" s="11">
        <v>114.04061666089525</v>
      </c>
      <c r="Z12" s="11">
        <v>117.05490018741227</v>
      </c>
      <c r="AA12" s="11">
        <v>120.277116325027</v>
      </c>
      <c r="AB12" s="11">
        <v>123.13357855357879</v>
      </c>
      <c r="AC12" s="11">
        <v>125.89888734926311</v>
      </c>
      <c r="AD12" s="11">
        <v>128.61828715483665</v>
      </c>
      <c r="AE12">
        <v>131.37643674093314</v>
      </c>
      <c r="AF12">
        <v>134.17349800075047</v>
      </c>
      <c r="AG12">
        <v>137.03219484749826</v>
      </c>
      <c r="AH12">
        <v>139.89979702745524</v>
      </c>
      <c r="AI12">
        <v>142.82303186623125</v>
      </c>
      <c r="AJ12">
        <v>145.80801578157238</v>
      </c>
      <c r="AK12">
        <v>148.83855552008626</v>
      </c>
      <c r="AL12">
        <v>151.68829583931856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33.96915937873321</v>
      </c>
      <c r="N13" s="11">
        <v>31.379587078153676</v>
      </c>
      <c r="O13" s="11">
        <v>29.160738944212483</v>
      </c>
      <c r="P13" s="11">
        <v>34.006230848383034</v>
      </c>
      <c r="Q13" s="11">
        <v>38.855235213174929</v>
      </c>
      <c r="R13" s="11">
        <v>41.263452553925063</v>
      </c>
      <c r="S13" s="11">
        <v>52.113248728212504</v>
      </c>
      <c r="T13" s="11">
        <v>47.899167852819076</v>
      </c>
      <c r="U13" s="11">
        <v>48.255336641762746</v>
      </c>
      <c r="V13" s="11">
        <v>48.114616079473464</v>
      </c>
      <c r="W13" s="11">
        <v>53.896835857812469</v>
      </c>
      <c r="X13" s="11">
        <v>56.138593743886261</v>
      </c>
      <c r="Y13" s="11">
        <v>58.291928003165367</v>
      </c>
      <c r="Z13" s="11">
        <v>60.865906344521299</v>
      </c>
      <c r="AA13" s="11">
        <v>63.541539082849333</v>
      </c>
      <c r="AB13" s="11">
        <v>65.969004145242437</v>
      </c>
      <c r="AC13" s="11">
        <v>68.311409250123617</v>
      </c>
      <c r="AD13" s="11">
        <v>70.610042636972665</v>
      </c>
      <c r="AE13">
        <v>72.870680699410968</v>
      </c>
      <c r="AF13">
        <v>75.109826864420015</v>
      </c>
      <c r="AG13">
        <v>77.336902392679164</v>
      </c>
      <c r="AH13">
        <v>79.52625358046464</v>
      </c>
      <c r="AI13">
        <v>81.686656148288961</v>
      </c>
      <c r="AJ13">
        <v>83.824626105459089</v>
      </c>
      <c r="AK13">
        <v>85.923824374822914</v>
      </c>
      <c r="AL13">
        <v>87.901186247394108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4.9940188451659822</v>
      </c>
      <c r="N14" s="11">
        <v>4.9945761676079661</v>
      </c>
      <c r="O14" s="11">
        <v>4.5311607375008354</v>
      </c>
      <c r="P14" s="11">
        <v>4.9868941478913831</v>
      </c>
      <c r="Q14" s="11">
        <v>5.8339310766112638</v>
      </c>
      <c r="R14" s="11">
        <v>6.2243783852241963</v>
      </c>
      <c r="S14" s="11">
        <v>7.7209647772502237</v>
      </c>
      <c r="T14" s="11">
        <v>7.1906282554639942</v>
      </c>
      <c r="U14" s="11">
        <v>7.3643741247618646</v>
      </c>
      <c r="V14" s="11">
        <v>7.1350912399699524</v>
      </c>
      <c r="W14" s="11">
        <v>8.120937390766132</v>
      </c>
      <c r="X14" s="11">
        <v>8.6455348241536463</v>
      </c>
      <c r="Y14" s="11">
        <v>8.8553147090530295</v>
      </c>
      <c r="Z14" s="11">
        <v>9.2347736194555043</v>
      </c>
      <c r="AA14" s="11">
        <v>9.6249473113317539</v>
      </c>
      <c r="AB14" s="11">
        <v>9.978312209616309</v>
      </c>
      <c r="AC14" s="11">
        <v>10.318320931747575</v>
      </c>
      <c r="AD14" s="11">
        <v>10.647378807286623</v>
      </c>
      <c r="AE14">
        <v>10.972398037727048</v>
      </c>
      <c r="AF14">
        <v>11.294218645581447</v>
      </c>
      <c r="AG14">
        <v>11.612052368694037</v>
      </c>
      <c r="AH14">
        <v>11.923047092994322</v>
      </c>
      <c r="AI14">
        <v>12.228478432991345</v>
      </c>
      <c r="AJ14">
        <v>12.531189419934593</v>
      </c>
      <c r="AK14">
        <v>12.825066954894389</v>
      </c>
      <c r="AL14">
        <v>13.09965257341611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Cheshire and Warrington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Cheshire and Warrington</v>
      </c>
      <c r="W1" s="203" t="str">
        <f>CONCATENATE("Shift-share Figure 1: Levels of Employment, ",C4," - ",F40,", ",Info!B5)</f>
        <v>Shift-share Figure 1: Levels of Employment, 2015 - 2035, Cheshire and Warrington</v>
      </c>
      <c r="AK1" s="203" t="str">
        <f>CONCATENATE("Shift-share Figure 1.1: Net Changes, ",C4,"-",F40,", ",Info!B5)</f>
        <v>Shift-share Figure 1.1: Net Changes, 2015-2035, Cheshire and Warrington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29.438003166043199</v>
      </c>
      <c r="C8" s="141">
        <f t="shared" ref="C8:C33" si="0">B8/B$35*100</f>
        <v>5.5275368807937371</v>
      </c>
      <c r="E8" s="151">
        <v>35.962769986906238</v>
      </c>
      <c r="F8" s="141">
        <f t="shared" ref="F8:F33" si="1">E8/E$35*100</f>
        <v>6.559006446683223</v>
      </c>
      <c r="H8" s="151">
        <f>E8-B8</f>
        <v>6.5247668208630394</v>
      </c>
      <c r="I8" s="141">
        <f>IF(B8&lt;&gt;0,((E8/B8)-1)*100,0)</f>
        <v>22.164434129789655</v>
      </c>
      <c r="K8" s="207">
        <f t="shared" ref="K8:K33" si="2">(($E$35/$B$35)-1)*B8</f>
        <v>0.86926044987362594</v>
      </c>
      <c r="L8" s="141">
        <f>IF(B8&lt;&gt;0,K8/B8*100,0)</f>
        <v>2.9528512683778763</v>
      </c>
      <c r="N8" s="151">
        <f>H8-(K8+Q8)</f>
        <v>4.9827686012420305</v>
      </c>
      <c r="O8" s="141">
        <f>IF(B8&lt;&gt;0,N8/B8*100,0)</f>
        <v>16.926313150851431</v>
      </c>
      <c r="Q8" s="151">
        <v>0.67273776974738342</v>
      </c>
      <c r="R8" s="141">
        <f>IF(B8&lt;&gt;0,Q8/B8*100,0)</f>
        <v>2.2852697105603546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16.402975959570398</v>
      </c>
      <c r="C9" s="141">
        <f t="shared" si="0"/>
        <v>3.0799661940346623</v>
      </c>
      <c r="E9" s="151">
        <v>17.430224209701073</v>
      </c>
      <c r="F9" s="141">
        <f t="shared" si="1"/>
        <v>3.1789807348040244</v>
      </c>
      <c r="H9" s="151">
        <f t="shared" ref="H9:H32" si="3">E9-B9</f>
        <v>1.0272482501306754</v>
      </c>
      <c r="I9" s="141">
        <f t="shared" ref="I9:I32" si="4">IF(B9&lt;&gt;0,((E9/B9)-1)*100,0)</f>
        <v>6.2625724299212981</v>
      </c>
      <c r="K9" s="207">
        <f t="shared" si="2"/>
        <v>0.48435548367389264</v>
      </c>
      <c r="L9" s="141">
        <f t="shared" ref="L9:L32" si="5">IF(B9&lt;&gt;0,K9/B9*100,0)</f>
        <v>2.9528512683778763</v>
      </c>
      <c r="N9" s="151">
        <f t="shared" ref="N9:N31" si="6">H9-(K9+Q9)</f>
        <v>0.95917786947085193</v>
      </c>
      <c r="O9" s="141">
        <f>IF(B9&lt;&gt;0,N9/B9*100,0)</f>
        <v>5.8475844373301955</v>
      </c>
      <c r="Q9" s="151">
        <v>-0.41628510301406912</v>
      </c>
      <c r="R9" s="141">
        <f>IF(B9&lt;&gt;0,Q9/B9*100,0)</f>
        <v>-2.5378632757867665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28.321451508349007</v>
      </c>
      <c r="C10" s="141">
        <f t="shared" si="0"/>
        <v>5.3178833784007757</v>
      </c>
      <c r="E10" s="151">
        <v>33.093604219598696</v>
      </c>
      <c r="F10" s="141">
        <f t="shared" si="1"/>
        <v>6.0357187029631252</v>
      </c>
      <c r="H10" s="151">
        <f t="shared" si="3"/>
        <v>4.7721527112496887</v>
      </c>
      <c r="I10" s="141">
        <f t="shared" si="4"/>
        <v>16.849958095696071</v>
      </c>
      <c r="K10" s="207">
        <f t="shared" si="2"/>
        <v>0.83629034008730885</v>
      </c>
      <c r="L10" s="141">
        <f t="shared" si="5"/>
        <v>2.9528512683778763</v>
      </c>
      <c r="N10" s="151">
        <f t="shared" si="6"/>
        <v>3.903922996233081</v>
      </c>
      <c r="O10" s="141">
        <f t="shared" ref="O10:O32" si="7">IF(B10&lt;&gt;0,N10/B10*100,0)</f>
        <v>13.78433232873755</v>
      </c>
      <c r="Q10" s="151">
        <v>3.1939374929298908E-2</v>
      </c>
      <c r="R10" s="141">
        <f t="shared" ref="R10:R32" si="8">IF(B10&lt;&gt;0,Q10/B10*100,0)</f>
        <v>0.11277449858063721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18.773405938319556</v>
      </c>
      <c r="C11" s="141">
        <f t="shared" si="0"/>
        <v>3.5250588539195897</v>
      </c>
      <c r="E11" s="151">
        <v>21.417644611597215</v>
      </c>
      <c r="F11" s="141">
        <f t="shared" si="1"/>
        <v>3.9062193799694356</v>
      </c>
      <c r="H11" s="151">
        <f>E11-B11</f>
        <v>2.644238673277659</v>
      </c>
      <c r="I11" s="141">
        <f>IF(B11&lt;&gt;0,((E11/B11)-1)*100,0)</f>
        <v>14.085023687046272</v>
      </c>
      <c r="K11" s="207">
        <f t="shared" si="2"/>
        <v>0.55435075536739653</v>
      </c>
      <c r="L11" s="141">
        <f t="shared" si="5"/>
        <v>2.9528512683778763</v>
      </c>
      <c r="N11" s="151">
        <f t="shared" si="6"/>
        <v>1.9609977501198586</v>
      </c>
      <c r="O11" s="141">
        <f t="shared" si="7"/>
        <v>10.445615231262567</v>
      </c>
      <c r="Q11" s="151">
        <v>0.12889016779040405</v>
      </c>
      <c r="R11" s="141">
        <f>IF(B11&lt;&gt;0,Q11/B11*100,0)</f>
        <v>0.68655718740582061</v>
      </c>
      <c r="T11" s="136"/>
    </row>
    <row r="12" spans="1:97" x14ac:dyDescent="0.2">
      <c r="A12" s="10" t="str">
        <f>name!$D8</f>
        <v>23 Teaching and other educational professionals</v>
      </c>
      <c r="B12" s="151">
        <v>23.090705329307763</v>
      </c>
      <c r="C12" s="141">
        <f t="shared" si="0"/>
        <v>4.3357127381016136</v>
      </c>
      <c r="E12" s="151">
        <v>23.831483305156919</v>
      </c>
      <c r="F12" s="141">
        <f t="shared" si="1"/>
        <v>4.346463097516108</v>
      </c>
      <c r="H12" s="151">
        <f t="shared" si="3"/>
        <v>0.74077797584915572</v>
      </c>
      <c r="I12" s="141">
        <f t="shared" si="4"/>
        <v>3.20812190569566</v>
      </c>
      <c r="K12" s="207">
        <f t="shared" si="2"/>
        <v>0.68183418519386219</v>
      </c>
      <c r="L12" s="141">
        <f t="shared" si="5"/>
        <v>2.9528512683778763</v>
      </c>
      <c r="N12" s="151">
        <f t="shared" si="6"/>
        <v>2.0953650880181471</v>
      </c>
      <c r="O12" s="141">
        <f t="shared" si="7"/>
        <v>9.0744958117784957</v>
      </c>
      <c r="Q12" s="151">
        <v>-2.0364212973628537</v>
      </c>
      <c r="R12" s="141">
        <f t="shared" si="8"/>
        <v>-8.8192251744607226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26.935477217394315</v>
      </c>
      <c r="C13" s="141">
        <f t="shared" si="0"/>
        <v>5.0576407265513108</v>
      </c>
      <c r="E13" s="151">
        <v>35.599113963172179</v>
      </c>
      <c r="F13" s="141">
        <f t="shared" si="1"/>
        <v>6.4926816834651691</v>
      </c>
      <c r="H13" s="151">
        <f t="shared" si="3"/>
        <v>8.6636367457778647</v>
      </c>
      <c r="I13" s="141">
        <f t="shared" si="4"/>
        <v>32.1644078397211</v>
      </c>
      <c r="K13" s="207">
        <f t="shared" si="2"/>
        <v>0.79536458065746196</v>
      </c>
      <c r="L13" s="141">
        <f t="shared" si="5"/>
        <v>2.9528512683778767</v>
      </c>
      <c r="N13" s="151">
        <f>H13-(K13+Q13)</f>
        <v>6.2055745984172814</v>
      </c>
      <c r="O13" s="141">
        <f>IF(B13&lt;&gt;0,N13/B13*100,0)</f>
        <v>23.038665876726565</v>
      </c>
      <c r="Q13" s="151">
        <v>1.6626975667031212</v>
      </c>
      <c r="R13" s="141">
        <f t="shared" si="8"/>
        <v>6.1728906946166493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9.6136509646234813</v>
      </c>
      <c r="C14" s="141">
        <f t="shared" si="0"/>
        <v>1.8051431670247069</v>
      </c>
      <c r="E14" s="151">
        <v>12.256651434982214</v>
      </c>
      <c r="F14" s="141">
        <f t="shared" si="1"/>
        <v>2.2354077788242508</v>
      </c>
      <c r="H14" s="151">
        <f t="shared" si="3"/>
        <v>2.6430004703587322</v>
      </c>
      <c r="I14" s="141">
        <f t="shared" si="4"/>
        <v>27.492161719668239</v>
      </c>
      <c r="K14" s="207">
        <f t="shared" si="2"/>
        <v>0.28387681444630641</v>
      </c>
      <c r="L14" s="141">
        <f>IF(B14&lt;&gt;0,K14/B14*100,0)</f>
        <v>2.9528512683778763</v>
      </c>
      <c r="N14" s="151">
        <f t="shared" si="6"/>
        <v>2.1589624331655131</v>
      </c>
      <c r="O14" s="141">
        <f t="shared" si="7"/>
        <v>22.457258341395057</v>
      </c>
      <c r="Q14" s="151">
        <v>0.20016122274691261</v>
      </c>
      <c r="R14" s="141">
        <f t="shared" si="8"/>
        <v>2.0820521098952955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8.6246871779352734</v>
      </c>
      <c r="C15" s="141">
        <f t="shared" si="0"/>
        <v>1.6194466789220712</v>
      </c>
      <c r="E15" s="151">
        <v>9.7799557459423472</v>
      </c>
      <c r="F15" s="141">
        <f t="shared" si="1"/>
        <v>1.7836999988951856</v>
      </c>
      <c r="H15" s="151">
        <f t="shared" si="3"/>
        <v>1.1552685680070738</v>
      </c>
      <c r="I15" s="141">
        <f t="shared" si="4"/>
        <v>13.394904002577878</v>
      </c>
      <c r="K15" s="207">
        <f t="shared" si="2"/>
        <v>0.25467418472728576</v>
      </c>
      <c r="L15" s="141">
        <f t="shared" si="5"/>
        <v>2.9528512683778758</v>
      </c>
      <c r="N15" s="151">
        <f t="shared" si="6"/>
        <v>0.92126476783285327</v>
      </c>
      <c r="O15" s="141">
        <f t="shared" si="7"/>
        <v>10.681718059174889</v>
      </c>
      <c r="Q15" s="151">
        <v>-2.0670384553065264E-2</v>
      </c>
      <c r="R15" s="141">
        <f t="shared" si="8"/>
        <v>-0.23966532497487866</v>
      </c>
      <c r="T15" s="11"/>
    </row>
    <row r="16" spans="1:97" x14ac:dyDescent="0.2">
      <c r="A16" s="10" t="str">
        <f>name!$D12</f>
        <v>33 Protective service occupations</v>
      </c>
      <c r="B16" s="151">
        <v>4.3158094155212838</v>
      </c>
      <c r="C16" s="141">
        <f t="shared" si="0"/>
        <v>0.81037411335998732</v>
      </c>
      <c r="E16" s="151">
        <v>4.5061325592535013</v>
      </c>
      <c r="F16" s="141">
        <f t="shared" si="1"/>
        <v>0.82184304814434206</v>
      </c>
      <c r="H16" s="151">
        <f t="shared" si="3"/>
        <v>0.19032314373221748</v>
      </c>
      <c r="I16" s="141">
        <f t="shared" si="4"/>
        <v>4.4099061243933368</v>
      </c>
      <c r="K16" s="207">
        <f t="shared" si="2"/>
        <v>0.12743943306699204</v>
      </c>
      <c r="L16" s="141">
        <f t="shared" si="5"/>
        <v>2.9528512683778763</v>
      </c>
      <c r="N16" s="151">
        <f t="shared" si="6"/>
        <v>0.23028137898144838</v>
      </c>
      <c r="O16" s="141">
        <f t="shared" si="7"/>
        <v>5.3357633947706171</v>
      </c>
      <c r="Q16" s="151">
        <v>-0.16739766831622294</v>
      </c>
      <c r="R16" s="141">
        <f t="shared" si="8"/>
        <v>-3.8787085387551539</v>
      </c>
      <c r="T16" s="11"/>
    </row>
    <row r="17" spans="1:20" x14ac:dyDescent="0.2">
      <c r="A17" s="10" t="str">
        <f>name!$D13</f>
        <v>34 Culture, media and sports occupations</v>
      </c>
      <c r="B17" s="151">
        <v>6.6912987240386403</v>
      </c>
      <c r="C17" s="141">
        <f t="shared" si="0"/>
        <v>1.2564167572410463</v>
      </c>
      <c r="E17" s="151">
        <v>7.2355272711679692</v>
      </c>
      <c r="F17" s="141">
        <f t="shared" si="1"/>
        <v>1.3196388941681081</v>
      </c>
      <c r="H17" s="151">
        <f t="shared" si="3"/>
        <v>0.54422854712932889</v>
      </c>
      <c r="I17" s="141">
        <f t="shared" si="4"/>
        <v>8.1333769358431951</v>
      </c>
      <c r="K17" s="207">
        <f t="shared" si="2"/>
        <v>0.19758409924372763</v>
      </c>
      <c r="L17" s="141">
        <f t="shared" si="5"/>
        <v>2.9528512683778763</v>
      </c>
      <c r="N17" s="151">
        <f t="shared" si="6"/>
        <v>0.44095091037437484</v>
      </c>
      <c r="O17" s="141">
        <f t="shared" si="7"/>
        <v>6.589915180295999</v>
      </c>
      <c r="Q17" s="151">
        <v>-9.4306462488773599E-2</v>
      </c>
      <c r="R17" s="141">
        <f t="shared" si="8"/>
        <v>-1.4093895128306784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28.548009406505283</v>
      </c>
      <c r="C18" s="141">
        <f t="shared" si="0"/>
        <v>5.3604238703842286</v>
      </c>
      <c r="E18" s="151">
        <v>32.419552175147686</v>
      </c>
      <c r="F18" s="141">
        <f t="shared" si="1"/>
        <v>5.9127829083465295</v>
      </c>
      <c r="H18" s="151">
        <f t="shared" si="3"/>
        <v>3.8715427686424029</v>
      </c>
      <c r="I18" s="141">
        <f t="shared" si="4"/>
        <v>13.561515668269974</v>
      </c>
      <c r="K18" s="207">
        <f t="shared" si="2"/>
        <v>0.84298025785662667</v>
      </c>
      <c r="L18" s="141">
        <f t="shared" si="5"/>
        <v>2.9528512683778763</v>
      </c>
      <c r="N18" s="151">
        <f t="shared" si="6"/>
        <v>2.3443683030197655</v>
      </c>
      <c r="O18" s="141">
        <f t="shared" si="7"/>
        <v>8.2120202135198621</v>
      </c>
      <c r="Q18" s="151">
        <v>0.6841942077660107</v>
      </c>
      <c r="R18" s="141">
        <f t="shared" si="8"/>
        <v>2.3966441863722454</v>
      </c>
      <c r="T18" s="11"/>
    </row>
    <row r="19" spans="1:20" x14ac:dyDescent="0.2">
      <c r="A19" s="10" t="str">
        <f>name!$D15</f>
        <v>41 Administrative occupations</v>
      </c>
      <c r="B19" s="151">
        <v>57.70306646350479</v>
      </c>
      <c r="C19" s="141">
        <f t="shared" si="0"/>
        <v>10.834832315658936</v>
      </c>
      <c r="E19" s="151">
        <v>61.386826653602441</v>
      </c>
      <c r="F19" s="141">
        <f t="shared" si="1"/>
        <v>11.195928231028942</v>
      </c>
      <c r="H19" s="151">
        <f t="shared" si="3"/>
        <v>3.6837601900976509</v>
      </c>
      <c r="I19" s="141">
        <f t="shared" si="4"/>
        <v>6.3839938080717085</v>
      </c>
      <c r="K19" s="207">
        <f t="shared" si="2"/>
        <v>1.7038857299605301</v>
      </c>
      <c r="L19" s="141">
        <f t="shared" si="5"/>
        <v>2.9528512683778763</v>
      </c>
      <c r="N19" s="151">
        <f t="shared" si="6"/>
        <v>0.632755160097493</v>
      </c>
      <c r="O19" s="141">
        <f t="shared" si="7"/>
        <v>1.0965711163681204</v>
      </c>
      <c r="Q19" s="151">
        <v>1.3471193000396278</v>
      </c>
      <c r="R19" s="141">
        <f t="shared" si="8"/>
        <v>2.3345714233257162</v>
      </c>
      <c r="T19" s="11"/>
    </row>
    <row r="20" spans="1:20" x14ac:dyDescent="0.2">
      <c r="A20" s="10" t="str">
        <f>name!$D16</f>
        <v>42 Secretarial and related occupations</v>
      </c>
      <c r="B20" s="151">
        <v>12.588703845563272</v>
      </c>
      <c r="C20" s="141">
        <f t="shared" si="0"/>
        <v>2.3637651098565962</v>
      </c>
      <c r="E20" s="151">
        <v>11.433262875339475</v>
      </c>
      <c r="F20" s="141">
        <f t="shared" si="1"/>
        <v>2.0852355069778872</v>
      </c>
      <c r="H20" s="151">
        <f t="shared" si="3"/>
        <v>-1.1554409702237969</v>
      </c>
      <c r="I20" s="141">
        <f t="shared" si="4"/>
        <v>-9.1783950468500191</v>
      </c>
      <c r="K20" s="207">
        <f t="shared" si="2"/>
        <v>0.37172570117604953</v>
      </c>
      <c r="L20" s="141">
        <f t="shared" si="5"/>
        <v>2.9528512683778758</v>
      </c>
      <c r="N20" s="151">
        <f t="shared" si="6"/>
        <v>-1.7561802515607721</v>
      </c>
      <c r="O20" s="141">
        <f t="shared" si="7"/>
        <v>-13.950445360422991</v>
      </c>
      <c r="Q20" s="151">
        <v>0.22901358016092571</v>
      </c>
      <c r="R20" s="141">
        <f t="shared" si="8"/>
        <v>1.8191990451950988</v>
      </c>
      <c r="T20" s="11"/>
    </row>
    <row r="21" spans="1:20" x14ac:dyDescent="0.2">
      <c r="A21" s="10" t="str">
        <f>name!$D17</f>
        <v>51 Skilled agricultural and related trades</v>
      </c>
      <c r="B21" s="151">
        <v>5.8351462178697586</v>
      </c>
      <c r="C21" s="141">
        <f t="shared" si="0"/>
        <v>1.0956580764725312</v>
      </c>
      <c r="E21" s="151">
        <v>5.8976140306897555</v>
      </c>
      <c r="F21" s="141">
        <f t="shared" si="1"/>
        <v>1.0756259448709742</v>
      </c>
      <c r="H21" s="151">
        <f t="shared" si="3"/>
        <v>6.2467812819996915E-2</v>
      </c>
      <c r="I21" s="141">
        <f t="shared" si="4"/>
        <v>1.0705440872877059</v>
      </c>
      <c r="K21" s="207">
        <f t="shared" si="2"/>
        <v>0.17230318910607084</v>
      </c>
      <c r="L21" s="141">
        <f t="shared" si="5"/>
        <v>2.9528512683778763</v>
      </c>
      <c r="N21" s="151">
        <f t="shared" si="6"/>
        <v>-0.31091612385459233</v>
      </c>
      <c r="O21" s="141">
        <f t="shared" si="7"/>
        <v>-5.3283347536764678</v>
      </c>
      <c r="Q21" s="151">
        <v>0.2010807475685184</v>
      </c>
      <c r="R21" s="141">
        <f t="shared" si="8"/>
        <v>3.4460275725862979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19.646307170972374</v>
      </c>
      <c r="C22" s="141">
        <f t="shared" si="0"/>
        <v>3.6889624220238422</v>
      </c>
      <c r="E22" s="151">
        <v>18.039517837879064</v>
      </c>
      <c r="F22" s="141">
        <f t="shared" si="1"/>
        <v>3.2901056797567496</v>
      </c>
      <c r="H22" s="151">
        <f t="shared" si="3"/>
        <v>-1.6067893330933103</v>
      </c>
      <c r="I22" s="141">
        <f t="shared" si="4"/>
        <v>-8.17858195492005</v>
      </c>
      <c r="K22" s="207">
        <f t="shared" si="2"/>
        <v>0.58012623048747136</v>
      </c>
      <c r="L22" s="141">
        <f t="shared" si="5"/>
        <v>2.9528512683778758</v>
      </c>
      <c r="N22" s="151">
        <f t="shared" si="6"/>
        <v>-2.754120667738098</v>
      </c>
      <c r="O22" s="141">
        <f t="shared" si="7"/>
        <v>-14.018515763651198</v>
      </c>
      <c r="Q22" s="151">
        <v>0.56720510415731618</v>
      </c>
      <c r="R22" s="141">
        <f t="shared" si="8"/>
        <v>2.8870825403532718</v>
      </c>
      <c r="T22" s="11"/>
    </row>
    <row r="23" spans="1:20" x14ac:dyDescent="0.2">
      <c r="A23" s="10" t="str">
        <f>name!$D19</f>
        <v>53 Skilled construction and building trades</v>
      </c>
      <c r="B23" s="151">
        <v>15.617696183461172</v>
      </c>
      <c r="C23" s="141">
        <f t="shared" si="0"/>
        <v>2.9325151967743537</v>
      </c>
      <c r="E23" s="151">
        <v>14.320739900547263</v>
      </c>
      <c r="F23" s="141">
        <f t="shared" si="1"/>
        <v>2.6118629172102779</v>
      </c>
      <c r="H23" s="151">
        <f t="shared" si="3"/>
        <v>-1.296956282913909</v>
      </c>
      <c r="I23" s="141">
        <f t="shared" si="4"/>
        <v>-8.3044020557101135</v>
      </c>
      <c r="K23" s="207">
        <f t="shared" si="2"/>
        <v>0.4611673398447364</v>
      </c>
      <c r="L23" s="141">
        <f t="shared" si="5"/>
        <v>2.9528512683778763</v>
      </c>
      <c r="N23" s="151">
        <f t="shared" si="6"/>
        <v>-2.897409706066389</v>
      </c>
      <c r="O23" s="141">
        <f t="shared" si="7"/>
        <v>-18.552094188736287</v>
      </c>
      <c r="Q23" s="151">
        <v>1.1392860833077438</v>
      </c>
      <c r="R23" s="141">
        <f t="shared" si="8"/>
        <v>7.2948408646483029</v>
      </c>
      <c r="T23" s="11"/>
    </row>
    <row r="24" spans="1:20" x14ac:dyDescent="0.2">
      <c r="A24" s="10" t="str">
        <f>name!$D20</f>
        <v>54 Textiles, printing and other skilled trades</v>
      </c>
      <c r="B24" s="151">
        <v>11.113774001247538</v>
      </c>
      <c r="C24" s="141">
        <f t="shared" si="0"/>
        <v>2.0868193854793811</v>
      </c>
      <c r="E24" s="151">
        <v>9.3612789654354067</v>
      </c>
      <c r="F24" s="141">
        <f t="shared" si="1"/>
        <v>1.7073403718858806</v>
      </c>
      <c r="H24" s="151">
        <f t="shared" si="3"/>
        <v>-1.7524950358121316</v>
      </c>
      <c r="I24" s="141">
        <f t="shared" si="4"/>
        <v>-15.768676199600707</v>
      </c>
      <c r="K24" s="207">
        <f t="shared" si="2"/>
        <v>0.32817321656048859</v>
      </c>
      <c r="L24" s="141">
        <f t="shared" si="5"/>
        <v>2.9528512683778763</v>
      </c>
      <c r="N24" s="151">
        <f t="shared" si="6"/>
        <v>-1.7522553527536306</v>
      </c>
      <c r="O24" s="141">
        <f t="shared" si="7"/>
        <v>-15.766519568932544</v>
      </c>
      <c r="Q24" s="151">
        <v>-0.32841289961898956</v>
      </c>
      <c r="R24" s="141">
        <f t="shared" si="8"/>
        <v>-2.9550078990460369</v>
      </c>
      <c r="T24" s="11"/>
    </row>
    <row r="25" spans="1:20" x14ac:dyDescent="0.2">
      <c r="A25" s="10" t="str">
        <f>name!$D21</f>
        <v>61 Caring personal service occupations</v>
      </c>
      <c r="B25" s="151">
        <v>37.656356563064236</v>
      </c>
      <c r="C25" s="141">
        <f t="shared" si="0"/>
        <v>7.0706867760227272</v>
      </c>
      <c r="E25" s="151">
        <v>36.316626722001985</v>
      </c>
      <c r="F25" s="141">
        <f t="shared" si="1"/>
        <v>6.6235439839068651</v>
      </c>
      <c r="H25" s="151">
        <f t="shared" si="3"/>
        <v>-1.3397298410622511</v>
      </c>
      <c r="I25" s="141">
        <f t="shared" si="4"/>
        <v>-3.5577787214186918</v>
      </c>
      <c r="K25" s="207">
        <f t="shared" si="2"/>
        <v>1.111936202397338</v>
      </c>
      <c r="L25" s="141">
        <f t="shared" si="5"/>
        <v>2.9528512683778767</v>
      </c>
      <c r="N25" s="151">
        <f t="shared" si="6"/>
        <v>-1.493777367188782</v>
      </c>
      <c r="O25" s="141">
        <f t="shared" si="7"/>
        <v>-3.9668664298074292</v>
      </c>
      <c r="Q25" s="151">
        <v>-0.9578886762708072</v>
      </c>
      <c r="R25" s="141">
        <f t="shared" si="8"/>
        <v>-2.5437635599891406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12.552797866175666</v>
      </c>
      <c r="C26" s="141">
        <f t="shared" si="0"/>
        <v>2.3570230892043615</v>
      </c>
      <c r="E26" s="151">
        <v>10.673102404365801</v>
      </c>
      <c r="F26" s="141">
        <f t="shared" si="1"/>
        <v>1.9465949786914005</v>
      </c>
      <c r="H26" s="151">
        <f t="shared" si="3"/>
        <v>-1.8796954618098649</v>
      </c>
      <c r="I26" s="141">
        <f t="shared" si="4"/>
        <v>-14.974314745199768</v>
      </c>
      <c r="K26" s="207">
        <f t="shared" si="2"/>
        <v>0.37066545100827913</v>
      </c>
      <c r="L26" s="141">
        <f t="shared" si="5"/>
        <v>2.9528512683778763</v>
      </c>
      <c r="N26" s="151">
        <f t="shared" si="6"/>
        <v>-1.3073587103890822</v>
      </c>
      <c r="O26" s="141">
        <f t="shared" si="7"/>
        <v>-10.414879012047551</v>
      </c>
      <c r="Q26" s="151">
        <v>-0.94300220242906185</v>
      </c>
      <c r="R26" s="141">
        <f t="shared" si="8"/>
        <v>-7.5122870015300967</v>
      </c>
      <c r="T26" s="11"/>
    </row>
    <row r="27" spans="1:20" x14ac:dyDescent="0.2">
      <c r="A27" s="10" t="str">
        <f>name!$D23</f>
        <v>63 Community and civil enforcement occupations</v>
      </c>
      <c r="B27" s="151">
        <v>0.50237369748867755</v>
      </c>
      <c r="C27" s="141">
        <f t="shared" si="0"/>
        <v>9.4330078203555892E-2</v>
      </c>
      <c r="E27" s="151">
        <v>0.51818332410615708</v>
      </c>
      <c r="F27" s="141">
        <f t="shared" si="1"/>
        <v>9.4507952658081984E-2</v>
      </c>
      <c r="H27" s="151">
        <f t="shared" si="3"/>
        <v>1.5809626617479533E-2</v>
      </c>
      <c r="I27" s="141">
        <f t="shared" si="4"/>
        <v>3.1469853410937887</v>
      </c>
      <c r="K27" s="207">
        <f t="shared" si="2"/>
        <v>1.4834348098291251E-2</v>
      </c>
      <c r="L27" s="141">
        <f t="shared" si="5"/>
        <v>2.9528512683778763</v>
      </c>
      <c r="N27" s="151">
        <f t="shared" si="6"/>
        <v>2.847305453505802E-2</v>
      </c>
      <c r="O27" s="141">
        <f t="shared" si="7"/>
        <v>5.6677040771426421</v>
      </c>
      <c r="Q27" s="151">
        <v>-2.7497776015869738E-2</v>
      </c>
      <c r="R27" s="141">
        <f t="shared" si="8"/>
        <v>-5.4735700044267306</v>
      </c>
      <c r="T27" s="172"/>
    </row>
    <row r="28" spans="1:20" x14ac:dyDescent="0.2">
      <c r="A28" s="10" t="str">
        <f>name!$D24</f>
        <v>71 Sales occupations</v>
      </c>
      <c r="B28" s="151">
        <v>43.74646426913467</v>
      </c>
      <c r="C28" s="141">
        <f t="shared" si="0"/>
        <v>8.2142186509068633</v>
      </c>
      <c r="E28" s="151">
        <v>42.985369836752696</v>
      </c>
      <c r="F28" s="141">
        <f t="shared" si="1"/>
        <v>7.8398109482383056</v>
      </c>
      <c r="H28" s="151">
        <f t="shared" si="3"/>
        <v>-0.76109443238197372</v>
      </c>
      <c r="I28" s="141">
        <f t="shared" si="4"/>
        <v>-1.7397850205667087</v>
      </c>
      <c r="K28" s="207">
        <f t="shared" si="2"/>
        <v>1.2917680250416175</v>
      </c>
      <c r="L28" s="141">
        <f t="shared" si="5"/>
        <v>2.9528512683778763</v>
      </c>
      <c r="N28" s="151">
        <f>H28-(K28+Q28)</f>
        <v>-2.6850658203669178</v>
      </c>
      <c r="O28" s="141">
        <f t="shared" si="7"/>
        <v>-6.1377893396092507</v>
      </c>
      <c r="Q28" s="151">
        <v>0.63220336294332669</v>
      </c>
      <c r="R28" s="141">
        <f t="shared" si="8"/>
        <v>1.4451530506646635</v>
      </c>
      <c r="T28" s="11"/>
    </row>
    <row r="29" spans="1:20" x14ac:dyDescent="0.2">
      <c r="A29" s="10" t="str">
        <f>name!$D25</f>
        <v>72 Customer service occupations</v>
      </c>
      <c r="B29" s="151">
        <v>11.518382000300521</v>
      </c>
      <c r="C29" s="141">
        <f t="shared" si="0"/>
        <v>2.1627921212799301</v>
      </c>
      <c r="E29" s="151">
        <v>12.360771981380422</v>
      </c>
      <c r="F29" s="141">
        <f t="shared" si="1"/>
        <v>2.2543976212448062</v>
      </c>
      <c r="H29" s="151">
        <f t="shared" si="3"/>
        <v>0.84238998107990071</v>
      </c>
      <c r="I29" s="141">
        <f t="shared" si="4"/>
        <v>7.3134402128521403</v>
      </c>
      <c r="K29" s="207">
        <f t="shared" si="2"/>
        <v>0.34012068899248293</v>
      </c>
      <c r="L29" s="141">
        <f t="shared" si="5"/>
        <v>2.9528512683778763</v>
      </c>
      <c r="N29" s="151">
        <f t="shared" si="6"/>
        <v>0.83262172126313083</v>
      </c>
      <c r="O29" s="141">
        <f t="shared" si="7"/>
        <v>7.2286343797367314</v>
      </c>
      <c r="Q29" s="151">
        <v>-0.330352429175713</v>
      </c>
      <c r="R29" s="141">
        <f t="shared" si="8"/>
        <v>-2.8680454352624696</v>
      </c>
      <c r="T29" s="11"/>
    </row>
    <row r="30" spans="1:20" x14ac:dyDescent="0.2">
      <c r="A30" s="10" t="str">
        <f>name!$D26</f>
        <v>81 Process, plant and machine operatives</v>
      </c>
      <c r="B30" s="151">
        <v>13.466243081519977</v>
      </c>
      <c r="C30" s="141">
        <f t="shared" si="0"/>
        <v>2.5285395500159562</v>
      </c>
      <c r="E30" s="151">
        <v>11.491742597646773</v>
      </c>
      <c r="F30" s="141">
        <f t="shared" si="1"/>
        <v>2.0959012281043039</v>
      </c>
      <c r="H30" s="151">
        <f t="shared" si="3"/>
        <v>-1.9745004838732036</v>
      </c>
      <c r="I30" s="141">
        <f t="shared" si="4"/>
        <v>-14.662593508228394</v>
      </c>
      <c r="K30" s="207">
        <f t="shared" si="2"/>
        <v>0.39763812963551065</v>
      </c>
      <c r="L30" s="141">
        <f t="shared" si="5"/>
        <v>2.9528512683778763</v>
      </c>
      <c r="N30" s="151">
        <f t="shared" si="6"/>
        <v>-2.6808016032722684</v>
      </c>
      <c r="O30" s="141">
        <f t="shared" si="7"/>
        <v>-19.907568778044649</v>
      </c>
      <c r="Q30" s="151">
        <v>0.30866298976355422</v>
      </c>
      <c r="R30" s="141">
        <f t="shared" si="8"/>
        <v>2.2921240014383764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23.282408915297488</v>
      </c>
      <c r="C31" s="141">
        <f t="shared" si="0"/>
        <v>4.3717086796660514</v>
      </c>
      <c r="E31" s="151">
        <v>23.652118498046374</v>
      </c>
      <c r="F31" s="141">
        <f t="shared" si="1"/>
        <v>4.3137499631670444</v>
      </c>
      <c r="H31" s="151">
        <f t="shared" si="3"/>
        <v>0.36970958274888588</v>
      </c>
      <c r="I31" s="141">
        <f t="shared" si="4"/>
        <v>1.5879352694727844</v>
      </c>
      <c r="K31" s="207">
        <f t="shared" si="2"/>
        <v>0.68749490696428561</v>
      </c>
      <c r="L31" s="141">
        <f t="shared" si="5"/>
        <v>2.9528512683778763</v>
      </c>
      <c r="N31" s="151">
        <f t="shared" si="6"/>
        <v>-1.5607293753680165</v>
      </c>
      <c r="O31" s="141">
        <f t="shared" si="7"/>
        <v>-6.7034703369656654</v>
      </c>
      <c r="Q31" s="151">
        <v>1.2429440511526166</v>
      </c>
      <c r="R31" s="141">
        <f t="shared" si="8"/>
        <v>5.3385543380605771</v>
      </c>
      <c r="T31" s="11"/>
    </row>
    <row r="32" spans="1:20" x14ac:dyDescent="0.2">
      <c r="A32" s="10" t="str">
        <f>name!$D28</f>
        <v>91 Elementary trades and related occupations</v>
      </c>
      <c r="B32" s="151">
        <v>9.7934014508591023</v>
      </c>
      <c r="C32" s="141">
        <f t="shared" si="0"/>
        <v>1.838894690061232</v>
      </c>
      <c r="E32" s="151">
        <v>7.5873057598513309</v>
      </c>
      <c r="F32" s="141">
        <f t="shared" si="1"/>
        <v>1.3837973940811772</v>
      </c>
      <c r="H32" s="151">
        <f t="shared" si="3"/>
        <v>-2.2060956910077714</v>
      </c>
      <c r="I32" s="141">
        <f t="shared" si="4"/>
        <v>-22.526347991322737</v>
      </c>
      <c r="K32" s="207">
        <f t="shared" si="2"/>
        <v>0.28918457895903033</v>
      </c>
      <c r="L32" s="141">
        <f t="shared" si="5"/>
        <v>2.9528512683778763</v>
      </c>
      <c r="N32" s="151">
        <f>H32-(K32+Q32)</f>
        <v>-2.6048677578681745</v>
      </c>
      <c r="O32" s="141">
        <f t="shared" si="7"/>
        <v>-26.59819237410786</v>
      </c>
      <c r="Q32" s="151">
        <v>0.10958748790137264</v>
      </c>
      <c r="R32" s="141">
        <f t="shared" si="8"/>
        <v>1.1189931144072456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56.79140346593266</v>
      </c>
      <c r="C33" s="141">
        <f t="shared" si="0"/>
        <v>10.663650499639985</v>
      </c>
      <c r="E33" s="151">
        <v>48.73887912972905</v>
      </c>
      <c r="F33" s="141">
        <f t="shared" si="1"/>
        <v>8.8891546043978167</v>
      </c>
      <c r="H33" s="151">
        <f t="shared" ref="H33" si="9">E33-B33</f>
        <v>-8.0525243362036107</v>
      </c>
      <c r="I33" s="141">
        <f>IF(B33&lt;&gt;0,((E33/B33)-1)*100,0)</f>
        <v>-14.179125439352912</v>
      </c>
      <c r="K33" s="207">
        <f t="shared" si="2"/>
        <v>1.6769656775733897</v>
      </c>
      <c r="L33" s="141">
        <f t="shared" ref="L33" si="10">IF(B33&lt;&gt;0,K33/B33*100,0)</f>
        <v>2.9528512683778763</v>
      </c>
      <c r="N33" s="151">
        <f>H33-(K33+Q33)</f>
        <v>-5.8940018963408933</v>
      </c>
      <c r="O33" s="141">
        <f t="shared" ref="O33" si="11">IF(B33&lt;&gt;0,N33/B33*100,0)</f>
        <v>-10.378334636291417</v>
      </c>
      <c r="Q33" s="151">
        <v>-3.8354881174361073</v>
      </c>
      <c r="R33" s="141">
        <f t="shared" ref="R33" si="12">IF(B33&lt;&gt;0,Q33/B33*100,0)</f>
        <v>-6.7536420714393754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532.56999999999994</v>
      </c>
      <c r="C35" s="147">
        <f>B35/B$35*100</f>
        <v>100</v>
      </c>
      <c r="D35" s="145"/>
      <c r="E35" s="152">
        <f>SUM(E8:E33)</f>
        <v>548.29599999999994</v>
      </c>
      <c r="F35" s="147">
        <f t="shared" ref="F35" si="13">E35/E$35*100</f>
        <v>100</v>
      </c>
      <c r="G35" s="145"/>
      <c r="H35" s="152">
        <f>E35-B35</f>
        <v>15.725999999999999</v>
      </c>
      <c r="I35" s="147">
        <f>IF(B35&lt;&gt;0,((E35/B35)-1)*100,0)</f>
        <v>2.9528512683778763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Cheshire and Warrington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35.962769986906238</v>
      </c>
      <c r="C44" s="141">
        <f t="shared" ref="C44:C68" si="15">B44/B$71*100</f>
        <v>6.559006446683223</v>
      </c>
      <c r="E44" s="151">
        <v>35.432737699943949</v>
      </c>
      <c r="F44" s="141">
        <f t="shared" ref="F44:F68" si="16">E44/E$71*100</f>
        <v>5.9087060716634001</v>
      </c>
      <c r="H44" s="151">
        <f>E44-B44</f>
        <v>-0.53003228696228888</v>
      </c>
      <c r="I44" s="141">
        <f>IF(B44&gt;0,((E44/B44)-1)*100,0)</f>
        <v>-1.4738361009323464</v>
      </c>
      <c r="K44" s="151">
        <f>(($E$71/$B$71)-1)*B44</f>
        <v>3.3696239719190846</v>
      </c>
      <c r="L44" s="141">
        <f>IF(B44&gt;0,K44/B44*100,0)</f>
        <v>9.3697564819004153</v>
      </c>
      <c r="N44" s="151">
        <f>H44-(K44+Q44)</f>
        <v>-2.6648081171944416</v>
      </c>
      <c r="O44" s="141">
        <f>IF(B44&gt;0,N44/B44*100,0)</f>
        <v>-7.4099078523836654</v>
      </c>
      <c r="Q44" s="151">
        <v>-1.2348481416869319</v>
      </c>
      <c r="R44" s="141">
        <f>IF(B44&gt;0,Q44/B44*100,0)</f>
        <v>-3.4336847304491021</v>
      </c>
      <c r="T44" s="151"/>
    </row>
    <row r="45" spans="1:20" x14ac:dyDescent="0.2">
      <c r="A45" s="135" t="str">
        <f t="shared" si="14"/>
        <v>12 Other managers and proprietors</v>
      </c>
      <c r="B45" s="151">
        <v>17.430224209701073</v>
      </c>
      <c r="C45" s="141">
        <f t="shared" si="15"/>
        <v>3.1789807348040244</v>
      </c>
      <c r="E45" s="151">
        <v>20.761601564288348</v>
      </c>
      <c r="F45" s="141">
        <f t="shared" si="16"/>
        <v>3.4621711214982116</v>
      </c>
      <c r="H45" s="151">
        <f t="shared" ref="H45:H71" si="17">E45-B45</f>
        <v>3.3313773545872749</v>
      </c>
      <c r="I45" s="141">
        <f t="shared" ref="I45:I71" si="18">IF(B45&gt;0,((E45/B45)-1)*100,0)</f>
        <v>19.112647746281674</v>
      </c>
      <c r="K45" s="151">
        <f t="shared" ref="K45:K68" si="19">(($E$71/$B$71)-1)*B45</f>
        <v>1.6331695626982417</v>
      </c>
      <c r="L45" s="141">
        <f t="shared" ref="L45:L68" si="20">IF(B45&gt;0,K45/B45*100,0)</f>
        <v>9.3697564819004153</v>
      </c>
      <c r="N45" s="151">
        <f t="shared" ref="N45:N68" si="21">H45-(K45+Q45)</f>
        <v>1.3324836842987602</v>
      </c>
      <c r="O45" s="141">
        <f t="shared" ref="O45:O68" si="22">IF(B45&gt;0,N45/B45*100,0)</f>
        <v>7.6446732312091825</v>
      </c>
      <c r="Q45" s="151">
        <v>0.36572410759027302</v>
      </c>
      <c r="R45" s="141">
        <f>IF(B45&gt;0,Q45/B45*100,0)</f>
        <v>2.0982180331720768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33.093604219598696</v>
      </c>
      <c r="C46" s="141">
        <f t="shared" si="15"/>
        <v>6.0357187029631252</v>
      </c>
      <c r="E46" s="151">
        <v>46.257748854377461</v>
      </c>
      <c r="F46" s="141">
        <f t="shared" si="16"/>
        <v>7.7138674361527855</v>
      </c>
      <c r="H46" s="151">
        <f t="shared" si="17"/>
        <v>13.164144634778765</v>
      </c>
      <c r="I46" s="141">
        <f t="shared" si="18"/>
        <v>39.778515955607794</v>
      </c>
      <c r="K46" s="151">
        <f t="shared" si="19"/>
        <v>3.1007901264603182</v>
      </c>
      <c r="L46" s="141">
        <f t="shared" si="20"/>
        <v>9.3697564819004153</v>
      </c>
      <c r="N46" s="151">
        <f t="shared" si="21"/>
        <v>10.955500549800114</v>
      </c>
      <c r="O46" s="141">
        <f t="shared" si="22"/>
        <v>33.104585638671672</v>
      </c>
      <c r="Q46" s="151">
        <v>-0.89214604148166776</v>
      </c>
      <c r="R46" s="141">
        <f t="shared" ref="R46:R68" si="23">IF(B46&gt;0,Q46/B46*100,0)</f>
        <v>-2.6958261649642892</v>
      </c>
      <c r="T46" s="151"/>
    </row>
    <row r="47" spans="1:20" x14ac:dyDescent="0.2">
      <c r="A47" s="135" t="str">
        <f t="shared" si="14"/>
        <v>22 Health professionals</v>
      </c>
      <c r="B47" s="151">
        <v>21.417644611597215</v>
      </c>
      <c r="C47" s="141">
        <f t="shared" si="15"/>
        <v>3.9062193799694356</v>
      </c>
      <c r="E47" s="151">
        <v>24.40279263648053</v>
      </c>
      <c r="F47" s="141">
        <f t="shared" si="16"/>
        <v>4.0693702597229322</v>
      </c>
      <c r="H47" s="151">
        <f t="shared" si="17"/>
        <v>2.9851480248833155</v>
      </c>
      <c r="I47" s="141">
        <f t="shared" si="18"/>
        <v>13.937797918576521</v>
      </c>
      <c r="K47" s="151">
        <f t="shared" si="19"/>
        <v>2.006781144265525</v>
      </c>
      <c r="L47" s="141">
        <f t="shared" si="20"/>
        <v>9.3697564819004153</v>
      </c>
      <c r="N47" s="151">
        <f t="shared" si="21"/>
        <v>-1.05336946096857</v>
      </c>
      <c r="O47" s="141">
        <f t="shared" si="22"/>
        <v>-4.9182320468525846</v>
      </c>
      <c r="Q47" s="151">
        <v>2.0317363415863601</v>
      </c>
      <c r="R47" s="141">
        <f t="shared" si="23"/>
        <v>9.4862734835287004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23.831483305156919</v>
      </c>
      <c r="C48" s="141">
        <f t="shared" si="15"/>
        <v>4.346463097516108</v>
      </c>
      <c r="E48" s="151">
        <v>28.044815218296563</v>
      </c>
      <c r="F48" s="141">
        <f t="shared" si="16"/>
        <v>4.6767080591486199</v>
      </c>
      <c r="H48" s="151">
        <f t="shared" si="17"/>
        <v>4.2133319131396441</v>
      </c>
      <c r="I48" s="141">
        <f t="shared" si="18"/>
        <v>17.679688079792832</v>
      </c>
      <c r="K48" s="151">
        <f t="shared" si="19"/>
        <v>2.2329519517179559</v>
      </c>
      <c r="L48" s="141">
        <f t="shared" si="20"/>
        <v>9.3697564819004171</v>
      </c>
      <c r="N48" s="151">
        <f t="shared" si="21"/>
        <v>0.55065544442217007</v>
      </c>
      <c r="O48" s="141">
        <f t="shared" si="22"/>
        <v>2.3106217828372149</v>
      </c>
      <c r="Q48" s="151">
        <v>1.4297245169995179</v>
      </c>
      <c r="R48" s="141">
        <f t="shared" si="23"/>
        <v>5.9993098150551889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35.599113963172179</v>
      </c>
      <c r="C49" s="141">
        <f t="shared" si="15"/>
        <v>6.4926816834651691</v>
      </c>
      <c r="E49" s="151">
        <v>41.341355187032278</v>
      </c>
      <c r="F49" s="141">
        <f t="shared" si="16"/>
        <v>6.8940175741711673</v>
      </c>
      <c r="H49" s="151">
        <f t="shared" si="17"/>
        <v>5.7422412238600984</v>
      </c>
      <c r="I49" s="141">
        <f t="shared" si="18"/>
        <v>16.130292539866396</v>
      </c>
      <c r="K49" s="151">
        <f t="shared" si="19"/>
        <v>3.3355502880634411</v>
      </c>
      <c r="L49" s="141">
        <f t="shared" si="20"/>
        <v>9.3697564819004153</v>
      </c>
      <c r="N49" s="151">
        <f t="shared" si="21"/>
        <v>2.7980479529529836</v>
      </c>
      <c r="O49" s="141">
        <f t="shared" si="22"/>
        <v>7.8598808831242444</v>
      </c>
      <c r="Q49" s="151">
        <v>-0.39135701715632615</v>
      </c>
      <c r="R49" s="141">
        <f t="shared" si="23"/>
        <v>-1.0993448251582634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12.256651434982214</v>
      </c>
      <c r="C50" s="141">
        <f t="shared" si="15"/>
        <v>2.2354077788242508</v>
      </c>
      <c r="E50" s="151">
        <v>12.545657364351875</v>
      </c>
      <c r="F50" s="141">
        <f t="shared" si="16"/>
        <v>2.0920935455086735</v>
      </c>
      <c r="H50" s="151">
        <f t="shared" si="17"/>
        <v>0.28900592936966163</v>
      </c>
      <c r="I50" s="141">
        <f t="shared" si="18"/>
        <v>2.3579517693127716</v>
      </c>
      <c r="K50" s="151">
        <f t="shared" si="19"/>
        <v>1.1484183922931863</v>
      </c>
      <c r="L50" s="141">
        <f t="shared" si="20"/>
        <v>9.3697564819004171</v>
      </c>
      <c r="N50" s="151">
        <f t="shared" si="21"/>
        <v>-0.5049552260088368</v>
      </c>
      <c r="O50" s="141">
        <f t="shared" si="22"/>
        <v>-4.1198465069147945</v>
      </c>
      <c r="Q50" s="151">
        <v>-0.35445723691468795</v>
      </c>
      <c r="R50" s="141">
        <f t="shared" si="23"/>
        <v>-2.8919582056728559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9.7799557459423472</v>
      </c>
      <c r="C51" s="141">
        <f t="shared" si="15"/>
        <v>1.7836999988951856</v>
      </c>
      <c r="E51" s="151">
        <v>19.881424391286558</v>
      </c>
      <c r="F51" s="141">
        <f t="shared" si="16"/>
        <v>3.315394198690369</v>
      </c>
      <c r="H51" s="151">
        <f t="shared" si="17"/>
        <v>10.101468645344211</v>
      </c>
      <c r="I51" s="141">
        <f t="shared" si="18"/>
        <v>103.28746783476252</v>
      </c>
      <c r="K51" s="151">
        <f t="shared" si="19"/>
        <v>0.91635803743242517</v>
      </c>
      <c r="L51" s="141">
        <f t="shared" si="20"/>
        <v>9.3697564819004153</v>
      </c>
      <c r="N51" s="151">
        <f t="shared" si="21"/>
        <v>8.2409513773739569</v>
      </c>
      <c r="O51" s="141">
        <f t="shared" si="22"/>
        <v>84.263687806492214</v>
      </c>
      <c r="Q51" s="151">
        <v>0.94415923053782902</v>
      </c>
      <c r="R51" s="141">
        <f t="shared" si="23"/>
        <v>9.6540235463698885</v>
      </c>
      <c r="T51" s="151"/>
    </row>
    <row r="52" spans="1:20" x14ac:dyDescent="0.2">
      <c r="A52" s="135" t="str">
        <f t="shared" si="14"/>
        <v>33 Protective service occupations</v>
      </c>
      <c r="B52" s="151">
        <v>4.5061325592535013</v>
      </c>
      <c r="C52" s="141">
        <f t="shared" si="15"/>
        <v>0.82184304814434206</v>
      </c>
      <c r="E52" s="151">
        <v>3.8625163556648983</v>
      </c>
      <c r="F52" s="141">
        <f t="shared" si="16"/>
        <v>0.64410698478578121</v>
      </c>
      <c r="H52" s="151">
        <f t="shared" si="17"/>
        <v>-0.64361620358860305</v>
      </c>
      <c r="I52" s="141">
        <f t="shared" si="18"/>
        <v>-14.283117398908175</v>
      </c>
      <c r="K52" s="151">
        <f t="shared" si="19"/>
        <v>0.42221364755368002</v>
      </c>
      <c r="L52" s="141">
        <f t="shared" si="20"/>
        <v>9.3697564819004153</v>
      </c>
      <c r="N52" s="151">
        <f t="shared" si="21"/>
        <v>-0.84785009907934072</v>
      </c>
      <c r="O52" s="141">
        <f t="shared" si="22"/>
        <v>-18.815471758331896</v>
      </c>
      <c r="Q52" s="151">
        <v>-0.2179797520629424</v>
      </c>
      <c r="R52" s="141">
        <f t="shared" si="23"/>
        <v>-4.8374021224766972</v>
      </c>
      <c r="T52" s="151"/>
    </row>
    <row r="53" spans="1:20" x14ac:dyDescent="0.2">
      <c r="A53" s="135" t="str">
        <f t="shared" si="14"/>
        <v>34 Culture, media and sports occupations</v>
      </c>
      <c r="B53" s="151">
        <v>7.2355272711679692</v>
      </c>
      <c r="C53" s="141">
        <f t="shared" si="15"/>
        <v>1.3196388941681081</v>
      </c>
      <c r="E53" s="151">
        <v>7.0072613030886028</v>
      </c>
      <c r="F53" s="141">
        <f t="shared" si="16"/>
        <v>1.1685195696113855</v>
      </c>
      <c r="H53" s="151">
        <f t="shared" si="17"/>
        <v>-0.22826596807936639</v>
      </c>
      <c r="I53" s="141">
        <f t="shared" si="18"/>
        <v>-3.1547938322194935</v>
      </c>
      <c r="K53" s="151">
        <f t="shared" si="19"/>
        <v>0.677951285489933</v>
      </c>
      <c r="L53" s="141">
        <f t="shared" si="20"/>
        <v>9.3697564819004153</v>
      </c>
      <c r="N53" s="151">
        <f t="shared" si="21"/>
        <v>-0.73136531999886167</v>
      </c>
      <c r="O53" s="141">
        <f t="shared" si="22"/>
        <v>-10.107975446560699</v>
      </c>
      <c r="Q53" s="151">
        <v>-0.17485193357043768</v>
      </c>
      <c r="R53" s="141">
        <f t="shared" si="23"/>
        <v>-2.4165748675592074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32.419552175147686</v>
      </c>
      <c r="C54" s="141">
        <f t="shared" si="15"/>
        <v>5.9127829083465295</v>
      </c>
      <c r="E54" s="151">
        <v>34.44687324067543</v>
      </c>
      <c r="F54" s="141">
        <f t="shared" si="16"/>
        <v>5.7443049078118618</v>
      </c>
      <c r="H54" s="151">
        <f t="shared" si="17"/>
        <v>2.0273210655277438</v>
      </c>
      <c r="I54" s="141">
        <f t="shared" si="18"/>
        <v>6.2533900979725887</v>
      </c>
      <c r="K54" s="151">
        <f t="shared" si="19"/>
        <v>3.0376330913339875</v>
      </c>
      <c r="L54" s="141">
        <f t="shared" si="20"/>
        <v>9.3697564819004153</v>
      </c>
      <c r="N54" s="151">
        <f t="shared" si="21"/>
        <v>-0.13912677058375555</v>
      </c>
      <c r="O54" s="141">
        <f t="shared" si="22"/>
        <v>-0.42914464034579702</v>
      </c>
      <c r="Q54" s="151">
        <v>-0.87118525522248813</v>
      </c>
      <c r="R54" s="141">
        <f t="shared" si="23"/>
        <v>-2.6872217435820254</v>
      </c>
      <c r="T54" s="151"/>
    </row>
    <row r="55" spans="1:20" x14ac:dyDescent="0.2">
      <c r="A55" s="135" t="str">
        <f t="shared" si="14"/>
        <v>41 Administrative occupations</v>
      </c>
      <c r="B55" s="151">
        <v>61.386826653602441</v>
      </c>
      <c r="C55" s="141">
        <f t="shared" si="15"/>
        <v>11.195928231028942</v>
      </c>
      <c r="E55" s="151">
        <v>65.95538523813228</v>
      </c>
      <c r="F55" s="141">
        <f t="shared" si="16"/>
        <v>10.998613443749431</v>
      </c>
      <c r="H55" s="151">
        <f t="shared" si="17"/>
        <v>4.5685585845298391</v>
      </c>
      <c r="I55" s="141">
        <f t="shared" si="18"/>
        <v>7.4422458914672251</v>
      </c>
      <c r="K55" s="151">
        <f t="shared" si="19"/>
        <v>5.7517961694088866</v>
      </c>
      <c r="L55" s="141">
        <f t="shared" si="20"/>
        <v>9.3697564819004153</v>
      </c>
      <c r="N55" s="151">
        <f t="shared" si="21"/>
        <v>0.16816013825633913</v>
      </c>
      <c r="O55" s="141">
        <f t="shared" si="22"/>
        <v>0.27393521936757548</v>
      </c>
      <c r="Q55" s="151">
        <v>-1.3513977231353866</v>
      </c>
      <c r="R55" s="141">
        <f t="shared" si="23"/>
        <v>-2.2014458098007594</v>
      </c>
      <c r="T55" s="151"/>
    </row>
    <row r="56" spans="1:20" x14ac:dyDescent="0.2">
      <c r="A56" s="135" t="str">
        <f t="shared" si="14"/>
        <v>42 Secretarial and related occupations</v>
      </c>
      <c r="B56" s="151">
        <v>11.433262875339475</v>
      </c>
      <c r="C56" s="141">
        <f t="shared" si="15"/>
        <v>2.0852355069778872</v>
      </c>
      <c r="E56" s="151">
        <v>7.5668494821973118</v>
      </c>
      <c r="F56" s="141">
        <f t="shared" si="16"/>
        <v>1.2618355899406848</v>
      </c>
      <c r="H56" s="151">
        <f t="shared" si="17"/>
        <v>-3.8664133931421629</v>
      </c>
      <c r="I56" s="141">
        <f t="shared" si="18"/>
        <v>-33.817235161116344</v>
      </c>
      <c r="K56" s="151">
        <f t="shared" si="19"/>
        <v>1.0712688893548343</v>
      </c>
      <c r="L56" s="141">
        <f t="shared" si="20"/>
        <v>9.3697564819004171</v>
      </c>
      <c r="N56" s="151">
        <f t="shared" si="21"/>
        <v>-5.0806733535902335</v>
      </c>
      <c r="O56" s="141">
        <f t="shared" si="22"/>
        <v>-44.437650117787385</v>
      </c>
      <c r="Q56" s="151">
        <v>0.14299107109323608</v>
      </c>
      <c r="R56" s="141">
        <f t="shared" si="23"/>
        <v>1.2506584747706189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5.8976140306897555</v>
      </c>
      <c r="C57" s="141">
        <f t="shared" si="15"/>
        <v>1.0756259448709742</v>
      </c>
      <c r="E57" s="151">
        <v>6.3114415997805269</v>
      </c>
      <c r="F57" s="141">
        <f t="shared" si="16"/>
        <v>1.0524858004870212</v>
      </c>
      <c r="H57" s="151">
        <f t="shared" si="17"/>
        <v>0.41382756909077134</v>
      </c>
      <c r="I57" s="141">
        <f t="shared" si="18"/>
        <v>7.0168642257243841</v>
      </c>
      <c r="K57" s="151">
        <f t="shared" si="19"/>
        <v>0.5525920729180217</v>
      </c>
      <c r="L57" s="141">
        <f t="shared" si="20"/>
        <v>9.3697564819004153</v>
      </c>
      <c r="N57" s="151">
        <f t="shared" si="21"/>
        <v>4.2979259827428951E-2</v>
      </c>
      <c r="O57" s="141">
        <f t="shared" si="22"/>
        <v>0.72875674134955748</v>
      </c>
      <c r="Q57" s="151">
        <v>-0.18174376365467931</v>
      </c>
      <c r="R57" s="141">
        <f t="shared" si="23"/>
        <v>-3.0816489975255887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18.039517837879064</v>
      </c>
      <c r="C58" s="141">
        <f t="shared" si="15"/>
        <v>3.2901056797567496</v>
      </c>
      <c r="E58" s="151">
        <v>15.964702806783095</v>
      </c>
      <c r="F58" s="141">
        <f t="shared" si="16"/>
        <v>2.6622480375511661</v>
      </c>
      <c r="H58" s="151">
        <f t="shared" si="17"/>
        <v>-2.0748150310959694</v>
      </c>
      <c r="I58" s="141">
        <f t="shared" si="18"/>
        <v>-11.501499373443947</v>
      </c>
      <c r="K58" s="151">
        <f t="shared" si="19"/>
        <v>1.6902588919182553</v>
      </c>
      <c r="L58" s="141">
        <f t="shared" si="20"/>
        <v>9.3697564819004153</v>
      </c>
      <c r="N58" s="151">
        <f t="shared" si="21"/>
        <v>-2.4024432773930275</v>
      </c>
      <c r="O58" s="141">
        <f t="shared" si="22"/>
        <v>-13.317669014126416</v>
      </c>
      <c r="Q58" s="151">
        <v>-1.3626306456211974</v>
      </c>
      <c r="R58" s="141">
        <f t="shared" si="23"/>
        <v>-7.5535868412179479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14.320739900547263</v>
      </c>
      <c r="C59" s="141">
        <f t="shared" si="15"/>
        <v>2.6118629172102779</v>
      </c>
      <c r="E59" s="151">
        <v>12.659693444418995</v>
      </c>
      <c r="F59" s="141">
        <f t="shared" si="16"/>
        <v>2.1111100179130156</v>
      </c>
      <c r="H59" s="151">
        <f t="shared" si="17"/>
        <v>-1.6610464561282683</v>
      </c>
      <c r="I59" s="141">
        <f t="shared" si="18"/>
        <v>-11.598887122199542</v>
      </c>
      <c r="K59" s="151">
        <f t="shared" si="19"/>
        <v>1.3418184550876262</v>
      </c>
      <c r="L59" s="141">
        <f t="shared" si="20"/>
        <v>9.3697564819004153</v>
      </c>
      <c r="N59" s="151">
        <f t="shared" si="21"/>
        <v>-1.7704391217686335</v>
      </c>
      <c r="O59" s="141">
        <f t="shared" si="22"/>
        <v>-12.362762916327924</v>
      </c>
      <c r="Q59" s="151">
        <v>-1.232425789447261</v>
      </c>
      <c r="R59" s="141">
        <f t="shared" si="23"/>
        <v>-8.605880687772034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9.3612789654354067</v>
      </c>
      <c r="C60" s="141">
        <f t="shared" si="15"/>
        <v>1.7073403718858806</v>
      </c>
      <c r="E60" s="151">
        <v>10.275152781155613</v>
      </c>
      <c r="F60" s="141">
        <f t="shared" si="16"/>
        <v>1.7134678708549038</v>
      </c>
      <c r="H60" s="151">
        <f t="shared" si="17"/>
        <v>0.91387381572020665</v>
      </c>
      <c r="I60" s="141">
        <f t="shared" si="18"/>
        <v>9.7622752093436951</v>
      </c>
      <c r="K60" s="151">
        <f t="shared" si="19"/>
        <v>0.87712904265266411</v>
      </c>
      <c r="L60" s="141">
        <f t="shared" si="20"/>
        <v>9.3697564819004153</v>
      </c>
      <c r="N60" s="151">
        <f t="shared" si="21"/>
        <v>-0.21828300731341654</v>
      </c>
      <c r="O60" s="141">
        <f t="shared" si="22"/>
        <v>-2.3317647953808618</v>
      </c>
      <c r="Q60" s="151">
        <v>0.25502778038095913</v>
      </c>
      <c r="R60" s="141">
        <f t="shared" si="23"/>
        <v>2.7242835228241424</v>
      </c>
      <c r="T60" s="151"/>
    </row>
    <row r="61" spans="1:20" x14ac:dyDescent="0.2">
      <c r="A61" s="135" t="str">
        <f t="shared" si="14"/>
        <v>61 Caring personal service occupations</v>
      </c>
      <c r="B61" s="151">
        <v>36.316626722001985</v>
      </c>
      <c r="C61" s="141">
        <f t="shared" si="15"/>
        <v>6.6235439839068651</v>
      </c>
      <c r="E61" s="151">
        <v>44.849727138435981</v>
      </c>
      <c r="F61" s="141">
        <f t="shared" si="16"/>
        <v>7.479068010478418</v>
      </c>
      <c r="H61" s="151">
        <f t="shared" si="17"/>
        <v>8.5331004164339959</v>
      </c>
      <c r="I61" s="141">
        <f t="shared" si="18"/>
        <v>23.496401474050788</v>
      </c>
      <c r="K61" s="151">
        <f t="shared" si="19"/>
        <v>3.4027794862923595</v>
      </c>
      <c r="L61" s="141">
        <f t="shared" si="20"/>
        <v>9.3697564819004153</v>
      </c>
      <c r="N61" s="151">
        <f t="shared" si="21"/>
        <v>1.4013910586307876</v>
      </c>
      <c r="O61" s="141">
        <f t="shared" si="22"/>
        <v>3.8588139514118804</v>
      </c>
      <c r="Q61" s="151">
        <v>3.7289298715108492</v>
      </c>
      <c r="R61" s="141">
        <f t="shared" si="23"/>
        <v>10.267831040738491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10.673102404365801</v>
      </c>
      <c r="C62" s="141">
        <f t="shared" si="15"/>
        <v>1.9465949786914005</v>
      </c>
      <c r="E62" s="151">
        <v>9.7689717072696904</v>
      </c>
      <c r="F62" s="141">
        <f t="shared" si="16"/>
        <v>1.6290579330748047</v>
      </c>
      <c r="H62" s="151">
        <f t="shared" si="17"/>
        <v>-0.90413069709611094</v>
      </c>
      <c r="I62" s="141">
        <f t="shared" si="18"/>
        <v>-8.4711142350351594</v>
      </c>
      <c r="K62" s="151">
        <f t="shared" si="19"/>
        <v>1.0000437043529338</v>
      </c>
      <c r="L62" s="141">
        <f t="shared" si="20"/>
        <v>9.3697564819004153</v>
      </c>
      <c r="N62" s="151">
        <f t="shared" si="21"/>
        <v>-1.7871682980080439</v>
      </c>
      <c r="O62" s="141">
        <f t="shared" si="22"/>
        <v>-16.744599932602615</v>
      </c>
      <c r="Q62" s="151">
        <v>-0.11700610344100092</v>
      </c>
      <c r="R62" s="141">
        <f t="shared" si="23"/>
        <v>-1.0962707843329593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0.51818332410615708</v>
      </c>
      <c r="C63" s="141">
        <f t="shared" si="15"/>
        <v>9.4507952658081984E-2</v>
      </c>
      <c r="E63" s="151">
        <v>0.40510768550718995</v>
      </c>
      <c r="F63" s="141">
        <f t="shared" si="16"/>
        <v>6.7555102891121696E-2</v>
      </c>
      <c r="H63" s="151">
        <f t="shared" si="17"/>
        <v>-0.11307563859896713</v>
      </c>
      <c r="I63" s="141">
        <f t="shared" si="18"/>
        <v>-21.821551049335199</v>
      </c>
      <c r="K63" s="151">
        <f t="shared" si="19"/>
        <v>4.8552515598563689E-2</v>
      </c>
      <c r="L63" s="141">
        <f t="shared" si="20"/>
        <v>9.3697564819004153</v>
      </c>
      <c r="N63" s="151">
        <f t="shared" si="21"/>
        <v>-0.16774583904467608</v>
      </c>
      <c r="O63" s="141">
        <f t="shared" si="22"/>
        <v>-32.371909947899255</v>
      </c>
      <c r="Q63" s="151">
        <v>6.1176848471452454E-3</v>
      </c>
      <c r="R63" s="141">
        <f t="shared" si="23"/>
        <v>1.1806024166636346</v>
      </c>
      <c r="T63" s="151"/>
    </row>
    <row r="64" spans="1:20" x14ac:dyDescent="0.2">
      <c r="A64" s="135" t="str">
        <f t="shared" si="14"/>
        <v>71 Sales occupations</v>
      </c>
      <c r="B64" s="151">
        <v>42.985369836752696</v>
      </c>
      <c r="C64" s="141">
        <f t="shared" si="15"/>
        <v>7.8398109482383056</v>
      </c>
      <c r="E64" s="151">
        <v>41.836080035212312</v>
      </c>
      <c r="F64" s="141">
        <f t="shared" si="16"/>
        <v>6.9765170902683584</v>
      </c>
      <c r="H64" s="151">
        <f t="shared" si="17"/>
        <v>-1.1492898015403838</v>
      </c>
      <c r="I64" s="141">
        <f t="shared" si="18"/>
        <v>-2.6736766623274177</v>
      </c>
      <c r="K64" s="151">
        <f t="shared" si="19"/>
        <v>4.0276244765480014</v>
      </c>
      <c r="L64" s="141">
        <f t="shared" si="20"/>
        <v>9.3697564819004135</v>
      </c>
      <c r="N64" s="151">
        <f t="shared" si="21"/>
        <v>-3.6379747137525245</v>
      </c>
      <c r="O64" s="141">
        <f t="shared" si="22"/>
        <v>-8.4632858285705357</v>
      </c>
      <c r="Q64" s="151">
        <v>-1.5389395643358605</v>
      </c>
      <c r="R64" s="141">
        <f t="shared" si="23"/>
        <v>-3.5801473156572907</v>
      </c>
      <c r="T64" s="151"/>
    </row>
    <row r="65" spans="1:20" x14ac:dyDescent="0.2">
      <c r="A65" s="135" t="str">
        <f t="shared" si="14"/>
        <v>72 Customer service occupations</v>
      </c>
      <c r="B65" s="151">
        <v>12.360771981380422</v>
      </c>
      <c r="C65" s="141">
        <f t="shared" si="15"/>
        <v>2.2543976212448062</v>
      </c>
      <c r="E65" s="151">
        <v>15.882463253365936</v>
      </c>
      <c r="F65" s="141">
        <f t="shared" si="16"/>
        <v>2.6485339025407173</v>
      </c>
      <c r="H65" s="151">
        <f t="shared" si="17"/>
        <v>3.5216912719855138</v>
      </c>
      <c r="I65" s="141">
        <f t="shared" si="18"/>
        <v>28.490868347789224</v>
      </c>
      <c r="K65" s="151">
        <f t="shared" si="19"/>
        <v>1.1581742339383225</v>
      </c>
      <c r="L65" s="141">
        <f t="shared" si="20"/>
        <v>9.3697564819004153</v>
      </c>
      <c r="N65" s="151">
        <f t="shared" si="21"/>
        <v>2.6023939953891486</v>
      </c>
      <c r="O65" s="141">
        <f t="shared" si="22"/>
        <v>21.053652630347443</v>
      </c>
      <c r="Q65" s="151">
        <v>-0.23887695734195724</v>
      </c>
      <c r="R65" s="141">
        <f t="shared" si="23"/>
        <v>-1.932540764458629</v>
      </c>
      <c r="T65" s="151"/>
    </row>
    <row r="66" spans="1:20" x14ac:dyDescent="0.2">
      <c r="A66" s="135" t="str">
        <f t="shared" si="14"/>
        <v>81 Process, plant and machine operatives</v>
      </c>
      <c r="B66" s="151">
        <v>11.491742597646773</v>
      </c>
      <c r="C66" s="141">
        <f t="shared" si="15"/>
        <v>2.0959012281043039</v>
      </c>
      <c r="E66" s="151">
        <v>10.703706362953314</v>
      </c>
      <c r="F66" s="141">
        <f t="shared" si="16"/>
        <v>1.7849327735176519</v>
      </c>
      <c r="H66" s="151">
        <f t="shared" si="17"/>
        <v>-0.78803623469345929</v>
      </c>
      <c r="I66" s="141">
        <f t="shared" si="18"/>
        <v>-6.8574128596896156</v>
      </c>
      <c r="K66" s="151">
        <f t="shared" si="19"/>
        <v>1.0767482969263198</v>
      </c>
      <c r="L66" s="141">
        <f t="shared" si="20"/>
        <v>9.3697564819004171</v>
      </c>
      <c r="N66" s="151">
        <f t="shared" si="21"/>
        <v>-0.88509244826218791</v>
      </c>
      <c r="O66" s="141">
        <f t="shared" si="22"/>
        <v>-7.701986367528221</v>
      </c>
      <c r="Q66" s="151">
        <v>-0.97969208335759117</v>
      </c>
      <c r="R66" s="141">
        <f t="shared" si="23"/>
        <v>-8.5251829740618117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23.652118498046374</v>
      </c>
      <c r="C67" s="141">
        <f t="shared" si="15"/>
        <v>4.3137499631670444</v>
      </c>
      <c r="E67" s="151">
        <v>24.116278134957039</v>
      </c>
      <c r="F67" s="141">
        <f t="shared" si="16"/>
        <v>4.0215915645199889</v>
      </c>
      <c r="H67" s="151">
        <f t="shared" si="17"/>
        <v>0.46415963691066509</v>
      </c>
      <c r="I67" s="141">
        <f t="shared" si="18"/>
        <v>1.9624442391872998</v>
      </c>
      <c r="K67" s="151">
        <f t="shared" si="19"/>
        <v>2.2161459060774673</v>
      </c>
      <c r="L67" s="141">
        <f t="shared" si="20"/>
        <v>9.3697564819004153</v>
      </c>
      <c r="N67" s="151">
        <f t="shared" si="21"/>
        <v>-1.3079079227376895</v>
      </c>
      <c r="O67" s="141">
        <f t="shared" si="22"/>
        <v>-5.5297707173491482</v>
      </c>
      <c r="Q67" s="151">
        <v>-0.44407834642911281</v>
      </c>
      <c r="R67" s="141">
        <f t="shared" si="23"/>
        <v>-1.8775415253639669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7.5873057598513309</v>
      </c>
      <c r="C68" s="141">
        <f t="shared" si="15"/>
        <v>1.3837973940811772</v>
      </c>
      <c r="E68" s="151">
        <v>15.800940907083682</v>
      </c>
      <c r="F68" s="141">
        <f t="shared" si="16"/>
        <v>2.6349393678329189</v>
      </c>
      <c r="H68" s="151">
        <f t="shared" si="17"/>
        <v>8.2136351472323508</v>
      </c>
      <c r="I68" s="141">
        <f t="shared" si="18"/>
        <v>108.25496437345757</v>
      </c>
      <c r="K68" s="151">
        <f t="shared" si="19"/>
        <v>0.71091207323527361</v>
      </c>
      <c r="L68" s="141">
        <f t="shared" si="20"/>
        <v>9.3697564819004153</v>
      </c>
      <c r="N68" s="151">
        <f t="shared" si="21"/>
        <v>7.8248140324898419</v>
      </c>
      <c r="O68" s="141">
        <f t="shared" si="22"/>
        <v>103.13033743671305</v>
      </c>
      <c r="Q68" s="151">
        <v>-0.32209095849276509</v>
      </c>
      <c r="R68" s="141">
        <f t="shared" si="23"/>
        <v>-4.2451295451559119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48.73887912972905</v>
      </c>
      <c r="C69" s="141">
        <f t="shared" ref="C69" si="25">B69/B$71*100</f>
        <v>8.8891546043978167</v>
      </c>
      <c r="E69" s="151">
        <v>43.588715607261058</v>
      </c>
      <c r="F69" s="141">
        <f t="shared" ref="F69" si="26">E69/E$71*100</f>
        <v>7.2687837656145895</v>
      </c>
      <c r="H69" s="151">
        <f t="shared" ref="H69" si="27">E69-B69</f>
        <v>-5.1501635224679916</v>
      </c>
      <c r="I69" s="141">
        <f t="shared" ref="I69" si="28">IF(B69&gt;0,((E69/B69)-1)*100,0)</f>
        <v>-10.566848508681781</v>
      </c>
      <c r="K69" s="151">
        <f t="shared" ref="K69" si="29">(($E$71/$B$71)-1)*B69</f>
        <v>4.5667142864633963</v>
      </c>
      <c r="L69" s="141">
        <f t="shared" ref="L69" si="30">IF(B69&gt;0,K69/B69*100,0)</f>
        <v>9.3697564819004153</v>
      </c>
      <c r="N69" s="151">
        <f t="shared" ref="N69" si="31">H69-(K69+Q69)</f>
        <v>-12.718174517735989</v>
      </c>
      <c r="O69" s="141">
        <f t="shared" ref="O69" si="32">IF(B69&gt;0,N69/B69*100,0)</f>
        <v>-26.094515805100528</v>
      </c>
      <c r="Q69" s="151">
        <v>3.0012967088045999</v>
      </c>
      <c r="R69" s="141">
        <f t="shared" ref="R69" si="33">IF(B69&gt;0,Q69/B69*100,0)</f>
        <v>6.157910814518325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548.29599999999994</v>
      </c>
      <c r="C71" s="147">
        <f>B71/B$71*100</f>
        <v>100</v>
      </c>
      <c r="D71" s="145"/>
      <c r="E71" s="152">
        <f>SUM(E44:E69)</f>
        <v>599.67000000000064</v>
      </c>
      <c r="F71" s="147">
        <f>E71/E$71*100</f>
        <v>100</v>
      </c>
      <c r="G71" s="145"/>
      <c r="H71" s="152">
        <f t="shared" si="17"/>
        <v>51.374000000000706</v>
      </c>
      <c r="I71" s="147">
        <f t="shared" si="18"/>
        <v>9.3697564819004153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Cheshire and Warrington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Cheshire and Warrington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Cheshire and Warrington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Cheshire and Warrington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35.962769986906196</v>
      </c>
      <c r="C7" s="11">
        <f t="shared" si="2"/>
        <v>35.4327376999439</v>
      </c>
      <c r="D7" s="11">
        <f t="shared" si="2"/>
        <v>-0.5300322869622982</v>
      </c>
      <c r="E7" s="11">
        <f t="shared" si="2"/>
        <v>17.227103246929435</v>
      </c>
      <c r="F7" s="11">
        <f t="shared" si="2"/>
        <v>16.697070959967139</v>
      </c>
      <c r="G7" s="200">
        <f>IF(B7&gt;0,(1+(E7/B7))^(1/($C$6-$B$6))-1,0)</f>
        <v>2.6435635473875063E-2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24.183967278027144</v>
      </c>
      <c r="R7" s="11">
        <v>21.483370207237996</v>
      </c>
      <c r="S7" s="345">
        <f>R7-Q7</f>
        <v>-2.7005970707891471</v>
      </c>
      <c r="T7" s="345">
        <v>9.923624775950147</v>
      </c>
      <c r="U7" s="345">
        <f>SUM(S7:T7)</f>
        <v>7.2230277051609999</v>
      </c>
      <c r="V7" s="346">
        <f>IF(Q7&gt;0,(1+(T7/Q7))^(1/($C$6-$B$6))-1,0)</f>
        <v>2.3186734415068244E-2</v>
      </c>
      <c r="X7" s="10" t="str">
        <f>name!B4</f>
        <v>Agriculture</v>
      </c>
      <c r="Y7" s="11">
        <v>5.2980000000000089</v>
      </c>
      <c r="Z7" s="11">
        <v>5.6850000000000067</v>
      </c>
      <c r="AA7" s="345">
        <f>Z7-Y7</f>
        <v>0.38699999999999779</v>
      </c>
      <c r="AB7" s="11">
        <v>2.825495280060931</v>
      </c>
      <c r="AC7" s="345">
        <f>SUM(AA7:AB7)</f>
        <v>3.2124952800609288</v>
      </c>
      <c r="AD7" s="348">
        <f>IF(Y7&gt;0,(1+(AB7/Y7))^(1/($C$6-$B$6))-1,0)</f>
        <v>2.8905286359131255E-2</v>
      </c>
    </row>
    <row r="8" spans="1:30" x14ac:dyDescent="0.2">
      <c r="A8" s="10" t="str">
        <f>name!D5</f>
        <v>12 Other managers and proprietors</v>
      </c>
      <c r="B8" s="11">
        <f t="shared" si="2"/>
        <v>17.430224209701091</v>
      </c>
      <c r="C8" s="11">
        <f t="shared" si="2"/>
        <v>20.761601564288327</v>
      </c>
      <c r="D8" s="11">
        <f t="shared" si="2"/>
        <v>3.3313773545872349</v>
      </c>
      <c r="E8" s="11">
        <f t="shared" si="2"/>
        <v>10.399419807015027</v>
      </c>
      <c r="F8" s="11">
        <f t="shared" si="2"/>
        <v>13.730797161602263</v>
      </c>
      <c r="G8" s="200">
        <f t="shared" ref="G8:G33" si="3">IF(B8&gt;0,(1+(E8/B8))^(1/($C$6-$B$6))-1,0)</f>
        <v>3.1684672790510904E-2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53.39299419660729</v>
      </c>
      <c r="K8" s="11">
        <f t="array" ref="K8:K16">MMULT(aggregation!$B$13:$AA$21,C7:C32)</f>
        <v>56.194339264232227</v>
      </c>
      <c r="L8" s="11">
        <f t="array" ref="L8:L16">MMULT(aggregation!$B$13:$AA$21,D7:D32)</f>
        <v>2.8013450676249367</v>
      </c>
      <c r="M8" s="11">
        <f t="array" ref="M8:M16">MMULT(aggregation!$B$13:$AA$21,E7:E32)</f>
        <v>27.62652305394446</v>
      </c>
      <c r="N8" s="11">
        <f t="array" ref="N8:N16">MMULT(aggregation!$B$13:$AA$21,F7:F32)</f>
        <v>30.427868121569404</v>
      </c>
      <c r="O8" s="11"/>
      <c r="P8" s="10" t="str">
        <f>name!D5</f>
        <v>12 Other managers and proprietors</v>
      </c>
      <c r="Q8" s="11">
        <v>10.137290194480007</v>
      </c>
      <c r="R8" s="11">
        <v>13.042882076433322</v>
      </c>
      <c r="S8" s="345">
        <f t="shared" ref="S8:S31" si="4">R8-Q8</f>
        <v>2.9055918819533151</v>
      </c>
      <c r="T8" s="345">
        <v>5.890849364480669</v>
      </c>
      <c r="U8" s="345">
        <f t="shared" ref="U8:U31" si="5">SUM(S8:T8)</f>
        <v>8.7964412464339841</v>
      </c>
      <c r="V8" s="346">
        <f t="shared" ref="V8:V33" si="6">IF(Q8&gt;0,(1+(T8/Q8))^(1/($C$6-$B$6))-1,0)</f>
        <v>3.1012860167012768E-2</v>
      </c>
      <c r="X8" s="10" t="str">
        <f>name!B5</f>
        <v>Mining and quarrying</v>
      </c>
      <c r="Y8" s="11">
        <v>0.67500000000000071</v>
      </c>
      <c r="Z8" s="11">
        <v>0.37000000000000083</v>
      </c>
      <c r="AA8" s="345">
        <f t="shared" ref="AA8:AA29" si="7">Z8-Y8</f>
        <v>-0.30499999999999988</v>
      </c>
      <c r="AB8" s="11">
        <v>0.20404705415993266</v>
      </c>
      <c r="AC8" s="345">
        <f t="shared" ref="AC8:AC29" si="8">SUM(AA8:AB8)</f>
        <v>-0.10095294584006723</v>
      </c>
      <c r="AD8" s="348">
        <f t="shared" ref="AD8:AD29" si="9">IF(Y8&gt;0,(1+(AB8/Y8))^(1/($C$6-$B$6))-1,0)</f>
        <v>1.7764323970825169E-2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33.093604219598767</v>
      </c>
      <c r="C9" s="11">
        <f t="shared" si="2"/>
        <v>46.257748854377368</v>
      </c>
      <c r="D9" s="11">
        <f t="shared" si="2"/>
        <v>13.1641446347786</v>
      </c>
      <c r="E9" s="11">
        <f t="shared" si="2"/>
        <v>15.465216172010328</v>
      </c>
      <c r="F9" s="11">
        <f t="shared" si="2"/>
        <v>28.629360806788931</v>
      </c>
      <c r="G9" s="200">
        <f t="shared" si="3"/>
        <v>2.5891907410856119E-2</v>
      </c>
      <c r="H9" s="11"/>
      <c r="I9" s="10" t="str">
        <f>name!E5</f>
        <v>Professional occupations</v>
      </c>
      <c r="J9" s="11">
        <v>113.94184609952507</v>
      </c>
      <c r="K9" s="11">
        <v>140.04671189618671</v>
      </c>
      <c r="L9" s="11">
        <v>26.104865796661635</v>
      </c>
      <c r="M9" s="11">
        <v>58.293852630269413</v>
      </c>
      <c r="N9" s="11">
        <v>84.398718426931055</v>
      </c>
      <c r="O9" s="11"/>
      <c r="P9" s="10" t="str">
        <f>name!D6</f>
        <v>21 Science, research, engineering and technology professionals</v>
      </c>
      <c r="Q9" s="11">
        <v>26.480216957821437</v>
      </c>
      <c r="R9" s="11">
        <v>34.837116730907724</v>
      </c>
      <c r="S9" s="345">
        <f t="shared" si="4"/>
        <v>8.3568997730862868</v>
      </c>
      <c r="T9" s="345">
        <v>10.543643799020726</v>
      </c>
      <c r="U9" s="345">
        <f t="shared" si="5"/>
        <v>18.900543572107011</v>
      </c>
      <c r="V9" s="346">
        <f t="shared" si="6"/>
        <v>2.2595814905729705E-2</v>
      </c>
      <c r="X9" s="10" t="str">
        <f>name!B6</f>
        <v>Food drink and tobacco</v>
      </c>
      <c r="Y9" s="11">
        <v>6.1139999999999857</v>
      </c>
      <c r="Z9" s="11">
        <v>5.5539999999999914</v>
      </c>
      <c r="AA9" s="345">
        <f t="shared" si="7"/>
        <v>-0.55999999999999428</v>
      </c>
      <c r="AB9" s="11">
        <v>2.5722155197370307</v>
      </c>
      <c r="AC9" s="345">
        <f t="shared" si="8"/>
        <v>2.0122155197370364</v>
      </c>
      <c r="AD9" s="348">
        <f t="shared" si="9"/>
        <v>2.3686582690467306E-2</v>
      </c>
    </row>
    <row r="10" spans="1:30" x14ac:dyDescent="0.2">
      <c r="A10" s="10" t="str">
        <f>name!D7</f>
        <v>22 Health professionals</v>
      </c>
      <c r="B10" s="11">
        <f t="shared" si="2"/>
        <v>21.417644611597236</v>
      </c>
      <c r="C10" s="11">
        <f t="shared" si="2"/>
        <v>24.40279263648052</v>
      </c>
      <c r="D10" s="11">
        <f t="shared" si="2"/>
        <v>2.9851480248832796</v>
      </c>
      <c r="E10" s="11">
        <f t="shared" si="2"/>
        <v>11.655271314073248</v>
      </c>
      <c r="F10" s="11">
        <f t="shared" si="2"/>
        <v>14.64041933895653</v>
      </c>
      <c r="G10" s="200">
        <f t="shared" si="3"/>
        <v>2.9390253484029571E-2</v>
      </c>
      <c r="H10" s="11"/>
      <c r="I10" s="10" t="str">
        <f>name!E6</f>
        <v>Associate professional occupations</v>
      </c>
      <c r="J10" s="11">
        <v>66.197819186493675</v>
      </c>
      <c r="K10" s="11">
        <v>77.743732655067362</v>
      </c>
      <c r="L10" s="11">
        <v>11.545913468573684</v>
      </c>
      <c r="M10" s="11">
        <v>33.857450717530732</v>
      </c>
      <c r="N10" s="11">
        <v>45.403364186104412</v>
      </c>
      <c r="O10" s="11"/>
      <c r="P10" s="10" t="str">
        <f>name!D7</f>
        <v>22 Health professionals</v>
      </c>
      <c r="Q10" s="11">
        <v>5.9527962902518761</v>
      </c>
      <c r="R10" s="11">
        <v>6.6326405084186479</v>
      </c>
      <c r="S10" s="345">
        <f t="shared" si="4"/>
        <v>0.67984421816677187</v>
      </c>
      <c r="T10" s="345">
        <v>2.3068068194443319</v>
      </c>
      <c r="U10" s="345">
        <f t="shared" si="5"/>
        <v>2.9866510376111037</v>
      </c>
      <c r="V10" s="346">
        <f t="shared" si="6"/>
        <v>2.2074478311603141E-2</v>
      </c>
      <c r="X10" s="10" t="str">
        <f>name!B7</f>
        <v>Engineering</v>
      </c>
      <c r="Y10" s="11">
        <v>5.1819999999999986</v>
      </c>
      <c r="Z10" s="11">
        <v>5.481999999999994</v>
      </c>
      <c r="AA10" s="345">
        <f t="shared" si="7"/>
        <v>0.29999999999999538</v>
      </c>
      <c r="AB10" s="11">
        <v>2.2430441216189894</v>
      </c>
      <c r="AC10" s="345">
        <f t="shared" si="8"/>
        <v>2.5430441216189847</v>
      </c>
      <c r="AD10" s="348">
        <f t="shared" si="9"/>
        <v>2.4267616101878664E-2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23.831483305156922</v>
      </c>
      <c r="C11" s="11">
        <f t="shared" si="2"/>
        <v>28.044815218296588</v>
      </c>
      <c r="D11" s="11">
        <f t="shared" si="2"/>
        <v>4.2133319131396689</v>
      </c>
      <c r="E11" s="11">
        <f t="shared" si="2"/>
        <v>12.864693751775928</v>
      </c>
      <c r="F11" s="11">
        <f t="shared" si="2"/>
        <v>17.0780256649156</v>
      </c>
      <c r="G11" s="200">
        <f t="shared" si="3"/>
        <v>2.9195747794043436E-2</v>
      </c>
      <c r="H11" s="11"/>
      <c r="I11" s="10" t="str">
        <f>name!E7</f>
        <v>Administrative and secretarial occupations</v>
      </c>
      <c r="J11" s="11">
        <v>72.820089528941878</v>
      </c>
      <c r="K11" s="11">
        <v>73.522234720329578</v>
      </c>
      <c r="L11" s="11">
        <v>0.70214519138770859</v>
      </c>
      <c r="M11" s="11">
        <v>36.417400249914792</v>
      </c>
      <c r="N11" s="11">
        <v>37.119545441302492</v>
      </c>
      <c r="O11" s="11"/>
      <c r="P11" s="10" t="str">
        <f>name!D8</f>
        <v>23 Teaching and other educational professionals</v>
      </c>
      <c r="Q11" s="11">
        <v>8.1100712195167652</v>
      </c>
      <c r="R11" s="11">
        <v>9.6715004844753754</v>
      </c>
      <c r="S11" s="345">
        <f t="shared" si="4"/>
        <v>1.5614292649586101</v>
      </c>
      <c r="T11" s="345">
        <v>3.8107350324365195</v>
      </c>
      <c r="U11" s="345">
        <f t="shared" si="5"/>
        <v>5.3721642973951296</v>
      </c>
      <c r="V11" s="346">
        <f t="shared" si="6"/>
        <v>2.6011111430024103E-2</v>
      </c>
      <c r="X11" s="10" t="str">
        <f>name!B8</f>
        <v>Rest of manufacturing</v>
      </c>
      <c r="Y11" s="11">
        <v>34.276999999999923</v>
      </c>
      <c r="Z11" s="11">
        <v>31.921000000000006</v>
      </c>
      <c r="AA11" s="345">
        <f t="shared" si="7"/>
        <v>-2.3559999999999164</v>
      </c>
      <c r="AB11" s="11">
        <v>13.773114885085974</v>
      </c>
      <c r="AC11" s="345">
        <f t="shared" si="8"/>
        <v>11.417114885086058</v>
      </c>
      <c r="AD11" s="348">
        <f t="shared" si="9"/>
        <v>2.2773440582959381E-2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35.599113963172151</v>
      </c>
      <c r="C12" s="11">
        <f t="shared" si="2"/>
        <v>41.341355187032235</v>
      </c>
      <c r="D12" s="11">
        <f t="shared" si="2"/>
        <v>5.742241223860086</v>
      </c>
      <c r="E12" s="11">
        <f t="shared" si="2"/>
        <v>18.308671392409909</v>
      </c>
      <c r="F12" s="11">
        <f t="shared" si="2"/>
        <v>24.050912616270004</v>
      </c>
      <c r="G12" s="200">
        <f t="shared" si="3"/>
        <v>2.8049801216842418E-2</v>
      </c>
      <c r="H12" s="11"/>
      <c r="I12" s="10" t="str">
        <f>name!E8</f>
        <v>Skilled trades occupations</v>
      </c>
      <c r="J12" s="11">
        <v>47.619150734551503</v>
      </c>
      <c r="K12" s="11">
        <v>45.210990632138191</v>
      </c>
      <c r="L12" s="11">
        <v>-2.4081601024133068</v>
      </c>
      <c r="M12" s="11">
        <v>19.668310419040296</v>
      </c>
      <c r="N12" s="11">
        <v>17.260150316626991</v>
      </c>
      <c r="O12" s="11"/>
      <c r="P12" s="10" t="str">
        <f>name!D9</f>
        <v>24 Business, media and public service professionals</v>
      </c>
      <c r="Q12" s="11">
        <v>20.476839749346695</v>
      </c>
      <c r="R12" s="11">
        <v>22.50407391940378</v>
      </c>
      <c r="S12" s="345">
        <f t="shared" si="4"/>
        <v>2.0272341700570848</v>
      </c>
      <c r="T12" s="345">
        <v>9.1039766337630219</v>
      </c>
      <c r="U12" s="345">
        <f t="shared" si="5"/>
        <v>11.131210803820107</v>
      </c>
      <c r="V12" s="346">
        <f t="shared" si="6"/>
        <v>2.4825244749336006E-2</v>
      </c>
      <c r="X12" s="10" t="str">
        <f>name!B9</f>
        <v>Electricity and gas</v>
      </c>
      <c r="Y12" s="11">
        <v>1.6070000000000024</v>
      </c>
      <c r="Z12" s="11">
        <v>1.4939999999999993</v>
      </c>
      <c r="AA12" s="345">
        <f t="shared" si="7"/>
        <v>-0.1130000000000031</v>
      </c>
      <c r="AB12" s="11">
        <v>0.63546766390435006</v>
      </c>
      <c r="AC12" s="345">
        <f t="shared" si="8"/>
        <v>0.52246766390434696</v>
      </c>
      <c r="AD12" s="348">
        <f t="shared" si="9"/>
        <v>2.2462418662635431E-2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12.256651434982217</v>
      </c>
      <c r="C13" s="11">
        <f t="shared" si="2"/>
        <v>12.545657364351865</v>
      </c>
      <c r="D13" s="11">
        <f t="shared" si="2"/>
        <v>0.2890059293696457</v>
      </c>
      <c r="E13" s="11">
        <f t="shared" si="2"/>
        <v>4.8244282929069362</v>
      </c>
      <c r="F13" s="11">
        <f t="shared" si="2"/>
        <v>5.1134342222765827</v>
      </c>
      <c r="G13" s="200">
        <f t="shared" si="3"/>
        <v>2.2373456710298667E-2</v>
      </c>
      <c r="H13" s="11"/>
      <c r="I13" s="10" t="str">
        <f>name!E9</f>
        <v>Caring, leisure and other service occupations</v>
      </c>
      <c r="J13" s="11">
        <v>47.507912450473917</v>
      </c>
      <c r="K13" s="11">
        <v>55.02380653121282</v>
      </c>
      <c r="L13" s="11">
        <v>7.5158940807389056</v>
      </c>
      <c r="M13" s="11">
        <v>27.677709471933198</v>
      </c>
      <c r="N13" s="11">
        <v>35.193603552672101</v>
      </c>
      <c r="O13" s="11"/>
      <c r="P13" s="10" t="str">
        <f>name!D10</f>
        <v>31 Science, engineering and technology associate professionals</v>
      </c>
      <c r="Q13" s="11">
        <v>9.3647681927960598</v>
      </c>
      <c r="R13" s="11">
        <v>8.7137801160436315</v>
      </c>
      <c r="S13" s="345">
        <f t="shared" si="4"/>
        <v>-0.65098807675242831</v>
      </c>
      <c r="T13" s="345">
        <v>3.145809893628857</v>
      </c>
      <c r="U13" s="345">
        <f t="shared" si="5"/>
        <v>2.4948218168764287</v>
      </c>
      <c r="V13" s="346">
        <f t="shared" si="6"/>
        <v>1.9495601532133033E-2</v>
      </c>
      <c r="X13" s="10" t="str">
        <f>name!B10</f>
        <v>Water and sewerage</v>
      </c>
      <c r="Y13" s="11">
        <v>4.1330000000000027</v>
      </c>
      <c r="Z13" s="11">
        <v>4.3979999999999935</v>
      </c>
      <c r="AA13" s="345">
        <f t="shared" si="7"/>
        <v>0.2649999999999908</v>
      </c>
      <c r="AB13" s="11">
        <v>1.8782275589922734</v>
      </c>
      <c r="AC13" s="345">
        <f t="shared" si="8"/>
        <v>2.1432275589922645</v>
      </c>
      <c r="AD13" s="348">
        <f t="shared" si="9"/>
        <v>2.5289518377246134E-2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9.779955745942349</v>
      </c>
      <c r="C14" s="11">
        <f t="shared" si="2"/>
        <v>19.88142439128654</v>
      </c>
      <c r="D14" s="11">
        <f t="shared" si="2"/>
        <v>10.101468645344188</v>
      </c>
      <c r="E14" s="11">
        <f t="shared" si="2"/>
        <v>9.4995008784521602</v>
      </c>
      <c r="F14" s="11">
        <f t="shared" si="2"/>
        <v>19.600969523796348</v>
      </c>
      <c r="G14" s="200">
        <f t="shared" si="3"/>
        <v>4.6286270907576643E-2</v>
      </c>
      <c r="H14" s="11"/>
      <c r="I14" s="10" t="str">
        <f>name!E10</f>
        <v>Sales and customer service occupations</v>
      </c>
      <c r="J14" s="11">
        <v>55.346141818133113</v>
      </c>
      <c r="K14" s="11">
        <v>57.718543288578296</v>
      </c>
      <c r="L14" s="11">
        <v>2.3724014704451903</v>
      </c>
      <c r="M14" s="11">
        <v>26.173161171536673</v>
      </c>
      <c r="N14" s="11">
        <v>28.54556264198186</v>
      </c>
      <c r="O14" s="11"/>
      <c r="P14" s="10" t="str">
        <f>name!D11</f>
        <v>32 Health and social care associate professionals</v>
      </c>
      <c r="Q14" s="11">
        <v>2.2165584666224634</v>
      </c>
      <c r="R14" s="11">
        <v>3.5558492243751214</v>
      </c>
      <c r="S14" s="345">
        <f t="shared" si="4"/>
        <v>1.339290757752658</v>
      </c>
      <c r="T14" s="345">
        <v>1.4879124705894091</v>
      </c>
      <c r="U14" s="345">
        <f t="shared" si="5"/>
        <v>2.8272032283420669</v>
      </c>
      <c r="V14" s="346">
        <f t="shared" si="6"/>
        <v>3.483188122165104E-2</v>
      </c>
      <c r="X14" s="10" t="str">
        <f>name!B11</f>
        <v>Construction</v>
      </c>
      <c r="Y14" s="11">
        <v>32.876999999999974</v>
      </c>
      <c r="Z14" s="11">
        <v>32.726999999999954</v>
      </c>
      <c r="AA14" s="345">
        <f t="shared" si="7"/>
        <v>-0.1500000000000199</v>
      </c>
      <c r="AB14" s="11">
        <v>13.524181174073064</v>
      </c>
      <c r="AC14" s="345">
        <f t="shared" si="8"/>
        <v>13.374181174073044</v>
      </c>
      <c r="AD14" s="348">
        <f t="shared" si="9"/>
        <v>2.3235950481092393E-2</v>
      </c>
    </row>
    <row r="15" spans="1:30" x14ac:dyDescent="0.2">
      <c r="A15" s="10" t="str">
        <f>name!D12</f>
        <v>33 Protective service occupations</v>
      </c>
      <c r="B15" s="11">
        <f t="shared" si="2"/>
        <v>4.5061325592534898</v>
      </c>
      <c r="C15" s="11">
        <f t="shared" si="2"/>
        <v>3.8625163556648929</v>
      </c>
      <c r="D15" s="11">
        <f t="shared" si="2"/>
        <v>-0.64361620358859639</v>
      </c>
      <c r="E15" s="11">
        <f t="shared" si="2"/>
        <v>1.2146431634690713</v>
      </c>
      <c r="F15" s="11">
        <f t="shared" si="2"/>
        <v>0.57102695988047503</v>
      </c>
      <c r="G15" s="200">
        <f t="shared" si="3"/>
        <v>1.6038264279477632E-2</v>
      </c>
      <c r="H15" s="11"/>
      <c r="I15" s="10" t="str">
        <f>name!E11</f>
        <v>Process, plant and machine operatives</v>
      </c>
      <c r="J15" s="11">
        <v>35.143861095693168</v>
      </c>
      <c r="K15" s="11">
        <v>34.819984497910411</v>
      </c>
      <c r="L15" s="11">
        <v>-0.32387659778274958</v>
      </c>
      <c r="M15" s="11">
        <v>16.924306120421242</v>
      </c>
      <c r="N15" s="11">
        <v>16.600429522638493</v>
      </c>
      <c r="O15" s="11"/>
      <c r="P15" s="10" t="str">
        <f>name!D12</f>
        <v>33 Protective service occupations</v>
      </c>
      <c r="Q15" s="11">
        <v>3.6030265302863338</v>
      </c>
      <c r="R15" s="11">
        <v>2.8476393837026746</v>
      </c>
      <c r="S15" s="345">
        <f t="shared" si="4"/>
        <v>-0.75538714658365924</v>
      </c>
      <c r="T15" s="345">
        <v>0.80529016136954501</v>
      </c>
      <c r="U15" s="345">
        <f t="shared" si="5"/>
        <v>4.9903014785885769E-2</v>
      </c>
      <c r="V15" s="346">
        <f t="shared" si="6"/>
        <v>1.353874449720327E-2</v>
      </c>
      <c r="X15" s="10" t="str">
        <f>name!B12</f>
        <v>Wholesale and retail trade</v>
      </c>
      <c r="Y15" s="11">
        <v>88.60600000000008</v>
      </c>
      <c r="Z15" s="11">
        <v>90.956999999999937</v>
      </c>
      <c r="AA15" s="345">
        <f t="shared" si="7"/>
        <v>2.350999999999857</v>
      </c>
      <c r="AB15" s="11">
        <v>41.409909752757834</v>
      </c>
      <c r="AC15" s="345">
        <f t="shared" si="8"/>
        <v>43.760909752757691</v>
      </c>
      <c r="AD15" s="348">
        <f t="shared" si="9"/>
        <v>2.5893373295555966E-2</v>
      </c>
    </row>
    <row r="16" spans="1:30" x14ac:dyDescent="0.2">
      <c r="A16" s="10" t="str">
        <f>name!D13</f>
        <v>34 Culture, media and sports occupations</v>
      </c>
      <c r="B16" s="11">
        <f t="shared" si="2"/>
        <v>7.2355272711679719</v>
      </c>
      <c r="C16" s="11">
        <f t="shared" si="2"/>
        <v>7.0072613030885984</v>
      </c>
      <c r="D16" s="11">
        <f t="shared" si="2"/>
        <v>-0.22826596807937152</v>
      </c>
      <c r="E16" s="11">
        <f t="shared" si="2"/>
        <v>3.0347051174854429</v>
      </c>
      <c r="F16" s="11">
        <f t="shared" si="2"/>
        <v>2.8064391494060712</v>
      </c>
      <c r="G16" s="200">
        <f t="shared" si="3"/>
        <v>2.362450096284241E-2</v>
      </c>
      <c r="H16" s="11"/>
      <c r="I16" s="10" t="str">
        <f>name!E12</f>
        <v>Elementary occupations</v>
      </c>
      <c r="J16" s="11">
        <v>56.326184889580389</v>
      </c>
      <c r="K16" s="11">
        <v>59.389656514344779</v>
      </c>
      <c r="L16" s="11">
        <v>3.0634716247643858</v>
      </c>
      <c r="M16" s="11">
        <v>27.497915330001806</v>
      </c>
      <c r="N16" s="11">
        <v>30.561386954766192</v>
      </c>
      <c r="O16" s="11"/>
      <c r="P16" s="10" t="str">
        <f>name!D13</f>
        <v>34 Culture, media and sports occupations</v>
      </c>
      <c r="Q16" s="11">
        <v>3.9800289728001861</v>
      </c>
      <c r="R16" s="11">
        <v>3.5192011559485601</v>
      </c>
      <c r="S16" s="345">
        <f t="shared" si="4"/>
        <v>-0.46082781685162599</v>
      </c>
      <c r="T16" s="345">
        <v>1.3793180161587333</v>
      </c>
      <c r="U16" s="345">
        <f t="shared" si="5"/>
        <v>0.91849019930710729</v>
      </c>
      <c r="V16" s="346">
        <f t="shared" si="6"/>
        <v>2.0034927365368826E-2</v>
      </c>
      <c r="X16" s="10" t="str">
        <f>name!B13</f>
        <v>Transport and storage</v>
      </c>
      <c r="Y16" s="11">
        <v>30.98700000000002</v>
      </c>
      <c r="Z16" s="11">
        <v>33.673000000000052</v>
      </c>
      <c r="AA16" s="345">
        <f t="shared" si="7"/>
        <v>2.6860000000000319</v>
      </c>
      <c r="AB16" s="11">
        <v>15.577291306376249</v>
      </c>
      <c r="AC16" s="345">
        <f t="shared" si="8"/>
        <v>18.263291306376281</v>
      </c>
      <c r="AD16" s="348">
        <f t="shared" si="9"/>
        <v>2.7523029539736621E-2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32.419552175147643</v>
      </c>
      <c r="C17" s="11">
        <f t="shared" si="10"/>
        <v>34.446873240675473</v>
      </c>
      <c r="D17" s="11">
        <f t="shared" si="10"/>
        <v>2.0273210655278189</v>
      </c>
      <c r="E17" s="11">
        <f t="shared" si="10"/>
        <v>15.284173265217118</v>
      </c>
      <c r="F17" s="11">
        <f t="shared" si="10"/>
        <v>17.311494330744935</v>
      </c>
      <c r="G17" s="200">
        <f t="shared" si="3"/>
        <v>2.6084244358554942E-2</v>
      </c>
      <c r="H17" s="11"/>
      <c r="O17" s="11"/>
      <c r="P17" s="10" t="str">
        <f>name!D14</f>
        <v>35 Business and public service associate professionals</v>
      </c>
      <c r="Q17" s="11">
        <v>17.089769910022607</v>
      </c>
      <c r="R17" s="11">
        <v>16.790111303345089</v>
      </c>
      <c r="S17" s="345">
        <f t="shared" si="4"/>
        <v>-0.29965860667751798</v>
      </c>
      <c r="T17" s="345">
        <v>6.4693502030191237</v>
      </c>
      <c r="U17" s="345">
        <f t="shared" si="5"/>
        <v>6.1696915963416057</v>
      </c>
      <c r="V17" s="346">
        <f t="shared" si="6"/>
        <v>2.1632868246819426E-2</v>
      </c>
      <c r="X17" s="10" t="str">
        <f>name!B14</f>
        <v>Accommodation and food</v>
      </c>
      <c r="Y17" s="11">
        <v>36.621999999999986</v>
      </c>
      <c r="Z17" s="11">
        <v>47.767000000000053</v>
      </c>
      <c r="AA17" s="345">
        <f t="shared" si="7"/>
        <v>11.145000000000067</v>
      </c>
      <c r="AB17" s="11">
        <v>20.79017884477679</v>
      </c>
      <c r="AC17" s="345">
        <f t="shared" si="8"/>
        <v>31.935178844776857</v>
      </c>
      <c r="AD17" s="348">
        <f t="shared" si="9"/>
        <v>3.0427557219640189E-2</v>
      </c>
    </row>
    <row r="18" spans="1:30" x14ac:dyDescent="0.2">
      <c r="A18" s="10" t="str">
        <f>name!D15</f>
        <v>41 Administrative occupations</v>
      </c>
      <c r="B18" s="11">
        <f t="shared" si="10"/>
        <v>61.386826653602398</v>
      </c>
      <c r="C18" s="11">
        <f t="shared" si="10"/>
        <v>65.955385238132266</v>
      </c>
      <c r="D18" s="11">
        <f t="shared" si="10"/>
        <v>4.568558584529872</v>
      </c>
      <c r="E18" s="11">
        <f t="shared" si="10"/>
        <v>31.320330113890865</v>
      </c>
      <c r="F18" s="11">
        <f t="shared" si="10"/>
        <v>35.888888698420729</v>
      </c>
      <c r="G18" s="200">
        <f t="shared" si="3"/>
        <v>2.7864512026261057E-2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24.365105337569521</v>
      </c>
      <c r="R18" s="11">
        <v>30.409519983289215</v>
      </c>
      <c r="S18" s="345">
        <f t="shared" si="4"/>
        <v>6.0444146457196943</v>
      </c>
      <c r="T18" s="345">
        <v>10.428662278717338</v>
      </c>
      <c r="U18" s="345">
        <f t="shared" si="5"/>
        <v>16.473076924437031</v>
      </c>
      <c r="V18" s="346">
        <f t="shared" si="6"/>
        <v>2.4036754094535651E-2</v>
      </c>
      <c r="X18" s="10" t="str">
        <f>name!B15</f>
        <v>Media</v>
      </c>
      <c r="Y18" s="11">
        <v>3.0160000000000005</v>
      </c>
      <c r="Z18" s="11">
        <v>3.0550000000000037</v>
      </c>
      <c r="AA18" s="345">
        <f t="shared" si="7"/>
        <v>3.9000000000003254E-2</v>
      </c>
      <c r="AB18" s="11">
        <v>1.3914637420873064</v>
      </c>
      <c r="AC18" s="345">
        <f t="shared" si="8"/>
        <v>1.4304637420873096</v>
      </c>
      <c r="AD18" s="348">
        <f t="shared" si="9"/>
        <v>2.5613732939796297E-2</v>
      </c>
    </row>
    <row r="19" spans="1:30" x14ac:dyDescent="0.2">
      <c r="A19" s="10" t="str">
        <f>name!D16</f>
        <v>42 Secretarial and related occupations</v>
      </c>
      <c r="B19" s="11">
        <f t="shared" si="10"/>
        <v>11.433262875339476</v>
      </c>
      <c r="C19" s="11">
        <f t="shared" si="10"/>
        <v>7.5668494821973118</v>
      </c>
      <c r="D19" s="11">
        <f t="shared" si="10"/>
        <v>-3.8664133931421634</v>
      </c>
      <c r="E19" s="11">
        <f t="shared" si="10"/>
        <v>5.097070136023925</v>
      </c>
      <c r="F19" s="11">
        <f t="shared" si="10"/>
        <v>1.2306567428817619</v>
      </c>
      <c r="G19" s="200">
        <f t="shared" si="3"/>
        <v>2.4882539385173041E-2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0.76690039459507009</v>
      </c>
      <c r="K19" s="11">
        <f t="array" ref="K19:K27">MMULT(aggregation!$B$13:$AA$21,C36:C61)</f>
        <v>1.1092769594280496</v>
      </c>
      <c r="L19" s="11">
        <f t="array" ref="L19:L27">MMULT(aggregation!$B$13:$AA$21,D36:D61)</f>
        <v>0.34237656483297951</v>
      </c>
      <c r="M19" s="11">
        <f t="array" ref="M19:M27">MMULT(aggregation!$B$13:$AA$21,E36:E61)</f>
        <v>0.51875680311271943</v>
      </c>
      <c r="N19" s="11">
        <f t="array" ref="N19:N27">MMULT(aggregation!$B$13:$AA$21,F36:F61)</f>
        <v>0.86113336794569884</v>
      </c>
      <c r="O19" s="11"/>
      <c r="P19" s="10" t="str">
        <f>name!D16</f>
        <v>42 Secretarial and related occupations</v>
      </c>
      <c r="Q19" s="11">
        <v>0.99605645394929077</v>
      </c>
      <c r="R19" s="11">
        <v>1.0567880744241704</v>
      </c>
      <c r="S19" s="345">
        <f t="shared" si="4"/>
        <v>6.0731620474879677E-2</v>
      </c>
      <c r="T19" s="345">
        <v>0.31451984512678566</v>
      </c>
      <c r="U19" s="345">
        <f t="shared" si="5"/>
        <v>0.37525146560166533</v>
      </c>
      <c r="V19" s="346">
        <f t="shared" si="6"/>
        <v>1.8462924252959034E-2</v>
      </c>
      <c r="X19" s="10" t="str">
        <f>name!B16</f>
        <v>Information technology</v>
      </c>
      <c r="Y19" s="11">
        <v>12.420999999999996</v>
      </c>
      <c r="Z19" s="11">
        <v>14.599999999999955</v>
      </c>
      <c r="AA19" s="345">
        <f t="shared" si="7"/>
        <v>2.1789999999999594</v>
      </c>
      <c r="AB19" s="11">
        <v>5.7394080903529581</v>
      </c>
      <c r="AC19" s="345">
        <f t="shared" si="8"/>
        <v>7.9184080903529175</v>
      </c>
      <c r="AD19" s="348">
        <f t="shared" si="9"/>
        <v>2.5647052088131561E-2</v>
      </c>
    </row>
    <row r="20" spans="1:30" x14ac:dyDescent="0.2">
      <c r="A20" s="10" t="str">
        <f>name!D17</f>
        <v>51 Skilled agricultural and related trades</v>
      </c>
      <c r="B20" s="11">
        <f t="shared" si="10"/>
        <v>5.8976140306897609</v>
      </c>
      <c r="C20" s="11">
        <f t="shared" si="10"/>
        <v>6.3114415997805215</v>
      </c>
      <c r="D20" s="11">
        <f t="shared" si="10"/>
        <v>0.41382756909075996</v>
      </c>
      <c r="E20" s="11">
        <f t="shared" si="10"/>
        <v>3.3432894811796161</v>
      </c>
      <c r="F20" s="11">
        <f t="shared" si="10"/>
        <v>3.7571170502703763</v>
      </c>
      <c r="G20" s="200">
        <f t="shared" si="3"/>
        <v>3.0392144980414759E-2</v>
      </c>
      <c r="H20" s="11"/>
      <c r="I20" s="11" t="str">
        <f t="shared" si="11"/>
        <v>Professional occupations</v>
      </c>
      <c r="J20" s="11">
        <v>5.7897801452237037</v>
      </c>
      <c r="K20" s="11">
        <v>9.2121728873053819</v>
      </c>
      <c r="L20" s="11">
        <v>3.4223927420816782</v>
      </c>
      <c r="M20" s="11">
        <v>3.5955138288686217</v>
      </c>
      <c r="N20" s="11">
        <v>7.0179065709503012</v>
      </c>
      <c r="O20" s="11"/>
      <c r="P20" s="10" t="str">
        <f>name!D17</f>
        <v>51 Skilled agricultural and related trades</v>
      </c>
      <c r="Q20" s="11">
        <v>4.7670631234604333</v>
      </c>
      <c r="R20" s="11">
        <v>4.9553602398588419</v>
      </c>
      <c r="S20" s="345">
        <f t="shared" si="4"/>
        <v>0.18829711639840863</v>
      </c>
      <c r="T20" s="345">
        <v>2.5313528201850888</v>
      </c>
      <c r="U20" s="345">
        <f t="shared" si="5"/>
        <v>2.7196499365834974</v>
      </c>
      <c r="V20" s="346">
        <f t="shared" si="6"/>
        <v>2.8802112140589919E-2</v>
      </c>
      <c r="X20" s="10" t="str">
        <f>name!B17</f>
        <v>Finance and insurance</v>
      </c>
      <c r="Y20" s="11">
        <v>21.617999999999938</v>
      </c>
      <c r="Z20" s="11">
        <v>21.045999999999996</v>
      </c>
      <c r="AA20" s="345">
        <f t="shared" si="7"/>
        <v>-0.57199999999994233</v>
      </c>
      <c r="AB20" s="11">
        <v>10.401619837832222</v>
      </c>
      <c r="AC20" s="345">
        <f t="shared" si="8"/>
        <v>9.8296198378322792</v>
      </c>
      <c r="AD20" s="348">
        <f t="shared" si="9"/>
        <v>2.6534092116396124E-2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18.039517837879064</v>
      </c>
      <c r="C21" s="11">
        <f t="shared" si="10"/>
        <v>15.964702806783079</v>
      </c>
      <c r="D21" s="11">
        <f t="shared" si="10"/>
        <v>-2.0748150310959845</v>
      </c>
      <c r="E21" s="11">
        <f t="shared" si="10"/>
        <v>6.3530551088171467</v>
      </c>
      <c r="F21" s="11">
        <f t="shared" si="10"/>
        <v>4.2782400777211622</v>
      </c>
      <c r="G21" s="200">
        <f t="shared" si="3"/>
        <v>2.0317915683865762E-2</v>
      </c>
      <c r="H21" s="11"/>
      <c r="I21" s="11" t="str">
        <f t="shared" si="11"/>
        <v>Associate professional occupations</v>
      </c>
      <c r="J21" s="11">
        <v>0.81235886899372967</v>
      </c>
      <c r="K21" s="11">
        <v>1.3336868022231054</v>
      </c>
      <c r="L21" s="11">
        <v>0.52132793322937587</v>
      </c>
      <c r="M21" s="11">
        <v>0.53877228974105906</v>
      </c>
      <c r="N21" s="11">
        <v>1.0601002229704348</v>
      </c>
      <c r="O21" s="11"/>
      <c r="P21" s="10" t="str">
        <f>name!D18</f>
        <v>52 Skilled metal, electrical and electronic trades</v>
      </c>
      <c r="Q21" s="11">
        <v>17.729122440702259</v>
      </c>
      <c r="R21" s="11">
        <v>15.226474462059686</v>
      </c>
      <c r="S21" s="345">
        <f t="shared" si="4"/>
        <v>-2.5026479786425728</v>
      </c>
      <c r="T21" s="345">
        <v>6.0188785635420441</v>
      </c>
      <c r="U21" s="345">
        <f t="shared" si="5"/>
        <v>3.5162305848994713</v>
      </c>
      <c r="V21" s="346">
        <f t="shared" si="6"/>
        <v>1.9677073305569115E-2</v>
      </c>
      <c r="X21" s="10" t="str">
        <f>name!B18</f>
        <v>Real estate</v>
      </c>
      <c r="Y21" s="11">
        <v>7.9200000000000061</v>
      </c>
      <c r="Z21" s="11">
        <v>9.3090000000000348</v>
      </c>
      <c r="AA21" s="345">
        <f t="shared" si="7"/>
        <v>1.3890000000000287</v>
      </c>
      <c r="AB21" s="11">
        <v>4.045485753867208</v>
      </c>
      <c r="AC21" s="345">
        <f t="shared" si="8"/>
        <v>5.4344857538672366</v>
      </c>
      <c r="AD21" s="348">
        <f t="shared" si="9"/>
        <v>2.7890873800096472E-2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14.320739900547258</v>
      </c>
      <c r="C22" s="11">
        <f t="shared" si="10"/>
        <v>12.659693444418988</v>
      </c>
      <c r="D22" s="11">
        <f t="shared" si="10"/>
        <v>-1.6610464561282687</v>
      </c>
      <c r="E22" s="11">
        <f t="shared" si="10"/>
        <v>5.6183660295438429</v>
      </c>
      <c r="F22" s="11">
        <f t="shared" si="10"/>
        <v>3.9573195734155737</v>
      </c>
      <c r="G22" s="200">
        <f t="shared" si="3"/>
        <v>2.231017088440912E-2</v>
      </c>
      <c r="H22" s="11"/>
      <c r="I22" s="11" t="str">
        <f t="shared" si="11"/>
        <v>Administrative and secretarial occupations</v>
      </c>
      <c r="J22" s="11">
        <v>0.36953995982591009</v>
      </c>
      <c r="K22" s="11">
        <v>0.71490609236062519</v>
      </c>
      <c r="L22" s="11">
        <v>0.34536613253471504</v>
      </c>
      <c r="M22" s="11">
        <v>0.29233699297215643</v>
      </c>
      <c r="N22" s="11">
        <v>0.63770312550687147</v>
      </c>
      <c r="O22" s="11"/>
      <c r="P22" s="10" t="str">
        <f>name!D19</f>
        <v>53 Skilled construction and building trades</v>
      </c>
      <c r="Q22" s="11">
        <v>14.093204681313612</v>
      </c>
      <c r="R22" s="11">
        <v>12.507168029743626</v>
      </c>
      <c r="S22" s="345">
        <f t="shared" si="4"/>
        <v>-1.5860366515699855</v>
      </c>
      <c r="T22" s="345">
        <v>5.5396966031143418</v>
      </c>
      <c r="U22" s="345">
        <f t="shared" si="5"/>
        <v>3.9536599515443562</v>
      </c>
      <c r="V22" s="346">
        <f t="shared" si="6"/>
        <v>2.2346971704102492E-2</v>
      </c>
      <c r="X22" s="10" t="str">
        <f>name!B19</f>
        <v>Professional services</v>
      </c>
      <c r="Y22" s="11">
        <v>65.916999999999888</v>
      </c>
      <c r="Z22" s="11">
        <v>72.94600000000014</v>
      </c>
      <c r="AA22" s="345">
        <f t="shared" si="7"/>
        <v>7.0290000000002522</v>
      </c>
      <c r="AB22" s="11">
        <v>32.8940735377249</v>
      </c>
      <c r="AC22" s="345">
        <f t="shared" si="8"/>
        <v>39.923073537725152</v>
      </c>
      <c r="AD22" s="348">
        <f t="shared" si="9"/>
        <v>2.7355015809551686E-2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9.3612789654354156</v>
      </c>
      <c r="C23" s="11">
        <f t="shared" si="10"/>
        <v>10.275152781155601</v>
      </c>
      <c r="D23" s="11">
        <f t="shared" si="10"/>
        <v>0.913873815720186</v>
      </c>
      <c r="E23" s="11">
        <f t="shared" si="10"/>
        <v>4.3535997994996922</v>
      </c>
      <c r="F23" s="11">
        <f t="shared" si="10"/>
        <v>5.2674736152198784</v>
      </c>
      <c r="G23" s="200">
        <f t="shared" si="3"/>
        <v>2.5786830344221467E-2</v>
      </c>
      <c r="H23" s="11"/>
      <c r="I23" s="11" t="str">
        <f t="shared" si="11"/>
        <v>Skilled trades occupations</v>
      </c>
      <c r="J23" s="11">
        <v>7.2433728660129787E-2</v>
      </c>
      <c r="K23" s="11">
        <v>0.13696600158636302</v>
      </c>
      <c r="L23" s="11">
        <v>6.4532272926233245E-2</v>
      </c>
      <c r="M23" s="11">
        <v>5.862216242209442E-2</v>
      </c>
      <c r="N23" s="11">
        <v>0.12315443534832766</v>
      </c>
      <c r="O23" s="11"/>
      <c r="P23" s="10" t="str">
        <f>name!D20</f>
        <v>54 Textiles, printing and other skilled trades</v>
      </c>
      <c r="Q23" s="11">
        <v>5.2092492599489333</v>
      </c>
      <c r="R23" s="11">
        <v>5.4816769471578652</v>
      </c>
      <c r="S23" s="345">
        <f t="shared" si="4"/>
        <v>0.27242768720893196</v>
      </c>
      <c r="T23" s="345">
        <v>1.747905804721108</v>
      </c>
      <c r="U23" s="345">
        <f t="shared" si="5"/>
        <v>2.0203334919300397</v>
      </c>
      <c r="V23" s="346">
        <f t="shared" si="6"/>
        <v>1.9476226952115372E-2</v>
      </c>
      <c r="X23" s="10" t="str">
        <f>name!B20</f>
        <v>Support services</v>
      </c>
      <c r="Y23" s="11">
        <v>46.927000000000028</v>
      </c>
      <c r="Z23" s="11">
        <v>52.518000000000043</v>
      </c>
      <c r="AA23" s="345">
        <f t="shared" si="7"/>
        <v>5.5910000000000153</v>
      </c>
      <c r="AB23" s="11">
        <v>22.845423502801331</v>
      </c>
      <c r="AC23" s="345">
        <f t="shared" si="8"/>
        <v>28.436423502801347</v>
      </c>
      <c r="AD23" s="348">
        <f t="shared" si="9"/>
        <v>2.6795762744441287E-2</v>
      </c>
    </row>
    <row r="24" spans="1:30" x14ac:dyDescent="0.2">
      <c r="A24" s="10" t="str">
        <f>name!D21</f>
        <v>61 Caring personal service occupations</v>
      </c>
      <c r="B24" s="11">
        <f t="shared" si="10"/>
        <v>36.316626722001971</v>
      </c>
      <c r="C24" s="11">
        <f t="shared" si="10"/>
        <v>44.849727138435945</v>
      </c>
      <c r="D24" s="11">
        <f t="shared" si="10"/>
        <v>8.5331004164339763</v>
      </c>
      <c r="E24" s="11">
        <f t="shared" si="10"/>
        <v>22.550983323021171</v>
      </c>
      <c r="F24" s="11">
        <f t="shared" si="10"/>
        <v>31.084083739455153</v>
      </c>
      <c r="G24" s="200">
        <f t="shared" si="3"/>
        <v>3.2725086432923156E-2</v>
      </c>
      <c r="H24" s="11"/>
      <c r="I24" s="11" t="str">
        <f t="shared" si="11"/>
        <v>Caring, leisure and other service occupations</v>
      </c>
      <c r="J24" s="11">
        <v>4.5775831306500023E-2</v>
      </c>
      <c r="K24" s="11">
        <v>8.3069358512227992E-2</v>
      </c>
      <c r="L24" s="11">
        <v>3.729352720572799E-2</v>
      </c>
      <c r="M24" s="11">
        <v>3.7163678626992096E-2</v>
      </c>
      <c r="N24" s="11">
        <v>7.4457205832720086E-2</v>
      </c>
      <c r="O24" s="11"/>
      <c r="P24" s="10" t="str">
        <f>name!D21</f>
        <v>61 Caring personal service occupations</v>
      </c>
      <c r="Q24" s="11">
        <v>5.2163020560344249</v>
      </c>
      <c r="R24" s="11">
        <v>7.7088261527316124</v>
      </c>
      <c r="S24" s="345">
        <f t="shared" si="4"/>
        <v>2.4925240966971876</v>
      </c>
      <c r="T24" s="345">
        <v>2.9095219363956875</v>
      </c>
      <c r="U24" s="345">
        <f t="shared" si="5"/>
        <v>5.4020460330928746</v>
      </c>
      <c r="V24" s="346">
        <f t="shared" si="6"/>
        <v>2.9991510873864202E-2</v>
      </c>
      <c r="X24" s="10" t="str">
        <f>name!B21</f>
        <v>Public admin. and defence</v>
      </c>
      <c r="Y24" s="11">
        <v>15.676000000000007</v>
      </c>
      <c r="Z24" s="11">
        <v>15.664999999999992</v>
      </c>
      <c r="AA24" s="345">
        <f t="shared" si="7"/>
        <v>-1.100000000001522E-2</v>
      </c>
      <c r="AB24" s="11">
        <v>7.5731860252956684</v>
      </c>
      <c r="AC24" s="345">
        <f t="shared" si="8"/>
        <v>7.5621860252956532</v>
      </c>
      <c r="AD24" s="348">
        <f t="shared" si="9"/>
        <v>2.6624205751543117E-2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10.673102404365794</v>
      </c>
      <c r="C25" s="11">
        <f t="shared" si="10"/>
        <v>9.7689717072696851</v>
      </c>
      <c r="D25" s="11">
        <f t="shared" si="10"/>
        <v>-0.90413069709610505</v>
      </c>
      <c r="E25" s="11">
        <f t="shared" si="10"/>
        <v>4.9499235399909081</v>
      </c>
      <c r="F25" s="11">
        <f t="shared" si="10"/>
        <v>4.0457928428948016</v>
      </c>
      <c r="G25" s="200">
        <f t="shared" si="3"/>
        <v>2.5726632339436284E-2</v>
      </c>
      <c r="H25" s="11"/>
      <c r="I25" s="11" t="str">
        <f t="shared" si="11"/>
        <v>Sales and customer service occupations</v>
      </c>
      <c r="J25" s="11">
        <v>0.15268970698967718</v>
      </c>
      <c r="K25" s="11">
        <v>0.26134375521307973</v>
      </c>
      <c r="L25" s="11">
        <v>0.10865404822340252</v>
      </c>
      <c r="M25" s="11">
        <v>0.10440858340871513</v>
      </c>
      <c r="N25" s="11">
        <v>0.21306263163211764</v>
      </c>
      <c r="O25" s="11"/>
      <c r="P25" s="10" t="str">
        <f>name!D22</f>
        <v>62 Leisure, travel and related personal service occupations</v>
      </c>
      <c r="Q25" s="11">
        <v>3.6138781243528499</v>
      </c>
      <c r="R25" s="11">
        <v>3.6170565769355818</v>
      </c>
      <c r="S25" s="345">
        <f t="shared" si="4"/>
        <v>3.178452582731861E-3</v>
      </c>
      <c r="T25" s="345">
        <v>1.4989322828724112</v>
      </c>
      <c r="U25" s="345">
        <f t="shared" si="5"/>
        <v>1.5021107354551431</v>
      </c>
      <c r="V25" s="346">
        <f t="shared" si="6"/>
        <v>2.340078499189846E-2</v>
      </c>
      <c r="X25" s="10" t="str">
        <f>name!B22</f>
        <v>Education</v>
      </c>
      <c r="Y25" s="11">
        <v>35.444999999999936</v>
      </c>
      <c r="Z25" s="11">
        <v>41.965000000000025</v>
      </c>
      <c r="AA25" s="345">
        <f t="shared" si="7"/>
        <v>6.5200000000000884</v>
      </c>
      <c r="AB25" s="11">
        <v>20.485335265073715</v>
      </c>
      <c r="AC25" s="345">
        <f t="shared" si="8"/>
        <v>27.005335265073803</v>
      </c>
      <c r="AD25" s="348">
        <f t="shared" si="9"/>
        <v>3.087536845589578E-2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0.51818332410615653</v>
      </c>
      <c r="C26" s="11">
        <f t="shared" si="10"/>
        <v>0.4051076855071904</v>
      </c>
      <c r="D26" s="11">
        <f t="shared" si="10"/>
        <v>-0.11307563859896619</v>
      </c>
      <c r="E26" s="11">
        <f t="shared" si="10"/>
        <v>0.17680260892111951</v>
      </c>
      <c r="F26" s="11">
        <f t="shared" si="10"/>
        <v>6.3726970322153353E-2</v>
      </c>
      <c r="G26" s="200">
        <f t="shared" si="3"/>
        <v>1.9763598775671465E-2</v>
      </c>
      <c r="H26" s="11"/>
      <c r="I26" s="11" t="str">
        <f t="shared" si="11"/>
        <v>Process, plant and machine operatives</v>
      </c>
      <c r="J26" s="11">
        <v>7.3089391858095903E-2</v>
      </c>
      <c r="K26" s="11">
        <v>0.18726477923990054</v>
      </c>
      <c r="L26" s="11">
        <v>0.11417538738180461</v>
      </c>
      <c r="M26" s="11">
        <v>8.1585339189979095E-2</v>
      </c>
      <c r="N26" s="11">
        <v>0.19576072657178373</v>
      </c>
      <c r="O26" s="11"/>
      <c r="P26" s="10" t="str">
        <f>name!D23</f>
        <v>63 Community and civil enforcement occupations</v>
      </c>
      <c r="Q26" s="11">
        <v>0.43330164008164263</v>
      </c>
      <c r="R26" s="11">
        <v>0.29633220071236327</v>
      </c>
      <c r="S26" s="345">
        <f t="shared" si="4"/>
        <v>-0.13696943936927936</v>
      </c>
      <c r="T26" s="345">
        <v>0.11147037218936347</v>
      </c>
      <c r="U26" s="345">
        <f t="shared" si="5"/>
        <v>-2.5499067179915888E-2</v>
      </c>
      <c r="V26" s="346">
        <f t="shared" si="6"/>
        <v>1.5379280245426674E-2</v>
      </c>
      <c r="X26" s="10" t="str">
        <f>name!B23</f>
        <v>Health and social work</v>
      </c>
      <c r="Y26" s="11">
        <v>63.465999999999973</v>
      </c>
      <c r="Z26" s="11">
        <v>79.267000000000166</v>
      </c>
      <c r="AA26" s="345">
        <f t="shared" si="7"/>
        <v>15.801000000000194</v>
      </c>
      <c r="AB26" s="11">
        <v>39.216381525860598</v>
      </c>
      <c r="AC26" s="345">
        <f t="shared" si="8"/>
        <v>55.017381525860792</v>
      </c>
      <c r="AD26" s="348">
        <f t="shared" si="9"/>
        <v>3.2595719401285805E-2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42.985369836752675</v>
      </c>
      <c r="C27" s="11">
        <f t="shared" si="12"/>
        <v>41.836080035212362</v>
      </c>
      <c r="D27" s="11">
        <f t="shared" si="12"/>
        <v>-1.1492898015403095</v>
      </c>
      <c r="E27" s="11">
        <f t="shared" si="12"/>
        <v>19.863115106494888</v>
      </c>
      <c r="F27" s="11">
        <f t="shared" si="12"/>
        <v>18.713825304954575</v>
      </c>
      <c r="G27" s="200">
        <f t="shared" si="3"/>
        <v>2.5647855586569124E-2</v>
      </c>
      <c r="H27" s="11"/>
      <c r="I27" s="11" t="str">
        <f t="shared" si="11"/>
        <v>Elementary occupations</v>
      </c>
      <c r="J27" s="11">
        <v>3.8369363313314218E-2</v>
      </c>
      <c r="K27" s="11">
        <v>6.0965937547355679E-2</v>
      </c>
      <c r="L27" s="11">
        <v>2.2596574234041465E-2</v>
      </c>
      <c r="M27" s="11">
        <v>2.8125591388453351E-2</v>
      </c>
      <c r="N27" s="11">
        <v>5.0722165622494812E-2</v>
      </c>
      <c r="O27" s="11"/>
      <c r="P27" s="10" t="str">
        <f>name!D24</f>
        <v>71 Sales occupations</v>
      </c>
      <c r="Q27" s="11">
        <v>15.839278679259722</v>
      </c>
      <c r="R27" s="11">
        <v>15.517376650041186</v>
      </c>
      <c r="S27" s="345">
        <f t="shared" si="4"/>
        <v>-0.32190202921853661</v>
      </c>
      <c r="T27" s="345">
        <v>5.1601881425542695</v>
      </c>
      <c r="U27" s="345">
        <f t="shared" si="5"/>
        <v>4.8382861133357329</v>
      </c>
      <c r="V27" s="346">
        <f t="shared" si="6"/>
        <v>1.8978118020461565E-2</v>
      </c>
      <c r="X27" s="10" t="str">
        <f>name!B24</f>
        <v>Arts and entertainment</v>
      </c>
      <c r="Y27" s="11">
        <v>14.909999999999977</v>
      </c>
      <c r="Z27" s="11">
        <v>14.904000000000005</v>
      </c>
      <c r="AA27" s="345">
        <f t="shared" si="7"/>
        <v>-5.9999999999718057E-3</v>
      </c>
      <c r="AB27" s="11">
        <v>6.9119860577079368</v>
      </c>
      <c r="AC27" s="345">
        <f t="shared" si="8"/>
        <v>6.905986057707965</v>
      </c>
      <c r="AD27" s="348">
        <f t="shared" si="9"/>
        <v>2.5717524068562092E-2</v>
      </c>
    </row>
    <row r="28" spans="1:30" x14ac:dyDescent="0.2">
      <c r="A28" s="10" t="str">
        <f>name!D25</f>
        <v>72 Customer service occupations</v>
      </c>
      <c r="B28" s="11">
        <f t="shared" si="12"/>
        <v>12.360771981380436</v>
      </c>
      <c r="C28" s="11">
        <f t="shared" si="12"/>
        <v>15.882463253365934</v>
      </c>
      <c r="D28" s="11">
        <f t="shared" si="12"/>
        <v>3.5216912719855</v>
      </c>
      <c r="E28" s="11">
        <f t="shared" si="12"/>
        <v>6.3100460650417842</v>
      </c>
      <c r="F28" s="11">
        <f t="shared" si="12"/>
        <v>9.8317373370272847</v>
      </c>
      <c r="G28" s="200">
        <f t="shared" si="3"/>
        <v>2.7877083157414217E-2</v>
      </c>
      <c r="H28" s="11"/>
      <c r="O28" s="11"/>
      <c r="P28" s="10" t="str">
        <f>name!D25</f>
        <v>72 Customer service occupations</v>
      </c>
      <c r="Q28" s="11">
        <v>5.5105798209845727</v>
      </c>
      <c r="R28" s="11">
        <v>8.163711843798815</v>
      </c>
      <c r="S28" s="345">
        <f t="shared" si="4"/>
        <v>2.6531320228142423</v>
      </c>
      <c r="T28" s="345">
        <v>2.4377881235426209</v>
      </c>
      <c r="U28" s="345">
        <f t="shared" si="5"/>
        <v>5.0909201463568632</v>
      </c>
      <c r="V28" s="346">
        <f t="shared" si="6"/>
        <v>2.4720389474726767E-2</v>
      </c>
      <c r="X28" s="10" t="str">
        <f>name!B25</f>
        <v>Other services</v>
      </c>
      <c r="Y28" s="11">
        <v>14.601999999999995</v>
      </c>
      <c r="Z28" s="11">
        <v>14.366999999999974</v>
      </c>
      <c r="AA28" s="345">
        <f t="shared" si="7"/>
        <v>-0.23500000000002075</v>
      </c>
      <c r="AB28" s="11">
        <v>7.199092664445347</v>
      </c>
      <c r="AC28" s="345">
        <f t="shared" si="8"/>
        <v>6.9640926644453263</v>
      </c>
      <c r="AD28" s="348">
        <f t="shared" si="9"/>
        <v>2.7080288584638623E-2</v>
      </c>
    </row>
    <row r="29" spans="1:30" x14ac:dyDescent="0.2">
      <c r="A29" s="10" t="str">
        <f>name!D26</f>
        <v>81 Process, plant and machine operatives</v>
      </c>
      <c r="B29" s="11">
        <f t="shared" si="12"/>
        <v>11.491742597646788</v>
      </c>
      <c r="C29" s="11">
        <f t="shared" si="12"/>
        <v>10.70370636295333</v>
      </c>
      <c r="D29" s="11">
        <f t="shared" si="12"/>
        <v>-0.78803623469345441</v>
      </c>
      <c r="E29" s="11">
        <f t="shared" si="12"/>
        <v>4.4516635358063041</v>
      </c>
      <c r="F29" s="11">
        <f t="shared" si="12"/>
        <v>3.6636273011128502</v>
      </c>
      <c r="G29" s="200">
        <f t="shared" si="3"/>
        <v>2.206774149502766E-2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8.654488995939241</v>
      </c>
      <c r="R29" s="11">
        <v>7.7160433161374238</v>
      </c>
      <c r="S29" s="345">
        <f t="shared" si="4"/>
        <v>-0.93844567980181726</v>
      </c>
      <c r="T29" s="345">
        <v>2.9294438420789488</v>
      </c>
      <c r="U29" s="345">
        <f t="shared" si="5"/>
        <v>1.9909981622771316</v>
      </c>
      <c r="V29" s="346">
        <f t="shared" si="6"/>
        <v>1.9626169362713775E-2</v>
      </c>
      <c r="X29" s="231" t="str">
        <f>name!B3</f>
        <v>All industries</v>
      </c>
      <c r="Y29" s="34">
        <f>SUM(Y7:Y28)</f>
        <v>548.29599999999971</v>
      </c>
      <c r="Z29" s="34">
        <f>SUM(Z7:Z28)</f>
        <v>599.6700000000003</v>
      </c>
      <c r="AA29" s="349">
        <f t="shared" si="7"/>
        <v>51.374000000000592</v>
      </c>
      <c r="AB29" s="34">
        <f>SUM(AB7:AB28)</f>
        <v>274.13662916459259</v>
      </c>
      <c r="AC29" s="349">
        <f t="shared" si="8"/>
        <v>325.51062916459318</v>
      </c>
      <c r="AD29" s="350">
        <f t="shared" si="9"/>
        <v>2.7398712092024269E-2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23.652118498046384</v>
      </c>
      <c r="C30" s="11">
        <f t="shared" si="12"/>
        <v>24.116278134957085</v>
      </c>
      <c r="D30" s="11">
        <f t="shared" si="12"/>
        <v>0.46415963691070483</v>
      </c>
      <c r="E30" s="11">
        <f t="shared" si="12"/>
        <v>12.472642584614936</v>
      </c>
      <c r="F30" s="11">
        <f t="shared" si="12"/>
        <v>12.936802221525641</v>
      </c>
      <c r="G30" s="200">
        <f t="shared" si="3"/>
        <v>2.8637443736962753E-2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5.9041598751683555</v>
      </c>
      <c r="K30" s="11">
        <f t="array" ref="K30:K38">MMULT(aggregation!$B$13:$AA$21,C65:C90)</f>
        <v>8.3372786386038467</v>
      </c>
      <c r="L30" s="11">
        <f t="array" ref="L30:L38">MMULT(aggregation!$B$13:$AA$21,D65:D90)</f>
        <v>2.4331187634354903</v>
      </c>
      <c r="M30" s="11">
        <f t="array" ref="M30:M38">MMULT(aggregation!$B$13:$AA$21,E65:E90)</f>
        <v>4.018826433025195</v>
      </c>
      <c r="N30" s="11">
        <f t="array" ref="N30:N38">MMULT(aggregation!$B$13:$AA$21,F65:F90)</f>
        <v>6.4519451964606862</v>
      </c>
      <c r="O30" s="11"/>
      <c r="P30" s="10" t="str">
        <f>name!D27</f>
        <v>82 Transport and mobile machine drivers and operatives</v>
      </c>
      <c r="Q30" s="11">
        <v>22.851131496474032</v>
      </c>
      <c r="R30" s="11">
        <v>22.863280176195286</v>
      </c>
      <c r="S30" s="345">
        <f t="shared" si="4"/>
        <v>1.214867972125333E-2</v>
      </c>
      <c r="T30" s="345">
        <v>11.800880442844722</v>
      </c>
      <c r="U30" s="345">
        <f t="shared" si="5"/>
        <v>11.813029122565975</v>
      </c>
      <c r="V30" s="346">
        <f t="shared" si="6"/>
        <v>2.8145825187353868E-2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7.5873057598513336</v>
      </c>
      <c r="C31" s="11">
        <f t="shared" si="12"/>
        <v>15.800940907083685</v>
      </c>
      <c r="D31" s="11">
        <f t="shared" si="12"/>
        <v>8.2136351472323543</v>
      </c>
      <c r="E31" s="11">
        <f t="shared" si="12"/>
        <v>6.2714477141073433</v>
      </c>
      <c r="F31" s="11">
        <f t="shared" si="12"/>
        <v>14.485082861339695</v>
      </c>
      <c r="G31" s="200">
        <f t="shared" si="3"/>
        <v>4.0980127655313892E-2</v>
      </c>
      <c r="H31" s="11"/>
      <c r="I31" s="11" t="str">
        <f>I20</f>
        <v>Professional occupations</v>
      </c>
      <c r="J31" s="11">
        <v>29.432040305455693</v>
      </c>
      <c r="K31" s="11">
        <v>45.797063919816239</v>
      </c>
      <c r="L31" s="11">
        <v>16.365023614360545</v>
      </c>
      <c r="M31" s="11">
        <v>18.770517495580343</v>
      </c>
      <c r="N31" s="11">
        <v>35.135541109940888</v>
      </c>
      <c r="O31" s="11"/>
      <c r="P31" s="10" t="str">
        <f>name!D28</f>
        <v>91 Elementary trades and related occupations</v>
      </c>
      <c r="Q31" s="11">
        <v>5.9467246006226944</v>
      </c>
      <c r="R31" s="11">
        <v>8.9891481678642542</v>
      </c>
      <c r="S31" s="345">
        <f t="shared" si="4"/>
        <v>3.0424235672415598</v>
      </c>
      <c r="T31" s="345">
        <v>2.7672122019063354</v>
      </c>
      <c r="U31" s="345">
        <f t="shared" si="5"/>
        <v>5.8096357691478957</v>
      </c>
      <c r="V31" s="346">
        <f t="shared" si="6"/>
        <v>2.5799395118294211E-2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48.738879129729057</v>
      </c>
      <c r="C32" s="11">
        <f t="shared" si="12"/>
        <v>43.588715607261094</v>
      </c>
      <c r="D32" s="11">
        <f t="shared" si="12"/>
        <v>-5.1501635224679685</v>
      </c>
      <c r="E32" s="11">
        <f t="shared" si="12"/>
        <v>21.226467615894464</v>
      </c>
      <c r="F32" s="11">
        <f t="shared" si="12"/>
        <v>16.076304093426497</v>
      </c>
      <c r="G32" s="200">
        <f t="shared" ref="G32" si="13">IF(B32&gt;0,(1+(E32/B32))^(1/($C$6-$B$6))-1,0)</f>
        <v>2.4394324281710622E-2</v>
      </c>
      <c r="H32" s="11"/>
      <c r="I32" s="11" t="str">
        <f>I21</f>
        <v>Associate professional occupations</v>
      </c>
      <c r="J32" s="11">
        <v>8.1680884676562115</v>
      </c>
      <c r="K32" s="11">
        <v>13.717709567211934</v>
      </c>
      <c r="L32" s="11">
        <v>5.5496210995557202</v>
      </c>
      <c r="M32" s="11">
        <v>5.6953119004649331</v>
      </c>
      <c r="N32" s="11">
        <v>11.244933000020655</v>
      </c>
      <c r="O32" s="11"/>
      <c r="P32" s="10" t="str">
        <f>name!D29</f>
        <v>92 Elementary administration and service occupations</v>
      </c>
      <c r="Q32" s="11">
        <v>25.518044950098542</v>
      </c>
      <c r="R32" s="11">
        <v>24.18879754954655</v>
      </c>
      <c r="S32" s="345">
        <f t="shared" ref="S32" si="14">R32-Q32</f>
        <v>-1.3292474005519921</v>
      </c>
      <c r="T32" s="345">
        <v>9.8776249375335894</v>
      </c>
      <c r="U32" s="345">
        <f>SUM(S32:T32)</f>
        <v>8.5483775369815973</v>
      </c>
      <c r="V32" s="346">
        <f t="shared" ref="V32" si="15">IF(Q32&gt;0,(1+(T32/Q32))^(1/($C$6-$B$6))-1,0)</f>
        <v>2.2053231872912082E-2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548.29599999999994</v>
      </c>
      <c r="C33" s="11">
        <f>SUM(C62,C91,C120,C149,C178,C207,C236,C265,C294)</f>
        <v>599.67000000000053</v>
      </c>
      <c r="D33" s="11">
        <f t="shared" si="12"/>
        <v>51.374000000000393</v>
      </c>
      <c r="E33" s="11">
        <f t="shared" si="12"/>
        <v>274.13662916459259</v>
      </c>
      <c r="F33" s="11">
        <f t="shared" si="12"/>
        <v>325.51062916459301</v>
      </c>
      <c r="G33" s="200">
        <f t="shared" si="3"/>
        <v>2.7398712092024269E-2</v>
      </c>
      <c r="H33" s="11"/>
      <c r="I33" s="11" t="str">
        <f>I22</f>
        <v>Administrative and secretarial occupations</v>
      </c>
      <c r="J33" s="11">
        <v>4.511693221373128</v>
      </c>
      <c r="K33" s="11">
        <v>8.7442576241835965</v>
      </c>
      <c r="L33" s="11">
        <v>4.2325644028104685</v>
      </c>
      <c r="M33" s="11">
        <v>3.7210676181476297</v>
      </c>
      <c r="N33" s="11">
        <v>7.9536320209580982</v>
      </c>
      <c r="O33" s="11"/>
      <c r="P33" s="10" t="str">
        <f>name!D3</f>
        <v>All occupations</v>
      </c>
      <c r="Q33" s="11">
        <f>SUM(Q7:Q32)</f>
        <v>292.33886542276338</v>
      </c>
      <c r="R33" s="11">
        <f>SUM(R7:R32)</f>
        <v>312.29572548078835</v>
      </c>
      <c r="S33" s="345">
        <f>R33-Q33</f>
        <v>19.956860058024972</v>
      </c>
      <c r="T33" s="11">
        <f>SUM(T7:T32)</f>
        <v>120.94139536718575</v>
      </c>
      <c r="U33" s="345">
        <f>SUM(S33:T33)</f>
        <v>140.89825542521072</v>
      </c>
      <c r="V33" s="346">
        <f t="shared" si="6"/>
        <v>2.3349245538098806E-2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0.78881742590761883</v>
      </c>
      <c r="K34" s="11">
        <v>1.4561108017339506</v>
      </c>
      <c r="L34" s="11">
        <v>0.66729337582633175</v>
      </c>
      <c r="M34" s="11">
        <v>0.59520663902126736</v>
      </c>
      <c r="N34" s="11">
        <v>1.2625000148475991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1.6905792640142303</v>
      </c>
      <c r="K35" s="11">
        <v>3.3584168127541729</v>
      </c>
      <c r="L35" s="11">
        <v>1.6678375487399431</v>
      </c>
      <c r="M35" s="11">
        <v>1.5271172072849801</v>
      </c>
      <c r="N35" s="11">
        <v>3.1949547560249227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0.56753130388065287</v>
      </c>
      <c r="C36" s="11">
        <v>0.7813332502058068</v>
      </c>
      <c r="D36" s="11">
        <f>C36-B36</f>
        <v>0.21380194632515392</v>
      </c>
      <c r="E36" s="11">
        <v>0.35439033329165565</v>
      </c>
      <c r="F36" s="11">
        <f>SUM(D36:E36)</f>
        <v>0.56819227961680951</v>
      </c>
      <c r="G36" s="200">
        <f>IF(B36&gt;0,(1+(E36/B36))^(1/($C$6-$B$6))-1,0)</f>
        <v>3.2873049815269395E-2</v>
      </c>
      <c r="I36" s="11" t="str">
        <f t="shared" si="17"/>
        <v>Sales and customer service occupations</v>
      </c>
      <c r="J36" s="11">
        <v>1.7557428766977976</v>
      </c>
      <c r="K36" s="11">
        <v>3.2494704841668813</v>
      </c>
      <c r="L36" s="11">
        <v>1.4937276074690833</v>
      </c>
      <c r="M36" s="11">
        <v>1.2796052440921528</v>
      </c>
      <c r="N36" s="11">
        <v>2.7733328515612365</v>
      </c>
      <c r="P36" s="10" t="str">
        <f>name!D4</f>
        <v>11 Corporate managers and directors</v>
      </c>
      <c r="Q36" s="11">
        <v>11.778802708879049</v>
      </c>
      <c r="R36" s="11">
        <v>13.949367492705939</v>
      </c>
      <c r="S36" s="345">
        <f>R36-Q36</f>
        <v>2.1705647838268902</v>
      </c>
      <c r="T36" s="345">
        <v>7.3034784709792895</v>
      </c>
      <c r="U36" s="345">
        <f>SUM(S36:T36)</f>
        <v>9.4740432548061797</v>
      </c>
      <c r="V36" s="346">
        <f>IF(Q36&gt;0,(1+(T36/Q36))^(1/($C$6-$B$6))-1,0)</f>
        <v>3.2686761331883751E-2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0.19936909071441716</v>
      </c>
      <c r="C37" s="11">
        <v>0.32794370922224275</v>
      </c>
      <c r="D37" s="11">
        <f t="shared" ref="D37:D60" si="25">C37-B37</f>
        <v>0.12857461850782559</v>
      </c>
      <c r="E37" s="11">
        <v>0.16436646982106373</v>
      </c>
      <c r="F37" s="11">
        <f t="shared" ref="F37:F60" si="26">SUM(D37:E37)</f>
        <v>0.29294108832888932</v>
      </c>
      <c r="G37" s="200">
        <f t="shared" ref="G37:G62" si="27">IF(B37&gt;0,(1+(E37/B37))^(1/($C$6-$B$6))-1,0)</f>
        <v>4.0898850460943992E-2</v>
      </c>
      <c r="I37" s="11" t="str">
        <f t="shared" si="17"/>
        <v>Process, plant and machine operatives</v>
      </c>
      <c r="J37" s="11">
        <v>0.47411948379788638</v>
      </c>
      <c r="K37" s="11">
        <v>0.96766895022014621</v>
      </c>
      <c r="L37" s="11">
        <v>0.49354946642225983</v>
      </c>
      <c r="M37" s="11">
        <v>0.42829498416951939</v>
      </c>
      <c r="N37" s="11">
        <v>0.92184445059177933</v>
      </c>
      <c r="P37" s="10" t="str">
        <f>name!D5</f>
        <v>12 Other managers and proprietors</v>
      </c>
      <c r="Q37" s="11">
        <v>7.292934015221074</v>
      </c>
      <c r="R37" s="11">
        <v>7.7187194878550054</v>
      </c>
      <c r="S37" s="345">
        <f t="shared" ref="S37:S60" si="28">R37-Q37</f>
        <v>0.42578547263393141</v>
      </c>
      <c r="T37" s="345">
        <v>4.50857044253436</v>
      </c>
      <c r="U37" s="345">
        <f t="shared" ref="U37:U60" si="29">SUM(S37:T37)</f>
        <v>4.9343559151682914</v>
      </c>
      <c r="V37" s="346">
        <f t="shared" ref="V37:V62" si="30">IF(Q37&gt;0,(1+(T37/Q37))^(1/($C$6-$B$6))-1,0)</f>
        <v>3.2608445431676403E-2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1.7178582135257285</v>
      </c>
      <c r="C38" s="11">
        <v>2.8999631732541205</v>
      </c>
      <c r="D38" s="11">
        <f t="shared" si="25"/>
        <v>1.1821049597283919</v>
      </c>
      <c r="E38" s="11">
        <v>0.96675684397213013</v>
      </c>
      <c r="F38" s="11">
        <f t="shared" si="26"/>
        <v>2.1488618037005223</v>
      </c>
      <c r="G38" s="200">
        <f t="shared" si="27"/>
        <v>3.0211310797060298E-2</v>
      </c>
      <c r="I38" s="11" t="str">
        <f t="shared" si="17"/>
        <v>Elementary occupations</v>
      </c>
      <c r="J38" s="11">
        <v>1.1715949377415076</v>
      </c>
      <c r="K38" s="11">
        <v>2.2732094487032146</v>
      </c>
      <c r="L38" s="11">
        <v>1.1016145109617068</v>
      </c>
      <c r="M38" s="11">
        <v>1.0168876023368902</v>
      </c>
      <c r="N38" s="11">
        <v>2.1185021132985971</v>
      </c>
      <c r="P38" s="10" t="str">
        <f>name!D6</f>
        <v>21 Science, research, engineering and technology professionals</v>
      </c>
      <c r="Q38" s="11">
        <v>6.6133872617772864</v>
      </c>
      <c r="R38" s="11">
        <v>11.420632123469694</v>
      </c>
      <c r="S38" s="345">
        <f t="shared" si="28"/>
        <v>4.8072448616924079</v>
      </c>
      <c r="T38" s="345">
        <v>4.9215723729896022</v>
      </c>
      <c r="U38" s="345">
        <f t="shared" si="29"/>
        <v>9.7288172346820101</v>
      </c>
      <c r="V38" s="346">
        <f t="shared" si="30"/>
        <v>3.7782018909115145E-2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1.3726954792186992</v>
      </c>
      <c r="C39" s="11">
        <v>2.3208153086936059</v>
      </c>
      <c r="D39" s="11">
        <f t="shared" si="25"/>
        <v>0.94811982947490669</v>
      </c>
      <c r="E39" s="11">
        <v>0.93648885790991532</v>
      </c>
      <c r="F39" s="11">
        <f t="shared" si="26"/>
        <v>1.884608687384822</v>
      </c>
      <c r="G39" s="200">
        <f t="shared" si="27"/>
        <v>3.5282707500884802E-2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15.464848321345368</v>
      </c>
      <c r="R39" s="11">
        <v>17.770152128061877</v>
      </c>
      <c r="S39" s="345">
        <f t="shared" si="28"/>
        <v>2.305303806716509</v>
      </c>
      <c r="T39" s="345">
        <v>9.348464494628919</v>
      </c>
      <c r="U39" s="345">
        <f t="shared" si="29"/>
        <v>11.653768301345428</v>
      </c>
      <c r="V39" s="346">
        <f t="shared" si="30"/>
        <v>3.2022753244972169E-2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2.0752916279093498</v>
      </c>
      <c r="C40" s="11">
        <v>3.0271417882839566</v>
      </c>
      <c r="D40" s="11">
        <f>C40-B40</f>
        <v>0.95185016037460679</v>
      </c>
      <c r="E40" s="11">
        <v>1.2820339168933677</v>
      </c>
      <c r="F40" s="11">
        <f>SUM(D40:E40)</f>
        <v>2.2338840772679744</v>
      </c>
      <c r="G40" s="200">
        <f>IF(B40&gt;0,(1+(E40/B40))^(1/($C$6-$B$6))-1,0)</f>
        <v>3.2589302242709284E-2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15.721412085640146</v>
      </c>
      <c r="R40" s="11">
        <v>18.373314733821218</v>
      </c>
      <c r="S40" s="345">
        <f t="shared" si="28"/>
        <v>2.6519026481810712</v>
      </c>
      <c r="T40" s="345">
        <v>9.0539587193394109</v>
      </c>
      <c r="U40" s="345">
        <f t="shared" si="29"/>
        <v>11.705861367520482</v>
      </c>
      <c r="V40" s="346">
        <f t="shared" si="30"/>
        <v>3.0786148873823693E-2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0.62393482456992522</v>
      </c>
      <c r="C41" s="11">
        <v>0.96425261707369847</v>
      </c>
      <c r="D41" s="11">
        <f t="shared" si="25"/>
        <v>0.34031779250377325</v>
      </c>
      <c r="E41" s="11">
        <v>0.4102342100932086</v>
      </c>
      <c r="F41" s="11">
        <f t="shared" si="26"/>
        <v>0.75055200259698185</v>
      </c>
      <c r="G41" s="200">
        <f t="shared" si="27"/>
        <v>3.4261011902497307E-2</v>
      </c>
      <c r="I41" s="11" t="str">
        <f>I30</f>
        <v>Managers, directors and senior officials</v>
      </c>
      <c r="J41" s="11">
        <f t="array" ref="J41:J49">MMULT(aggregation!$B$13:$AA$21,B94:B119)</f>
        <v>14.259390656857002</v>
      </c>
      <c r="K41" s="11">
        <f t="array" ref="K41:K49">MMULT(aggregation!$B$13:$AA$21,C94:C119)</f>
        <v>18.089690346246716</v>
      </c>
      <c r="L41" s="11">
        <f t="array" ref="L41:L49">MMULT(aggregation!$B$13:$AA$21,D94:D119)</f>
        <v>3.830299689389713</v>
      </c>
      <c r="M41" s="11">
        <f t="array" ref="M41:M49">MMULT(aggregation!$B$13:$AA$21,E94:E119)</f>
        <v>9.0665809485702926</v>
      </c>
      <c r="N41" s="11">
        <f t="array" ref="N41:N49">MMULT(aggregation!$B$13:$AA$21,F94:F119)</f>
        <v>12.896880637960006</v>
      </c>
      <c r="P41" s="10" t="str">
        <f>name!D9</f>
        <v>24 Business, media and public service professionals</v>
      </c>
      <c r="Q41" s="11">
        <v>15.122274213825508</v>
      </c>
      <c r="R41" s="11">
        <v>18.837281267628413</v>
      </c>
      <c r="S41" s="345">
        <f t="shared" si="28"/>
        <v>3.7150070538029052</v>
      </c>
      <c r="T41" s="345">
        <v>9.204694758646891</v>
      </c>
      <c r="U41" s="345">
        <f t="shared" si="29"/>
        <v>12.919701812449796</v>
      </c>
      <c r="V41" s="346">
        <f t="shared" si="30"/>
        <v>3.2202071131915089E-2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0.27108117559533856</v>
      </c>
      <c r="C42" s="11">
        <v>0.43477053622370826</v>
      </c>
      <c r="D42" s="11">
        <f t="shared" si="25"/>
        <v>0.1636893606283697</v>
      </c>
      <c r="E42" s="11">
        <v>0.16513881786553145</v>
      </c>
      <c r="F42" s="11">
        <f t="shared" si="26"/>
        <v>0.32882817849390111</v>
      </c>
      <c r="G42" s="200">
        <f t="shared" si="27"/>
        <v>3.2223511739842392E-2</v>
      </c>
      <c r="I42" s="11" t="str">
        <f>I31</f>
        <v>Professional occupations</v>
      </c>
      <c r="J42" s="11">
        <v>39.485538787829007</v>
      </c>
      <c r="K42" s="11">
        <v>47.43971966553147</v>
      </c>
      <c r="L42" s="11">
        <v>7.9541808777024627</v>
      </c>
      <c r="M42" s="11">
        <v>20.909633435433896</v>
      </c>
      <c r="N42" s="11">
        <v>28.863814313136359</v>
      </c>
      <c r="P42" s="10" t="str">
        <f>name!D10</f>
        <v>31 Science, engineering and technology associate professionals</v>
      </c>
      <c r="Q42" s="11">
        <v>2.8918832421861627</v>
      </c>
      <c r="R42" s="11">
        <v>3.8318772483082415</v>
      </c>
      <c r="S42" s="345">
        <f t="shared" si="28"/>
        <v>0.93999400612207884</v>
      </c>
      <c r="T42" s="345">
        <v>1.6786183992780792</v>
      </c>
      <c r="U42" s="345">
        <f t="shared" si="29"/>
        <v>2.618612405400158</v>
      </c>
      <c r="V42" s="346">
        <f t="shared" si="30"/>
        <v>3.0984669895855577E-2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4.2775684462798717E-2</v>
      </c>
      <c r="C43" s="11">
        <v>0.13224221759112006</v>
      </c>
      <c r="D43" s="11">
        <f t="shared" si="25"/>
        <v>8.9466533128321341E-2</v>
      </c>
      <c r="E43" s="11">
        <v>5.6805240390376641E-2</v>
      </c>
      <c r="F43" s="11">
        <f t="shared" si="26"/>
        <v>0.14627177351869797</v>
      </c>
      <c r="G43" s="200">
        <f t="shared" si="27"/>
        <v>5.7950332019290896E-2</v>
      </c>
      <c r="I43" s="11" t="str">
        <f>I32</f>
        <v>Associate professional occupations</v>
      </c>
      <c r="J43" s="11">
        <v>19.125885793296909</v>
      </c>
      <c r="K43" s="11">
        <v>26.499831605913862</v>
      </c>
      <c r="L43" s="11">
        <v>7.3739458126169488</v>
      </c>
      <c r="M43" s="11">
        <v>11.89340347962559</v>
      </c>
      <c r="N43" s="11">
        <v>19.267349292242539</v>
      </c>
      <c r="P43" s="10" t="str">
        <f>name!D11</f>
        <v>32 Health and social care associate professionals</v>
      </c>
      <c r="Q43" s="11">
        <v>7.5633972793198847</v>
      </c>
      <c r="R43" s="11">
        <v>16.325575166911417</v>
      </c>
      <c r="S43" s="345">
        <f t="shared" si="28"/>
        <v>8.7621778875915322</v>
      </c>
      <c r="T43" s="345">
        <v>8.0115884078627495</v>
      </c>
      <c r="U43" s="345">
        <f t="shared" si="29"/>
        <v>16.77376629545428</v>
      </c>
      <c r="V43" s="346">
        <f t="shared" si="30"/>
        <v>4.9334736123820777E-2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2.022158084974552E-2</v>
      </c>
      <c r="C44" s="11">
        <v>3.1378892376599458E-2</v>
      </c>
      <c r="D44" s="11">
        <f t="shared" si="25"/>
        <v>1.1157311526853939E-2</v>
      </c>
      <c r="E44" s="11">
        <v>9.3728337947940766E-3</v>
      </c>
      <c r="F44" s="11">
        <f t="shared" si="26"/>
        <v>2.0530145321648013E-2</v>
      </c>
      <c r="G44" s="200">
        <f t="shared" si="27"/>
        <v>2.5714063202364246E-2</v>
      </c>
      <c r="I44" s="11" t="str">
        <f>I33</f>
        <v>Administrative and secretarial occupations</v>
      </c>
      <c r="J44" s="11">
        <v>14.278678098782891</v>
      </c>
      <c r="K44" s="11">
        <v>22.526162284673781</v>
      </c>
      <c r="L44" s="11">
        <v>8.247484185890892</v>
      </c>
      <c r="M44" s="11">
        <v>10.418535114253944</v>
      </c>
      <c r="N44" s="11">
        <v>18.666019300144832</v>
      </c>
      <c r="P44" s="10" t="str">
        <f>name!D12</f>
        <v>33 Protective service occupations</v>
      </c>
      <c r="Q44" s="11">
        <v>0.9031060289671583</v>
      </c>
      <c r="R44" s="11">
        <v>1.0148769719622246</v>
      </c>
      <c r="S44" s="345">
        <f t="shared" si="28"/>
        <v>0.11177094299506629</v>
      </c>
      <c r="T44" s="345">
        <v>0.40935300209952641</v>
      </c>
      <c r="U44" s="345">
        <f t="shared" si="29"/>
        <v>0.5211239450945927</v>
      </c>
      <c r="V44" s="346">
        <f t="shared" si="30"/>
        <v>2.523431619476546E-2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8.2319592840656833E-2</v>
      </c>
      <c r="C45" s="11">
        <v>0.11921807251257777</v>
      </c>
      <c r="D45" s="11">
        <f t="shared" ref="D45:D46" si="31">C45-B45</f>
        <v>3.6898479671920933E-2</v>
      </c>
      <c r="E45" s="11">
        <v>5.3987379907443719E-2</v>
      </c>
      <c r="F45" s="11">
        <f t="shared" ref="F45:F46" si="32">SUM(D45:E45)</f>
        <v>9.0885859579364653E-2</v>
      </c>
      <c r="G45" s="200">
        <f t="shared" si="27"/>
        <v>3.4191563347713894E-2</v>
      </c>
      <c r="I45" s="11" t="str">
        <f t="shared" ref="I45:I49" si="33">I34</f>
        <v>Skilled trades occupations</v>
      </c>
      <c r="J45" s="11">
        <v>3.1409481337415173</v>
      </c>
      <c r="K45" s="11">
        <v>5.2355308302147172</v>
      </c>
      <c r="L45" s="11">
        <v>2.0945826964731999</v>
      </c>
      <c r="M45" s="11">
        <v>2.2917690953169183</v>
      </c>
      <c r="N45" s="11">
        <v>4.3863517917901182</v>
      </c>
      <c r="P45" s="10" t="str">
        <f>name!D13</f>
        <v>34 Culture, media and sports occupations</v>
      </c>
      <c r="Q45" s="11">
        <v>3.2554982983677836</v>
      </c>
      <c r="R45" s="11">
        <v>3.4880601471400388</v>
      </c>
      <c r="S45" s="345">
        <f t="shared" si="28"/>
        <v>0.23256184877225516</v>
      </c>
      <c r="T45" s="345">
        <v>1.6553871013267092</v>
      </c>
      <c r="U45" s="345">
        <f t="shared" si="29"/>
        <v>1.8879489500989644</v>
      </c>
      <c r="V45" s="346">
        <f t="shared" si="30"/>
        <v>2.7786293810571738E-2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0.39596083524519005</v>
      </c>
      <c r="C46" s="11">
        <v>0.61607708351909996</v>
      </c>
      <c r="D46" s="11">
        <f t="shared" si="31"/>
        <v>0.22011624827390991</v>
      </c>
      <c r="E46" s="11">
        <v>0.25346801778291317</v>
      </c>
      <c r="F46" s="11">
        <f t="shared" si="32"/>
        <v>0.47358426605682308</v>
      </c>
      <c r="G46" s="200">
        <f t="shared" si="27"/>
        <v>3.3535241669688132E-2</v>
      </c>
      <c r="I46" s="11" t="str">
        <f t="shared" si="33"/>
        <v>Caring, leisure and other service occupations</v>
      </c>
      <c r="J46" s="11">
        <v>5.381785159538067</v>
      </c>
      <c r="K46" s="11">
        <v>8.6000021218680036</v>
      </c>
      <c r="L46" s="11">
        <v>3.218216962329937</v>
      </c>
      <c r="M46" s="11">
        <v>4.566005168243394</v>
      </c>
      <c r="N46" s="11">
        <v>7.7842221305733315</v>
      </c>
      <c r="P46" s="10" t="str">
        <f>name!D14</f>
        <v>35 Business and public service associate professionals</v>
      </c>
      <c r="Q46" s="11">
        <v>15.329782265125072</v>
      </c>
      <c r="R46" s="11">
        <v>17.656761937330415</v>
      </c>
      <c r="S46" s="345">
        <f t="shared" si="28"/>
        <v>2.3269796722053435</v>
      </c>
      <c r="T46" s="345">
        <v>8.8148230621979948</v>
      </c>
      <c r="U46" s="345">
        <f t="shared" si="29"/>
        <v>11.141802734403338</v>
      </c>
      <c r="V46" s="346">
        <f t="shared" si="30"/>
        <v>3.0747463986087187E-2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0.3448823965066678</v>
      </c>
      <c r="C47" s="11">
        <v>0.64981934218810855</v>
      </c>
      <c r="D47" s="11">
        <f t="shared" si="25"/>
        <v>0.30493694568144075</v>
      </c>
      <c r="E47" s="11">
        <v>0.26579544201020416</v>
      </c>
      <c r="F47" s="11">
        <f t="shared" si="26"/>
        <v>0.57073238769164492</v>
      </c>
      <c r="G47" s="200">
        <f t="shared" si="27"/>
        <v>3.8825835941309172E-2</v>
      </c>
      <c r="I47" s="11" t="str">
        <f t="shared" si="33"/>
        <v>Sales and customer service occupations</v>
      </c>
      <c r="J47" s="11">
        <v>7.4876146243485895</v>
      </c>
      <c r="K47" s="11">
        <v>12.255718934164777</v>
      </c>
      <c r="L47" s="11">
        <v>4.7681043098161879</v>
      </c>
      <c r="M47" s="11">
        <v>5.205334361456627</v>
      </c>
      <c r="N47" s="11">
        <v>9.9734386712728149</v>
      </c>
      <c r="P47" s="10" t="str">
        <f>name!D15</f>
        <v>41 Administrative occupations</v>
      </c>
      <c r="Q47" s="11">
        <v>37.021721316032853</v>
      </c>
      <c r="R47" s="11">
        <v>35.545865254843065</v>
      </c>
      <c r="S47" s="345">
        <f t="shared" si="28"/>
        <v>-1.4758560611897877</v>
      </c>
      <c r="T47" s="345">
        <v>20.891667835173529</v>
      </c>
      <c r="U47" s="345">
        <f t="shared" si="29"/>
        <v>19.415811773983741</v>
      </c>
      <c r="V47" s="346">
        <f t="shared" si="30"/>
        <v>3.0278945791566869E-2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2.465756331924231E-2</v>
      </c>
      <c r="C48" s="11">
        <v>6.5086750172516583E-2</v>
      </c>
      <c r="D48" s="11">
        <f t="shared" si="25"/>
        <v>4.0429186853274277E-2</v>
      </c>
      <c r="E48" s="11">
        <v>2.6541550961952258E-2</v>
      </c>
      <c r="F48" s="11">
        <f t="shared" si="26"/>
        <v>6.6970737815226528E-2</v>
      </c>
      <c r="G48" s="200">
        <f t="shared" si="27"/>
        <v>4.9915029623855967E-2</v>
      </c>
      <c r="I48" s="11" t="str">
        <f t="shared" si="33"/>
        <v>Process, plant and machine operatives</v>
      </c>
      <c r="J48" s="11">
        <v>1.6018547996369057</v>
      </c>
      <c r="K48" s="11">
        <v>3.428341345317822</v>
      </c>
      <c r="L48" s="11">
        <v>1.8264865456809161</v>
      </c>
      <c r="M48" s="11">
        <v>1.5273194944189368</v>
      </c>
      <c r="N48" s="11">
        <v>3.3538060400998528</v>
      </c>
      <c r="P48" s="10" t="str">
        <f>name!D16</f>
        <v>42 Secretarial and related occupations</v>
      </c>
      <c r="Q48" s="11">
        <v>10.437206421390178</v>
      </c>
      <c r="R48" s="11">
        <v>6.5100614077731409</v>
      </c>
      <c r="S48" s="345">
        <f t="shared" si="28"/>
        <v>-3.9271450136170367</v>
      </c>
      <c r="T48" s="345">
        <v>4.7825502908971389</v>
      </c>
      <c r="U48" s="345">
        <f t="shared" si="29"/>
        <v>0.85540527728010218</v>
      </c>
      <c r="V48" s="346">
        <f t="shared" si="30"/>
        <v>2.5466700991671809E-2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1.652460711788379E-2</v>
      </c>
      <c r="C49" s="11">
        <v>2.7702423023767801E-2</v>
      </c>
      <c r="D49" s="11">
        <f t="shared" si="25"/>
        <v>1.1177815905884011E-2</v>
      </c>
      <c r="E49" s="11">
        <v>1.4749974814539539E-2</v>
      </c>
      <c r="F49" s="11">
        <f t="shared" si="26"/>
        <v>2.592779072042355E-2</v>
      </c>
      <c r="G49" s="200">
        <f t="shared" si="27"/>
        <v>4.3447712591352827E-2</v>
      </c>
      <c r="I49" s="11" t="str">
        <f t="shared" si="33"/>
        <v>Elementary occupations</v>
      </c>
      <c r="J49" s="11">
        <v>4.2390570274169201</v>
      </c>
      <c r="K49" s="11">
        <v>7.6132987053878765</v>
      </c>
      <c r="L49" s="11">
        <v>3.3742416779709563</v>
      </c>
      <c r="M49" s="11">
        <v>3.7104020496895895</v>
      </c>
      <c r="N49" s="11">
        <v>7.084643727660545</v>
      </c>
      <c r="P49" s="10" t="str">
        <f>name!D17</f>
        <v>51 Skilled agricultural and related trades</v>
      </c>
      <c r="Q49" s="11">
        <v>1.1305509072293238</v>
      </c>
      <c r="R49" s="11">
        <v>1.3560813599216797</v>
      </c>
      <c r="S49" s="345">
        <f t="shared" si="28"/>
        <v>0.22553045269235583</v>
      </c>
      <c r="T49" s="345">
        <v>0.81193666099452799</v>
      </c>
      <c r="U49" s="345">
        <f t="shared" si="29"/>
        <v>1.0374671136868838</v>
      </c>
      <c r="V49" s="346">
        <f t="shared" si="30"/>
        <v>3.6743230649147085E-2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1.6930386750692743E-2</v>
      </c>
      <c r="C50" s="11">
        <v>2.8515979300725646E-2</v>
      </c>
      <c r="D50" s="11">
        <f t="shared" si="25"/>
        <v>1.1585592550032903E-2</v>
      </c>
      <c r="E50" s="11">
        <v>1.0523194224038317E-2</v>
      </c>
      <c r="F50" s="11">
        <f t="shared" si="26"/>
        <v>2.2108786774071222E-2</v>
      </c>
      <c r="G50" s="200">
        <f t="shared" si="27"/>
        <v>3.2750644745342949E-2</v>
      </c>
      <c r="O50" s="71"/>
      <c r="P50" s="10" t="str">
        <f>name!D18</f>
        <v>52 Skilled metal, electrical and electronic trades</v>
      </c>
      <c r="Q50" s="11">
        <v>0.31039539717680048</v>
      </c>
      <c r="R50" s="11">
        <v>0.7382283447233986</v>
      </c>
      <c r="S50" s="345">
        <f t="shared" si="28"/>
        <v>0.42783294754659812</v>
      </c>
      <c r="T50" s="345">
        <v>0.33417654527510127</v>
      </c>
      <c r="U50" s="345">
        <f t="shared" si="29"/>
        <v>0.76200949282169939</v>
      </c>
      <c r="V50" s="346">
        <f t="shared" si="30"/>
        <v>4.9922094241869885E-2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5.2119331381699861E-3</v>
      </c>
      <c r="C51" s="11">
        <v>9.1360276412115037E-3</v>
      </c>
      <c r="D51" s="11">
        <f t="shared" ref="D51" si="34">C51-B51</f>
        <v>3.9240945030415177E-3</v>
      </c>
      <c r="E51" s="11">
        <v>4.0842004793139293E-3</v>
      </c>
      <c r="F51" s="11">
        <f t="shared" ref="F51" si="35">SUM(D51:E51)</f>
        <v>8.0082949823554461E-3</v>
      </c>
      <c r="G51" s="200">
        <f t="shared" si="27"/>
        <v>3.9330250911343789E-2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0.22753521923364262</v>
      </c>
      <c r="R51" s="11">
        <v>0.15252541467535941</v>
      </c>
      <c r="S51" s="345">
        <f t="shared" si="28"/>
        <v>-7.5009804558283211E-2</v>
      </c>
      <c r="T51" s="345">
        <v>7.8669426429500006E-2</v>
      </c>
      <c r="U51" s="345">
        <f t="shared" si="29"/>
        <v>3.6596218712167949E-3</v>
      </c>
      <c r="V51" s="346">
        <f t="shared" si="30"/>
        <v>1.9993826259770531E-2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3.376680165338327E-2</v>
      </c>
      <c r="C52" s="11">
        <v>7.1611571620658079E-2</v>
      </c>
      <c r="D52" s="11">
        <f t="shared" si="25"/>
        <v>3.7844769967274809E-2</v>
      </c>
      <c r="E52" s="11">
        <v>2.9264792904202638E-2</v>
      </c>
      <c r="F52" s="11">
        <f t="shared" si="26"/>
        <v>6.7109562871477443E-2</v>
      </c>
      <c r="G52" s="200">
        <f t="shared" si="27"/>
        <v>4.2488383905810556E-2</v>
      </c>
      <c r="I52" s="11" t="str">
        <f>I41</f>
        <v>Managers, directors and senior officials</v>
      </c>
      <c r="J52" s="11">
        <f t="array" ref="J52:J60">MMULT(aggregation!$B$13:$AA$21,B123:B148)</f>
        <v>2.8305355036148652</v>
      </c>
      <c r="K52" s="11">
        <f t="array" ref="K52:K60">MMULT(aggregation!$B$13:$AA$21,C123:C148)</f>
        <v>3.3214216947160278</v>
      </c>
      <c r="L52" s="11">
        <f t="array" ref="L52:L60">MMULT(aggregation!$B$13:$AA$21,D123:D148)</f>
        <v>0.49088619110116238</v>
      </c>
      <c r="M52" s="11">
        <f t="array" ref="M52:M60">MMULT(aggregation!$B$13:$AA$21,E123:E148)</f>
        <v>1.6442693252588225</v>
      </c>
      <c r="N52" s="11">
        <f t="array" ref="N52:N60">MMULT(aggregation!$B$13:$AA$21,F123:F148)</f>
        <v>2.1351555163599851</v>
      </c>
      <c r="P52" s="10" t="str">
        <f>name!D20</f>
        <v>54 Textiles, printing and other skilled trades</v>
      </c>
      <c r="Q52" s="11">
        <v>4.1520297054864743</v>
      </c>
      <c r="R52" s="11">
        <v>4.7934758339977401</v>
      </c>
      <c r="S52" s="345">
        <f t="shared" si="28"/>
        <v>0.64144612851126581</v>
      </c>
      <c r="T52" s="345">
        <v>2.605693994778584</v>
      </c>
      <c r="U52" s="345">
        <f t="shared" si="29"/>
        <v>3.2471401232898498</v>
      </c>
      <c r="V52" s="346">
        <f t="shared" si="30"/>
        <v>3.3005574786668213E-2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2.9780892957307702E-2</v>
      </c>
      <c r="C53" s="11">
        <v>5.6718120592641447E-2</v>
      </c>
      <c r="D53" s="11">
        <f t="shared" si="25"/>
        <v>2.6937227635333745E-2</v>
      </c>
      <c r="E53" s="11">
        <v>2.5244365196452786E-2</v>
      </c>
      <c r="F53" s="11">
        <f t="shared" si="26"/>
        <v>5.2181592831786527E-2</v>
      </c>
      <c r="G53" s="200">
        <f t="shared" si="27"/>
        <v>4.1777463477377541E-2</v>
      </c>
      <c r="I53" s="11" t="str">
        <f>I42</f>
        <v>Professional occupations</v>
      </c>
      <c r="J53" s="11">
        <v>5.2449976821893118</v>
      </c>
      <c r="K53" s="11">
        <v>3.7195478162705546</v>
      </c>
      <c r="L53" s="11">
        <v>-1.525449865918757</v>
      </c>
      <c r="M53" s="11">
        <v>1.4630192083940849</v>
      </c>
      <c r="N53" s="11">
        <v>-6.2430657524671807E-2</v>
      </c>
      <c r="P53" s="10" t="str">
        <f>name!D21</f>
        <v>61 Caring personal service occupations</v>
      </c>
      <c r="Q53" s="11">
        <v>31.100324665967559</v>
      </c>
      <c r="R53" s="11">
        <v>37.14090098570437</v>
      </c>
      <c r="S53" s="345">
        <f t="shared" si="28"/>
        <v>6.040576319736811</v>
      </c>
      <c r="T53" s="345">
        <v>19.641461386625483</v>
      </c>
      <c r="U53" s="345">
        <f t="shared" si="29"/>
        <v>25.682037706362294</v>
      </c>
      <c r="V53" s="346">
        <f t="shared" si="30"/>
        <v>3.3173809503941332E-2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1.4787841957721152E-2</v>
      </c>
      <c r="C54" s="11">
        <v>2.4487403462917952E-2</v>
      </c>
      <c r="D54" s="11">
        <f t="shared" ref="D54:D55" si="36">C54-B54</f>
        <v>9.6995615051968E-3</v>
      </c>
      <c r="E54" s="11">
        <v>1.1095314962571922E-2</v>
      </c>
      <c r="F54" s="11">
        <f t="shared" ref="F54:F55" si="37">SUM(D54:E54)</f>
        <v>2.0794876467768723E-2</v>
      </c>
      <c r="G54" s="200">
        <f t="shared" si="27"/>
        <v>3.802424244286895E-2</v>
      </c>
      <c r="I54" s="11" t="str">
        <f>I43</f>
        <v>Associate professional occupations</v>
      </c>
      <c r="J54" s="11">
        <v>4.9159949049071976</v>
      </c>
      <c r="K54" s="11">
        <v>5.5995300650512005</v>
      </c>
      <c r="L54" s="11">
        <v>0.68353516014400317</v>
      </c>
      <c r="M54" s="11">
        <v>2.4335406120235685</v>
      </c>
      <c r="N54" s="11">
        <v>3.1170757721675715</v>
      </c>
      <c r="P54" s="10" t="str">
        <f>name!D22</f>
        <v>62 Leisure, travel and related personal service occupations</v>
      </c>
      <c r="Q54" s="11">
        <v>7.0592242800129386</v>
      </c>
      <c r="R54" s="11">
        <v>6.1519151303341024</v>
      </c>
      <c r="S54" s="345">
        <f t="shared" si="28"/>
        <v>-0.90730914967883614</v>
      </c>
      <c r="T54" s="345">
        <v>3.450991257118496</v>
      </c>
      <c r="U54" s="345">
        <f t="shared" si="29"/>
        <v>2.5436821074396598</v>
      </c>
      <c r="V54" s="346">
        <f t="shared" si="30"/>
        <v>2.6889333579741548E-2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1.2070963914711679E-3</v>
      </c>
      <c r="C55" s="11">
        <v>1.863834456668607E-3</v>
      </c>
      <c r="D55" s="11">
        <f t="shared" si="36"/>
        <v>6.5673806519743905E-4</v>
      </c>
      <c r="E55" s="11">
        <v>8.2399846796738397E-4</v>
      </c>
      <c r="F55" s="11">
        <f t="shared" si="37"/>
        <v>1.4807365331648229E-3</v>
      </c>
      <c r="G55" s="200">
        <f t="shared" si="27"/>
        <v>3.5299212560629289E-2</v>
      </c>
      <c r="I55" s="11" t="str">
        <f>I44</f>
        <v>Administrative and secretarial occupations</v>
      </c>
      <c r="J55" s="11">
        <v>4.4023570437574779</v>
      </c>
      <c r="K55" s="11">
        <v>6.0122828659153509</v>
      </c>
      <c r="L55" s="11">
        <v>1.6099258221578734</v>
      </c>
      <c r="M55" s="11">
        <v>3.1362030895602735</v>
      </c>
      <c r="N55" s="11">
        <v>4.7461289117181469</v>
      </c>
      <c r="P55" s="10" t="str">
        <f>name!D23</f>
        <v>63 Community and civil enforcement occupations</v>
      </c>
      <c r="Q55" s="11">
        <v>8.4881684024514251E-2</v>
      </c>
      <c r="R55" s="11">
        <v>0.10877548479482678</v>
      </c>
      <c r="S55" s="345">
        <f t="shared" si="28"/>
        <v>2.3893800770312529E-2</v>
      </c>
      <c r="T55" s="345">
        <v>6.5332236731756033E-2</v>
      </c>
      <c r="U55" s="345">
        <f t="shared" si="29"/>
        <v>8.9226037502068561E-2</v>
      </c>
      <c r="V55" s="346">
        <f t="shared" si="30"/>
        <v>3.8786777561390595E-2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0.10582374246609139</v>
      </c>
      <c r="C56" s="11">
        <v>0.16177878784455349</v>
      </c>
      <c r="D56" s="11">
        <f t="shared" si="25"/>
        <v>5.5955045378462104E-2</v>
      </c>
      <c r="E56" s="11">
        <v>6.8682277177618864E-2</v>
      </c>
      <c r="F56" s="11">
        <f t="shared" si="26"/>
        <v>0.12463732255608097</v>
      </c>
      <c r="G56" s="200">
        <f t="shared" si="27"/>
        <v>3.3907819086131719E-2</v>
      </c>
      <c r="I56" s="11" t="str">
        <f t="shared" ref="I56:I60" si="38">I45</f>
        <v>Skilled trades occupations</v>
      </c>
      <c r="J56" s="11">
        <v>1.3066068890534561</v>
      </c>
      <c r="K56" s="11">
        <v>2.0776244983729049</v>
      </c>
      <c r="L56" s="11">
        <v>0.77101760931944874</v>
      </c>
      <c r="M56" s="11">
        <v>0.92562653862566924</v>
      </c>
      <c r="N56" s="11">
        <v>1.6966441479451182</v>
      </c>
      <c r="P56" s="10" t="str">
        <f>name!D24</f>
        <v>71 Sales occupations</v>
      </c>
      <c r="Q56" s="11">
        <v>27.14609115749295</v>
      </c>
      <c r="R56" s="11">
        <v>26.318703385171165</v>
      </c>
      <c r="S56" s="345">
        <f t="shared" si="28"/>
        <v>-0.82738777232178506</v>
      </c>
      <c r="T56" s="345">
        <v>14.702926963940616</v>
      </c>
      <c r="U56" s="345">
        <f t="shared" si="29"/>
        <v>13.875539191618831</v>
      </c>
      <c r="V56" s="346">
        <f t="shared" si="30"/>
        <v>2.9276043502168392E-2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4.6865964523585789E-2</v>
      </c>
      <c r="C57" s="11">
        <v>9.9564967368526214E-2</v>
      </c>
      <c r="D57" s="11">
        <f t="shared" si="25"/>
        <v>5.2699002844940425E-2</v>
      </c>
      <c r="E57" s="11">
        <v>3.5726306231096266E-2</v>
      </c>
      <c r="F57" s="11">
        <f t="shared" si="26"/>
        <v>8.8425309076036684E-2</v>
      </c>
      <c r="G57" s="200">
        <f t="shared" si="27"/>
        <v>3.8497502608453749E-2</v>
      </c>
      <c r="I57" s="11" t="str">
        <f t="shared" si="38"/>
        <v>Caring, leisure and other service occupations</v>
      </c>
      <c r="J57" s="11">
        <v>4.1216003851237071</v>
      </c>
      <c r="K57" s="11">
        <v>4.9981762035224842</v>
      </c>
      <c r="L57" s="11">
        <v>0.87657581839877752</v>
      </c>
      <c r="M57" s="11">
        <v>2.6974050273904684</v>
      </c>
      <c r="N57" s="11">
        <v>3.5739808457892459</v>
      </c>
      <c r="P57" s="10" t="str">
        <f>name!D25</f>
        <v>72 Customer service occupations</v>
      </c>
      <c r="Q57" s="11">
        <v>6.8501921603958635</v>
      </c>
      <c r="R57" s="11">
        <v>7.7187514095671137</v>
      </c>
      <c r="S57" s="345">
        <f t="shared" si="28"/>
        <v>0.86855924917125016</v>
      </c>
      <c r="T57" s="345">
        <v>3.8722579414991634</v>
      </c>
      <c r="U57" s="345">
        <f t="shared" si="29"/>
        <v>4.7408171906704135</v>
      </c>
      <c r="V57" s="346">
        <f t="shared" si="30"/>
        <v>3.0321475095225203E-2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2.3756945637703763E-2</v>
      </c>
      <c r="C58" s="11">
        <v>8.5439921673271343E-2</v>
      </c>
      <c r="D58" s="11">
        <f t="shared" ref="D58:D59" si="39">C58-B58</f>
        <v>6.1682976035567577E-2</v>
      </c>
      <c r="E58" s="11">
        <v>2.9088375383911527E-2</v>
      </c>
      <c r="F58" s="11">
        <f t="shared" ref="F58:F59" si="40">SUM(D58:E58)</f>
        <v>9.0771351419479104E-2</v>
      </c>
      <c r="G58" s="200">
        <f t="shared" si="27"/>
        <v>5.4745616415811105E-2</v>
      </c>
      <c r="I58" s="11" t="str">
        <f t="shared" si="38"/>
        <v>Sales and customer service occupations</v>
      </c>
      <c r="J58" s="11">
        <v>2.3454143538183803</v>
      </c>
      <c r="K58" s="11">
        <v>3.5718726557327578</v>
      </c>
      <c r="L58" s="11">
        <v>1.2264583019143773</v>
      </c>
      <c r="M58" s="11">
        <v>1.6171387429134432</v>
      </c>
      <c r="N58" s="11">
        <v>2.8435970448278205</v>
      </c>
      <c r="P58" s="10" t="str">
        <f>name!D26</f>
        <v>81 Process, plant and machine operatives</v>
      </c>
      <c r="Q58" s="11">
        <v>2.8372536017075332</v>
      </c>
      <c r="R58" s="11">
        <v>2.9876630468159084</v>
      </c>
      <c r="S58" s="345">
        <f t="shared" si="28"/>
        <v>0.15040944510837528</v>
      </c>
      <c r="T58" s="345">
        <v>1.5222196937273553</v>
      </c>
      <c r="U58" s="345">
        <f t="shared" si="29"/>
        <v>1.6726291388357306</v>
      </c>
      <c r="V58" s="346">
        <f t="shared" si="30"/>
        <v>2.9048216698019047E-2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4.9332446220392144E-2</v>
      </c>
      <c r="C59" s="11">
        <v>0.10182485756662918</v>
      </c>
      <c r="D59" s="11">
        <f t="shared" si="39"/>
        <v>5.2492411346237035E-2</v>
      </c>
      <c r="E59" s="11">
        <v>5.2496963806067574E-2</v>
      </c>
      <c r="F59" s="11">
        <f t="shared" si="40"/>
        <v>0.10498937515230461</v>
      </c>
      <c r="G59" s="200">
        <f t="shared" si="27"/>
        <v>4.950063357374046E-2</v>
      </c>
      <c r="I59" s="11" t="str">
        <f t="shared" si="38"/>
        <v>Process, plant and machine operatives</v>
      </c>
      <c r="J59" s="11">
        <v>0.76876543256485985</v>
      </c>
      <c r="K59" s="11">
        <v>1.5086886906894272</v>
      </c>
      <c r="L59" s="11">
        <v>0.73992325812456738</v>
      </c>
      <c r="M59" s="11">
        <v>0.66095486226716182</v>
      </c>
      <c r="N59" s="11">
        <v>1.4008781203917291</v>
      </c>
      <c r="P59" s="10" t="str">
        <f>name!D27</f>
        <v>82 Transport and mobile machine drivers and operatives</v>
      </c>
      <c r="Q59" s="11">
        <v>0.80098700157234071</v>
      </c>
      <c r="R59" s="11">
        <v>1.2529979587617874</v>
      </c>
      <c r="S59" s="345">
        <f t="shared" si="28"/>
        <v>0.45201095718944673</v>
      </c>
      <c r="T59" s="345">
        <v>0.67176214177021298</v>
      </c>
      <c r="U59" s="345">
        <f t="shared" si="29"/>
        <v>1.1237730989596597</v>
      </c>
      <c r="V59" s="346">
        <f t="shared" si="30"/>
        <v>4.1438320985794919E-2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3.3605524965556904E-4</v>
      </c>
      <c r="C60" s="11">
        <v>2.6118486401780381E-3</v>
      </c>
      <c r="D60" s="11">
        <f t="shared" si="25"/>
        <v>2.2757933905224693E-3</v>
      </c>
      <c r="E60" s="11">
        <v>1.3747784614475875E-3</v>
      </c>
      <c r="F60" s="11">
        <f t="shared" si="26"/>
        <v>3.650571851970057E-3</v>
      </c>
      <c r="G60" s="200">
        <f t="shared" si="27"/>
        <v>0.11460197349702694</v>
      </c>
      <c r="I60" s="11" t="str">
        <f t="shared" si="38"/>
        <v>Elementary occupations</v>
      </c>
      <c r="J60" s="11">
        <v>2.0272597715272633</v>
      </c>
      <c r="K60" s="11">
        <v>3.8052228642683037</v>
      </c>
      <c r="L60" s="11">
        <v>1.7779630927410406</v>
      </c>
      <c r="M60" s="11">
        <v>1.7853712345720063</v>
      </c>
      <c r="N60" s="11">
        <v>3.5633343273130471</v>
      </c>
      <c r="P60" s="10" t="str">
        <f>name!D28</f>
        <v>91 Elementary trades and related occupations</v>
      </c>
      <c r="Q60" s="11">
        <v>1.6405811592286343</v>
      </c>
      <c r="R60" s="11">
        <v>6.8117927392194373</v>
      </c>
      <c r="S60" s="345">
        <f t="shared" si="28"/>
        <v>5.1712115799908034</v>
      </c>
      <c r="T60" s="345">
        <v>3.5042355122010074</v>
      </c>
      <c r="U60" s="345">
        <f t="shared" si="29"/>
        <v>8.6754470921918099</v>
      </c>
      <c r="V60" s="346">
        <f t="shared" si="30"/>
        <v>7.9174013404084809E-2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3.803330806365865E-2</v>
      </c>
      <c r="C61" s="11">
        <v>5.8354088907177644E-2</v>
      </c>
      <c r="D61" s="11">
        <f t="shared" ref="D61" si="41">C61-B61</f>
        <v>2.0320780843518994E-2</v>
      </c>
      <c r="E61" s="11">
        <v>2.6750812927005763E-2</v>
      </c>
      <c r="F61" s="11">
        <f t="shared" ref="F61" si="42">SUM(D61:E61)</f>
        <v>4.7071593770524757E-2</v>
      </c>
      <c r="G61" s="200">
        <f t="shared" ref="G61" si="43">IF(B61&gt;0,(1+(E61/B61))^(1/($C$6-$B$6))-1,0)</f>
        <v>3.6144432993596265E-2</v>
      </c>
      <c r="P61" s="10" t="str">
        <f>name!D29</f>
        <v>92 Elementary administration and service occupations</v>
      </c>
      <c r="Q61" s="11">
        <v>23.220834179630526</v>
      </c>
      <c r="R61" s="11">
        <v>19.399918057714551</v>
      </c>
      <c r="S61" s="345">
        <f t="shared" ref="S61" si="44">R61-Q61</f>
        <v>-3.8209161219159746</v>
      </c>
      <c r="T61" s="345">
        <v>11.348842678360876</v>
      </c>
      <c r="U61" s="345">
        <f t="shared" ref="U61" si="45">SUM(S61:T61)</f>
        <v>7.5279265564449016</v>
      </c>
      <c r="V61" s="346">
        <f t="shared" ref="V61" si="46">IF(Q61&gt;0,(1+(T61/Q61))^(1/($C$6-$B$6))-1,0)</f>
        <v>2.6883479188785309E-2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8.1209373907661302</v>
      </c>
      <c r="C62" s="11">
        <f t="shared" ref="C62:F62" si="47">SUM(C36:C61)</f>
        <v>13.099652573416092</v>
      </c>
      <c r="D62" s="11">
        <f t="shared" si="47"/>
        <v>4.9787151826499585</v>
      </c>
      <c r="E62" s="11">
        <f t="shared" si="47"/>
        <v>5.2552852697307895</v>
      </c>
      <c r="F62" s="11">
        <f t="shared" si="47"/>
        <v>10.234000452380753</v>
      </c>
      <c r="G62" s="200">
        <f t="shared" si="27"/>
        <v>3.3828471661214499E-2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255.95713457723662</v>
      </c>
      <c r="R62" s="11">
        <f>SUM(R36:R61)</f>
        <v>287.37427451921212</v>
      </c>
      <c r="S62" s="345">
        <f>R62-Q62</f>
        <v>31.417139941975506</v>
      </c>
      <c r="T62" s="11">
        <f>SUM(T36:T61)</f>
        <v>153.1952337974069</v>
      </c>
      <c r="U62" s="345">
        <f>SUM(S62:T62)</f>
        <v>184.61237373938241</v>
      </c>
      <c r="V62" s="346">
        <f t="shared" si="30"/>
        <v>3.1765943640429839E-2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4.1152810530487081</v>
      </c>
      <c r="K63" s="11">
        <f t="array" ref="K63:K71">MMULT(aggregation!$B$13:$AA$21,C152:C177)</f>
        <v>4.8113431208347377</v>
      </c>
      <c r="L63" s="11">
        <f t="array" ref="L63:L71">MMULT(aggregation!$B$13:$AA$21,D152:D177)</f>
        <v>0.69606206778602986</v>
      </c>
      <c r="M63" s="11">
        <f t="array" ref="M63:M71">MMULT(aggregation!$B$13:$AA$21,E152:E177)</f>
        <v>2.3192104170755892</v>
      </c>
      <c r="N63" s="11">
        <f t="array" ref="N63:N71">MMULT(aggregation!$B$13:$AA$21,F152:F177)</f>
        <v>3.0152724848616188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6.016961055244785</v>
      </c>
      <c r="K64" s="11">
        <v>7.5649971251748127</v>
      </c>
      <c r="L64" s="11">
        <v>1.5480360699300291</v>
      </c>
      <c r="M64" s="11">
        <v>2.8039922146294431</v>
      </c>
      <c r="N64" s="11">
        <v>4.3520282845594718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4.1748882990542038</v>
      </c>
      <c r="C65" s="11">
        <v>5.5638435204220942</v>
      </c>
      <c r="D65" s="11">
        <f>C65-B65</f>
        <v>1.3889552213678904</v>
      </c>
      <c r="E65" s="11">
        <v>2.6386160887831798</v>
      </c>
      <c r="F65" s="11">
        <f>SUM(D65:E65)</f>
        <v>4.0275713101510702</v>
      </c>
      <c r="G65" s="200">
        <f>IF(B65&gt;0,(1+(E65/B65))^(1/($C$6-$B$6))-1,0)</f>
        <v>3.3193611081434593E-2</v>
      </c>
      <c r="I65" s="11" t="str">
        <f>I54</f>
        <v>Associate professional occupations</v>
      </c>
      <c r="J65" s="11">
        <v>4.6074267190109843</v>
      </c>
      <c r="K65" s="11">
        <v>5.3837670291484159</v>
      </c>
      <c r="L65" s="11">
        <v>0.77634031013743166</v>
      </c>
      <c r="M65" s="11">
        <v>2.2255469432175352</v>
      </c>
      <c r="N65" s="11">
        <v>3.0018872533549668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1.7292715761141522</v>
      </c>
      <c r="C66" s="11">
        <v>2.773435118181752</v>
      </c>
      <c r="D66" s="11">
        <f t="shared" ref="D66:D89" si="50">C66-B66</f>
        <v>1.0441635420675999</v>
      </c>
      <c r="E66" s="11">
        <v>1.3802103442420157</v>
      </c>
      <c r="F66" s="11">
        <f t="shared" ref="F66:F89" si="51">SUM(D66:E66)</f>
        <v>2.4243738863096156</v>
      </c>
      <c r="G66" s="200">
        <f t="shared" ref="G66:G89" si="52">IF(B66&gt;0,(1+(E66/B66))^(1/($C$6-$B$6))-1,0)</f>
        <v>3.9892203648441482E-2</v>
      </c>
      <c r="I66" s="11" t="str">
        <f>I55</f>
        <v>Administrative and secretarial occupations</v>
      </c>
      <c r="J66" s="11">
        <v>4.749650282274775</v>
      </c>
      <c r="K66" s="11">
        <v>6.3382579225025202</v>
      </c>
      <c r="L66" s="11">
        <v>1.5886076402277456</v>
      </c>
      <c r="M66" s="11">
        <v>3.0162795435506338</v>
      </c>
      <c r="N66" s="11">
        <v>4.6048871837783798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6.2009680267366871</v>
      </c>
      <c r="C67" s="11">
        <v>11.738776486920187</v>
      </c>
      <c r="D67" s="11">
        <f t="shared" si="50"/>
        <v>5.5378084601835003</v>
      </c>
      <c r="E67" s="11">
        <v>3.9490010403511389</v>
      </c>
      <c r="F67" s="11">
        <f t="shared" si="51"/>
        <v>9.4868095005346387</v>
      </c>
      <c r="G67" s="200">
        <f t="shared" si="52"/>
        <v>3.3396568541284477E-2</v>
      </c>
      <c r="I67" s="11" t="str">
        <f t="shared" ref="I67:I71" si="53">I56</f>
        <v>Skilled trades occupations</v>
      </c>
      <c r="J67" s="11">
        <v>2.8147603713241116</v>
      </c>
      <c r="K67" s="11">
        <v>4.0881417183692461</v>
      </c>
      <c r="L67" s="11">
        <v>1.2733813470451341</v>
      </c>
      <c r="M67" s="11">
        <v>1.6807771632571393</v>
      </c>
      <c r="N67" s="11">
        <v>2.9541585103022734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3.9864996166338695</v>
      </c>
      <c r="C68" s="11">
        <v>5.9191858010134855</v>
      </c>
      <c r="D68" s="11">
        <f t="shared" si="50"/>
        <v>1.9326861843796159</v>
      </c>
      <c r="E68" s="11">
        <v>2.5738658445167437</v>
      </c>
      <c r="F68" s="11">
        <f t="shared" si="51"/>
        <v>4.5065520288963601</v>
      </c>
      <c r="G68" s="200">
        <f t="shared" si="52"/>
        <v>3.3766419168872019E-2</v>
      </c>
      <c r="I68" s="11" t="str">
        <f t="shared" si="53"/>
        <v>Caring, leisure and other service occupations</v>
      </c>
      <c r="J68" s="11">
        <v>2.9359915963914407</v>
      </c>
      <c r="K68" s="11">
        <v>4.1722172645353064</v>
      </c>
      <c r="L68" s="11">
        <v>1.2362256681438659</v>
      </c>
      <c r="M68" s="11">
        <v>2.1498178257499521</v>
      </c>
      <c r="N68" s="11">
        <v>3.3860434938938178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11.553822075982669</v>
      </c>
      <c r="C69" s="11">
        <v>16.855781845346822</v>
      </c>
      <c r="D69" s="11">
        <f t="shared" ref="D69" si="54">C69-B69</f>
        <v>5.3019597693641529</v>
      </c>
      <c r="E69" s="11">
        <v>7.3668204560228245</v>
      </c>
      <c r="F69" s="11">
        <f t="shared" ref="F69" si="55">SUM(D69:E69)</f>
        <v>12.668780225386978</v>
      </c>
      <c r="G69" s="200">
        <f t="shared" si="52"/>
        <v>3.3429085283613214E-2</v>
      </c>
      <c r="I69" s="11" t="str">
        <f t="shared" si="53"/>
        <v>Sales and customer service occupations</v>
      </c>
      <c r="J69" s="11">
        <v>2.2857954073427829</v>
      </c>
      <c r="K69" s="11">
        <v>3.3404303149245136</v>
      </c>
      <c r="L69" s="11">
        <v>1.0546349075817303</v>
      </c>
      <c r="M69" s="11">
        <v>1.3211439964996092</v>
      </c>
      <c r="N69" s="11">
        <v>2.37577890408134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7.6907505861024674</v>
      </c>
      <c r="C70" s="11">
        <v>11.283319786535742</v>
      </c>
      <c r="D70" s="11">
        <f t="shared" si="50"/>
        <v>3.5925692004332745</v>
      </c>
      <c r="E70" s="11">
        <v>4.8808301546896358</v>
      </c>
      <c r="F70" s="11">
        <f t="shared" si="51"/>
        <v>8.4733993551229112</v>
      </c>
      <c r="G70" s="200">
        <f t="shared" si="52"/>
        <v>3.3303921169377526E-2</v>
      </c>
      <c r="I70" s="11" t="str">
        <f t="shared" si="53"/>
        <v>Process, plant and machine operatives</v>
      </c>
      <c r="J70" s="11">
        <v>1.3314286201782024</v>
      </c>
      <c r="K70" s="11">
        <v>2.3150264491570889</v>
      </c>
      <c r="L70" s="11">
        <v>0.98359782897888659</v>
      </c>
      <c r="M70" s="11">
        <v>1.0514723979531644</v>
      </c>
      <c r="N70" s="11">
        <v>2.0350702269320511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1.3327144546037029</v>
      </c>
      <c r="C71" s="11">
        <v>1.9150706969088496</v>
      </c>
      <c r="D71" s="11">
        <f t="shared" si="50"/>
        <v>0.58235624230514671</v>
      </c>
      <c r="E71" s="11">
        <v>0.71469283905503789</v>
      </c>
      <c r="F71" s="11">
        <f t="shared" si="51"/>
        <v>1.2970490813601847</v>
      </c>
      <c r="G71" s="200">
        <f t="shared" si="52"/>
        <v>2.903736020182035E-2</v>
      </c>
      <c r="I71" s="11" t="str">
        <f t="shared" si="53"/>
        <v>Elementary occupations</v>
      </c>
      <c r="J71" s="11">
        <v>1.876299016146564</v>
      </c>
      <c r="K71" s="11">
        <v>3.2671052835099008</v>
      </c>
      <c r="L71" s="11">
        <v>1.3908062673633368</v>
      </c>
      <c r="M71" s="11">
        <v>1.5135707692472962</v>
      </c>
      <c r="N71" s="11">
        <v>2.904377036610633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1.0307462880300107</v>
      </c>
      <c r="C72" s="11">
        <v>3.1407322978836456</v>
      </c>
      <c r="D72" s="11">
        <f t="shared" si="50"/>
        <v>2.1099860098536349</v>
      </c>
      <c r="E72" s="11">
        <v>1.3284576369621433</v>
      </c>
      <c r="F72" s="11">
        <f t="shared" si="51"/>
        <v>3.4384436468157782</v>
      </c>
      <c r="G72" s="200">
        <f t="shared" si="52"/>
        <v>5.6754843017166046E-2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0.25632235585307894</v>
      </c>
      <c r="C73" s="11">
        <v>0.32493551612925464</v>
      </c>
      <c r="D73" s="11">
        <f t="shared" si="50"/>
        <v>6.86131602761757E-2</v>
      </c>
      <c r="E73" s="11">
        <v>9.0015193824746279E-2</v>
      </c>
      <c r="F73" s="11">
        <f t="shared" si="51"/>
        <v>0.15862835410092196</v>
      </c>
      <c r="G73" s="200">
        <f t="shared" si="52"/>
        <v>2.0267860798290682E-2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1.2581187910848513</v>
      </c>
      <c r="C74" s="11">
        <v>1.6926713461658527</v>
      </c>
      <c r="D74" s="11">
        <f t="shared" ref="D74:D75" si="56">C74-B74</f>
        <v>0.43455255508100143</v>
      </c>
      <c r="E74" s="11">
        <v>0.70861221167429678</v>
      </c>
      <c r="F74" s="11">
        <f t="shared" ref="F74:F75" si="57">SUM(D74:E74)</f>
        <v>1.1431647667552982</v>
      </c>
      <c r="G74" s="200">
        <f t="shared" si="52"/>
        <v>3.0231649630554136E-2</v>
      </c>
      <c r="I74" s="11" t="str">
        <f>I63</f>
        <v>Managers, directors and senior officials</v>
      </c>
      <c r="J74" s="11">
        <f t="array" ref="J74:J82">MMULT(aggregation!$B$13:$AA$21,B181:B206)</f>
        <v>9.9337478036386084</v>
      </c>
      <c r="K74" s="11">
        <f t="array" ref="K74:K82">MMULT(aggregation!$B$13:$AA$21,C181:C206)</f>
        <v>8.4429058068694243</v>
      </c>
      <c r="L74" s="11">
        <f t="array" ref="L74:L82">MMULT(aggregation!$B$13:$AA$21,D181:D206)</f>
        <v>-1.4908419967691833</v>
      </c>
      <c r="M74" s="11">
        <f t="array" ref="M74:M82">MMULT(aggregation!$B$13:$AA$21,E181:E206)</f>
        <v>3.9274635792531787</v>
      </c>
      <c r="N74" s="11">
        <f t="array" ref="N74:N82">MMULT(aggregation!$B$13:$AA$21,F181:F206)</f>
        <v>2.4366215824839954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4.2901865780845689</v>
      </c>
      <c r="C75" s="11">
        <v>6.6442997101243302</v>
      </c>
      <c r="D75" s="11">
        <f t="shared" si="56"/>
        <v>2.3541131320397612</v>
      </c>
      <c r="E75" s="11">
        <v>2.8535340189487095</v>
      </c>
      <c r="F75" s="11">
        <f t="shared" si="57"/>
        <v>5.2076471509884712</v>
      </c>
      <c r="G75" s="200">
        <f t="shared" si="52"/>
        <v>3.4577951560739395E-2</v>
      </c>
      <c r="I75" s="11" t="str">
        <f>I64</f>
        <v>Professional occupations</v>
      </c>
      <c r="J75" s="11">
        <v>12.569219079167718</v>
      </c>
      <c r="K75" s="11">
        <v>12.47370763703681</v>
      </c>
      <c r="L75" s="11">
        <v>-9.5511442130907342E-2</v>
      </c>
      <c r="M75" s="11">
        <v>5.0173787902430576</v>
      </c>
      <c r="N75" s="11">
        <v>4.9218673481121513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3.9745067667911842</v>
      </c>
      <c r="C76" s="11">
        <v>7.651432550743988</v>
      </c>
      <c r="D76" s="11">
        <f t="shared" si="50"/>
        <v>3.6769257839528038</v>
      </c>
      <c r="E76" s="11">
        <v>3.22289808561281</v>
      </c>
      <c r="F76" s="11">
        <f t="shared" si="51"/>
        <v>6.8998238695656138</v>
      </c>
      <c r="G76" s="200">
        <f t="shared" si="52"/>
        <v>4.0382039273185288E-2</v>
      </c>
      <c r="I76" s="11" t="str">
        <f>I65</f>
        <v>Associate professional occupations</v>
      </c>
      <c r="J76" s="11">
        <v>12.173844823827856</v>
      </c>
      <c r="K76" s="11">
        <v>11.929867595961657</v>
      </c>
      <c r="L76" s="11">
        <v>-0.24397722786620035</v>
      </c>
      <c r="M76" s="11">
        <v>5.2913317007622158</v>
      </c>
      <c r="N76" s="11">
        <v>5.047354472896016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0.53718645458194358</v>
      </c>
      <c r="C77" s="11">
        <v>1.0928250734396081</v>
      </c>
      <c r="D77" s="11">
        <f t="shared" si="50"/>
        <v>0.55563861885766452</v>
      </c>
      <c r="E77" s="11">
        <v>0.4981695325348196</v>
      </c>
      <c r="F77" s="11">
        <f t="shared" si="51"/>
        <v>1.0538081513924842</v>
      </c>
      <c r="G77" s="200">
        <f t="shared" si="52"/>
        <v>4.4714549503643841E-2</v>
      </c>
      <c r="I77" s="11" t="str">
        <f>I66</f>
        <v>Administrative and secretarial occupations</v>
      </c>
      <c r="J77" s="11">
        <v>15.850250794766906</v>
      </c>
      <c r="K77" s="11">
        <v>12.509511657012618</v>
      </c>
      <c r="L77" s="11">
        <v>-3.3407391377542872</v>
      </c>
      <c r="M77" s="11">
        <v>6.5740899922776084</v>
      </c>
      <c r="N77" s="11">
        <v>3.2333508545233212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7.7595407995747059E-2</v>
      </c>
      <c r="C78" s="11">
        <v>0.12132766100608128</v>
      </c>
      <c r="D78" s="11">
        <f t="shared" si="50"/>
        <v>4.3732253010334218E-2</v>
      </c>
      <c r="E78" s="11">
        <v>4.9965171392163235E-2</v>
      </c>
      <c r="F78" s="11">
        <f t="shared" si="51"/>
        <v>9.3697424402497453E-2</v>
      </c>
      <c r="G78" s="200">
        <f t="shared" si="52"/>
        <v>3.3694084165800886E-2</v>
      </c>
      <c r="I78" s="11" t="str">
        <f t="shared" ref="I78:I82" si="58">I67</f>
        <v>Skilled trades occupations</v>
      </c>
      <c r="J78" s="11">
        <v>15.660667038535969</v>
      </c>
      <c r="K78" s="11">
        <v>13.760675010260908</v>
      </c>
      <c r="L78" s="11">
        <v>-1.899992028275062</v>
      </c>
      <c r="M78" s="11">
        <v>5.6285283740193481</v>
      </c>
      <c r="N78" s="11">
        <v>3.7285363457442866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0.29712455202858995</v>
      </c>
      <c r="C79" s="11">
        <v>0.55789973661706072</v>
      </c>
      <c r="D79" s="11">
        <f t="shared" si="50"/>
        <v>0.26077518458847077</v>
      </c>
      <c r="E79" s="11">
        <v>0.20934646792755016</v>
      </c>
      <c r="F79" s="11">
        <f t="shared" si="51"/>
        <v>0.47012165251602089</v>
      </c>
      <c r="G79" s="200">
        <f t="shared" si="52"/>
        <v>3.6193993981489037E-2</v>
      </c>
      <c r="I79" s="11" t="str">
        <f t="shared" si="58"/>
        <v>Caring, leisure and other service occupations</v>
      </c>
      <c r="J79" s="11">
        <v>16.940649567541062</v>
      </c>
      <c r="K79" s="11">
        <v>20.376112021269748</v>
      </c>
      <c r="L79" s="11">
        <v>3.4354624537286846</v>
      </c>
      <c r="M79" s="11">
        <v>10.01082216229797</v>
      </c>
      <c r="N79" s="11">
        <v>13.446284616026654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0.11877033795013814</v>
      </c>
      <c r="C80" s="11">
        <v>0.17747027100838733</v>
      </c>
      <c r="D80" s="11">
        <f t="shared" ref="D80" si="59">C80-B80</f>
        <v>5.8699933058249193E-2</v>
      </c>
      <c r="E80" s="11">
        <v>7.8980486639385519E-2</v>
      </c>
      <c r="F80" s="11">
        <f t="shared" ref="F80" si="60">SUM(D80:E80)</f>
        <v>0.13768041969763473</v>
      </c>
      <c r="G80" s="200">
        <f t="shared" si="52"/>
        <v>3.4571921508744552E-2</v>
      </c>
      <c r="I80" s="11" t="str">
        <f t="shared" si="58"/>
        <v>Sales and customer service occupations</v>
      </c>
      <c r="J80" s="11">
        <v>14.851142140982411</v>
      </c>
      <c r="K80" s="11">
        <v>15.603213056795802</v>
      </c>
      <c r="L80" s="11">
        <v>0.75207091581339114</v>
      </c>
      <c r="M80" s="11">
        <v>6.9289518009418023</v>
      </c>
      <c r="N80" s="11">
        <v>7.6810227167551934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0.2953271279331437</v>
      </c>
      <c r="C81" s="11">
        <v>0.59941313310242128</v>
      </c>
      <c r="D81" s="11">
        <f t="shared" si="50"/>
        <v>0.30408600516927758</v>
      </c>
      <c r="E81" s="11">
        <v>0.2569145130621685</v>
      </c>
      <c r="F81" s="11">
        <f t="shared" si="51"/>
        <v>0.56100051823144614</v>
      </c>
      <c r="G81" s="200">
        <f t="shared" si="52"/>
        <v>4.2609602768007626E-2</v>
      </c>
      <c r="I81" s="11" t="str">
        <f t="shared" si="58"/>
        <v>Process, plant and machine operatives</v>
      </c>
      <c r="J81" s="11">
        <v>7.4550099554783635</v>
      </c>
      <c r="K81" s="11">
        <v>8.5039898498463096</v>
      </c>
      <c r="L81" s="11">
        <v>1.0489798943679465</v>
      </c>
      <c r="M81" s="11">
        <v>3.6606207180766299</v>
      </c>
      <c r="N81" s="11">
        <v>4.709600612444576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1.4193653461453968</v>
      </c>
      <c r="C82" s="11">
        <v>2.9472408666500551</v>
      </c>
      <c r="D82" s="11">
        <f t="shared" si="50"/>
        <v>1.5278755205046584</v>
      </c>
      <c r="E82" s="11">
        <v>1.3373854377802465</v>
      </c>
      <c r="F82" s="11">
        <f t="shared" si="51"/>
        <v>2.8652609582849049</v>
      </c>
      <c r="G82" s="200">
        <f t="shared" si="52"/>
        <v>4.5250106812893431E-2</v>
      </c>
      <c r="I82" s="11" t="str">
        <f t="shared" si="58"/>
        <v>Elementary occupations</v>
      </c>
      <c r="J82" s="11">
        <v>9.7910246747641967</v>
      </c>
      <c r="K82" s="11">
        <v>10.059948425535506</v>
      </c>
      <c r="L82" s="11">
        <v>0.26892375077131025</v>
      </c>
      <c r="M82" s="11">
        <v>4.6854220116878293</v>
      </c>
      <c r="N82" s="11">
        <v>4.9543457624591394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0.25284577456717139</v>
      </c>
      <c r="C83" s="11">
        <v>0.38916780303581677</v>
      </c>
      <c r="D83" s="11">
        <f t="shared" ref="D83:D84" si="61">C83-B83</f>
        <v>0.13632202846864538</v>
      </c>
      <c r="E83" s="11">
        <v>0.18008968275340484</v>
      </c>
      <c r="F83" s="11">
        <f t="shared" ref="F83:F84" si="62">SUM(D83:E83)</f>
        <v>0.31641171122205025</v>
      </c>
      <c r="G83" s="200">
        <f t="shared" si="52"/>
        <v>3.6504432637506135E-2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1.8368143301662119E-2</v>
      </c>
      <c r="C84" s="11">
        <v>2.2008143068301261E-2</v>
      </c>
      <c r="D84" s="11">
        <f t="shared" si="61"/>
        <v>3.6399997666391425E-3</v>
      </c>
      <c r="E84" s="11">
        <v>9.6420867513287659E-3</v>
      </c>
      <c r="F84" s="11">
        <f t="shared" si="62"/>
        <v>1.3282086517967908E-2</v>
      </c>
      <c r="G84" s="200">
        <f t="shared" si="52"/>
        <v>2.8529520362858607E-2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1.2758271662872867</v>
      </c>
      <c r="C85" s="11">
        <v>2.3500955111611694</v>
      </c>
      <c r="D85" s="11">
        <f t="shared" si="50"/>
        <v>1.0742683448738828</v>
      </c>
      <c r="E85" s="11">
        <v>0.92297299604821947</v>
      </c>
      <c r="F85" s="11">
        <f t="shared" si="51"/>
        <v>1.9972413409221024</v>
      </c>
      <c r="G85" s="200">
        <f t="shared" si="52"/>
        <v>3.695424621832144E-2</v>
      </c>
      <c r="I85" s="11" t="str">
        <f>I74</f>
        <v>Managers, directors and senior officials</v>
      </c>
      <c r="J85" s="11">
        <f t="array" ref="J85:J93">MMULT(aggregation!$B$13:$AA$21,B210:B235)</f>
        <v>8.2926007064064784</v>
      </c>
      <c r="K85" s="11">
        <f t="array" ref="K85:K93">MMULT(aggregation!$B$13:$AA$21,C210:C235)</f>
        <v>6.4212926420463265</v>
      </c>
      <c r="L85" s="11">
        <f t="array" ref="L85:L93">MMULT(aggregation!$B$13:$AA$21,D210:D235)</f>
        <v>-1.8713080643601527</v>
      </c>
      <c r="M85" s="11">
        <f t="array" ref="M85:M93">MMULT(aggregation!$B$13:$AA$21,E210:E235)</f>
        <v>3.4392528840685621</v>
      </c>
      <c r="N85" s="11">
        <f t="array" ref="N85:N93">MMULT(aggregation!$B$13:$AA$21,F210:F235)</f>
        <v>1.5679448197084092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0.47991571041051106</v>
      </c>
      <c r="C86" s="11">
        <v>0.89937497300571168</v>
      </c>
      <c r="D86" s="11">
        <f t="shared" si="50"/>
        <v>0.41945926259520061</v>
      </c>
      <c r="E86" s="11">
        <v>0.3566322480439334</v>
      </c>
      <c r="F86" s="11">
        <f t="shared" si="51"/>
        <v>0.77609151063913395</v>
      </c>
      <c r="G86" s="200">
        <f t="shared" si="52"/>
        <v>3.7739605023116463E-2</v>
      </c>
      <c r="I86" s="11" t="str">
        <f>I75</f>
        <v>Professional occupations</v>
      </c>
      <c r="J86" s="11">
        <v>8.7846298404697993</v>
      </c>
      <c r="K86" s="11">
        <v>8.0227505109339248</v>
      </c>
      <c r="L86" s="11">
        <v>-0.76187932953587278</v>
      </c>
      <c r="M86" s="11">
        <v>3.3679868373358479</v>
      </c>
      <c r="N86" s="11">
        <v>2.6061075077999751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0.16557255525763706</v>
      </c>
      <c r="C87" s="11">
        <v>0.41232567115383989</v>
      </c>
      <c r="D87" s="11">
        <f t="shared" ref="D87:D88" si="63">C87-B87</f>
        <v>0.24675311589620283</v>
      </c>
      <c r="E87" s="11">
        <v>0.14875137962950377</v>
      </c>
      <c r="F87" s="11">
        <f t="shared" ref="F87:F88" si="64">SUM(D87:E87)</f>
        <v>0.3955044955257066</v>
      </c>
      <c r="G87" s="200">
        <f t="shared" si="52"/>
        <v>4.3660563994186719E-2</v>
      </c>
      <c r="I87" s="11" t="str">
        <f>I76</f>
        <v>Associate professional occupations</v>
      </c>
      <c r="J87" s="11">
        <v>9.3994151872941458</v>
      </c>
      <c r="K87" s="11">
        <v>7.8972801553801091</v>
      </c>
      <c r="L87" s="11">
        <v>-1.5021350319140343</v>
      </c>
      <c r="M87" s="11">
        <v>3.568831824505621</v>
      </c>
      <c r="N87" s="11">
        <v>2.0666967925915865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0.30854692854024929</v>
      </c>
      <c r="C88" s="11">
        <v>0.55534327906630632</v>
      </c>
      <c r="D88" s="11">
        <f t="shared" si="63"/>
        <v>0.24679635052605703</v>
      </c>
      <c r="E88" s="11">
        <v>0.27954360454001564</v>
      </c>
      <c r="F88" s="11">
        <f t="shared" si="64"/>
        <v>0.52633995506607267</v>
      </c>
      <c r="G88" s="200">
        <f t="shared" si="52"/>
        <v>4.3938378795896238E-2</v>
      </c>
      <c r="I88" s="11" t="str">
        <f>I77</f>
        <v>Administrative and secretarial occupations</v>
      </c>
      <c r="J88" s="11">
        <v>16.626010914662682</v>
      </c>
      <c r="K88" s="11">
        <v>11.2619657862426</v>
      </c>
      <c r="L88" s="11">
        <v>-5.3640451284200843</v>
      </c>
      <c r="M88" s="11">
        <v>6.1587544007209418</v>
      </c>
      <c r="N88" s="11">
        <v>0.79470927230085708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0.10444980323553948</v>
      </c>
      <c r="C89" s="11">
        <v>0.36523757677444263</v>
      </c>
      <c r="D89" s="11">
        <f t="shared" si="50"/>
        <v>0.26078777353890314</v>
      </c>
      <c r="E89" s="11">
        <v>0.14801335339107205</v>
      </c>
      <c r="F89" s="11">
        <f t="shared" si="51"/>
        <v>0.40880112692997517</v>
      </c>
      <c r="G89" s="200">
        <f t="shared" si="52"/>
        <v>6.0602611463407285E-2</v>
      </c>
      <c r="I89" s="11" t="str">
        <f t="shared" ref="I89:I93" si="65">I78</f>
        <v>Skilled trades occupations</v>
      </c>
      <c r="J89" s="11">
        <v>13.014126581726419</v>
      </c>
      <c r="K89" s="11">
        <v>11.885935814225681</v>
      </c>
      <c r="L89" s="11">
        <v>-1.1281907675007383</v>
      </c>
      <c r="M89" s="11">
        <v>5.2178019927903891</v>
      </c>
      <c r="N89" s="11">
        <v>4.0896112252896506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1.0671451345059682</v>
      </c>
      <c r="C90" s="11">
        <v>1.9079718719287719</v>
      </c>
      <c r="D90" s="11">
        <f t="shared" ref="D90" si="66">C90-B90</f>
        <v>0.84082673742280378</v>
      </c>
      <c r="E90" s="11">
        <v>0.86887424894581811</v>
      </c>
      <c r="F90" s="11">
        <f t="shared" ref="F90" si="67">SUM(D90:E90)</f>
        <v>1.7097009863686219</v>
      </c>
      <c r="G90" s="200">
        <f t="shared" ref="G90:G91" si="68">IF(B90&gt;0,(1+(E90/B90))^(1/($C$6-$B$6))-1,0)</f>
        <v>4.0508775890238935E-2</v>
      </c>
      <c r="I90" s="11" t="str">
        <f t="shared" si="65"/>
        <v>Caring, leisure and other service occupations</v>
      </c>
      <c r="J90" s="11">
        <v>11.877779906237057</v>
      </c>
      <c r="K90" s="11">
        <v>10.344757157540453</v>
      </c>
      <c r="L90" s="11">
        <v>-1.5330227486966044</v>
      </c>
      <c r="M90" s="11">
        <v>5.4146695865601</v>
      </c>
      <c r="N90" s="11">
        <v>3.8816468378634958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53.896835857812441</v>
      </c>
      <c r="C91" s="11">
        <f t="shared" ref="C91:F91" si="69">SUM(C65:C90)</f>
        <v>87.901186247393966</v>
      </c>
      <c r="D91" s="11">
        <f t="shared" si="69"/>
        <v>34.004350389581539</v>
      </c>
      <c r="E91" s="11">
        <f t="shared" si="69"/>
        <v>37.052835124122915</v>
      </c>
      <c r="F91" s="11">
        <f t="shared" si="69"/>
        <v>71.057185513704454</v>
      </c>
      <c r="G91" s="200">
        <f t="shared" si="68"/>
        <v>3.5497824577573223E-2</v>
      </c>
      <c r="I91" s="11" t="str">
        <f t="shared" si="65"/>
        <v>Sales and customer service occupations</v>
      </c>
      <c r="J91" s="11">
        <v>13.784231343199359</v>
      </c>
      <c r="K91" s="11">
        <v>12.701810573920994</v>
      </c>
      <c r="L91" s="11">
        <v>-1.0824207692783658</v>
      </c>
      <c r="M91" s="11">
        <v>6.2751298740820278</v>
      </c>
      <c r="N91" s="11">
        <v>5.1927091048036615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10.830009299330086</v>
      </c>
      <c r="K92" s="11">
        <v>11.290969685274289</v>
      </c>
      <c r="L92" s="11">
        <v>0.46096038594420241</v>
      </c>
      <c r="M92" s="11">
        <v>5.5881527096160042</v>
      </c>
      <c r="N92" s="11">
        <v>6.049113095560207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16.073370157047069</v>
      </c>
      <c r="K93" s="11">
        <v>16.490945331223493</v>
      </c>
      <c r="L93" s="11">
        <v>0.41757517417642687</v>
      </c>
      <c r="M93" s="11">
        <v>7.6131568875691027</v>
      </c>
      <c r="N93" s="11">
        <v>8.03073206174553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10.377194695475072</v>
      </c>
      <c r="C94" s="11">
        <v>12.163273147107395</v>
      </c>
      <c r="D94" s="11">
        <f>C94-B94</f>
        <v>1.7860784516323225</v>
      </c>
      <c r="E94" s="11">
        <v>6.0871345430976618</v>
      </c>
      <c r="F94" s="11">
        <f>SUM(D94:E94)</f>
        <v>7.8732129947299843</v>
      </c>
      <c r="G94" s="200">
        <f>IF(B94&gt;0,(1+(E94/B94))^(1/($C$6-$B$6))-1,0)</f>
        <v>3.1250736705666915E-2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3.8821959613819303</v>
      </c>
      <c r="C95" s="11">
        <v>5.9264171991393209</v>
      </c>
      <c r="D95" s="11">
        <f t="shared" ref="D95:D118" si="72">C95-B95</f>
        <v>2.0442212377573905</v>
      </c>
      <c r="E95" s="11">
        <v>2.9794464054726313</v>
      </c>
      <c r="F95" s="11">
        <f t="shared" ref="F95:F118" si="73">SUM(D95:E95)</f>
        <v>5.0236676432300218</v>
      </c>
      <c r="G95" s="200">
        <f t="shared" ref="G95:G120" si="74">IF(B95&gt;0,(1+(E95/B95))^(1/($C$6-$B$6))-1,0)</f>
        <v>3.8699784879959509E-2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11.362503855963709</v>
      </c>
      <c r="C96" s="11">
        <v>16.624215017490116</v>
      </c>
      <c r="D96" s="11">
        <f t="shared" si="72"/>
        <v>5.2617111615264065</v>
      </c>
      <c r="E96" s="11">
        <v>5.5939626622316654</v>
      </c>
      <c r="F96" s="11">
        <f t="shared" si="73"/>
        <v>10.855673823758071</v>
      </c>
      <c r="G96" s="200">
        <f t="shared" si="74"/>
        <v>2.704803073019546E-2</v>
      </c>
      <c r="I96" s="11" t="str">
        <f>I85</f>
        <v>Managers, directors and senior officials</v>
      </c>
      <c r="J96" s="11">
        <f t="array" ref="J96:J104">MMULT(aggregation!$B$13:$AA$21,B239:B264)</f>
        <v>5.569325800560911</v>
      </c>
      <c r="K96" s="11">
        <f t="array" ref="K96:K104">MMULT(aggregation!$B$13:$AA$21,C239:C264)</f>
        <v>3.4748726559085474</v>
      </c>
      <c r="L96" s="11">
        <f t="array" ref="L96:L104">MMULT(aggregation!$B$13:$AA$21,D239:D264)</f>
        <v>-2.0944531446523635</v>
      </c>
      <c r="M96" s="11">
        <f t="array" ref="M96:M104">MMULT(aggregation!$B$13:$AA$21,E239:E264)</f>
        <v>2.0118849615998533</v>
      </c>
      <c r="N96" s="11">
        <f t="array" ref="N96:N104">MMULT(aggregation!$B$13:$AA$21,F239:F264)</f>
        <v>-8.2568183052510347E-2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8.1234270454358501</v>
      </c>
      <c r="C97" s="11">
        <v>10.256188735566139</v>
      </c>
      <c r="D97" s="11">
        <f t="shared" si="72"/>
        <v>2.1327616901302893</v>
      </c>
      <c r="E97" s="11">
        <v>5.084569828894459</v>
      </c>
      <c r="F97" s="11">
        <f t="shared" si="73"/>
        <v>7.2173315190247482</v>
      </c>
      <c r="G97" s="200">
        <f t="shared" si="74"/>
        <v>3.2935439713067449E-2</v>
      </c>
      <c r="I97" s="11" t="str">
        <f>I86</f>
        <v>Professional occupations</v>
      </c>
      <c r="J97" s="11">
        <v>5.2446479876437611</v>
      </c>
      <c r="K97" s="11">
        <v>3.4687682089192893</v>
      </c>
      <c r="L97" s="11">
        <v>-1.7758797787244711</v>
      </c>
      <c r="M97" s="11">
        <v>1.7099091504317219</v>
      </c>
      <c r="N97" s="11">
        <v>-6.5970628292749439E-2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6.2888782695378973</v>
      </c>
      <c r="C98" s="11">
        <v>4.5784899837495656</v>
      </c>
      <c r="D98" s="11">
        <f t="shared" ref="D98" si="75">C98-B98</f>
        <v>-1.7103882857883317</v>
      </c>
      <c r="E98" s="11">
        <v>2.7077108357793263</v>
      </c>
      <c r="F98" s="11">
        <f t="shared" ref="F98" si="76">SUM(D98:E98)</f>
        <v>0.99732254999099457</v>
      </c>
      <c r="G98" s="200">
        <f t="shared" si="74"/>
        <v>2.4158042610104236E-2</v>
      </c>
      <c r="I98" s="11" t="str">
        <f>I87</f>
        <v>Associate professional occupations</v>
      </c>
      <c r="J98" s="11">
        <v>5.5676680764066599</v>
      </c>
      <c r="K98" s="11">
        <v>3.2872744278221973</v>
      </c>
      <c r="L98" s="11">
        <v>-2.2803936485844627</v>
      </c>
      <c r="M98" s="11">
        <v>1.6235411136381146</v>
      </c>
      <c r="N98" s="11">
        <v>-0.65685253494634799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13.710729616891552</v>
      </c>
      <c r="C99" s="11">
        <v>15.98082592872565</v>
      </c>
      <c r="D99" s="11">
        <f t="shared" si="72"/>
        <v>2.2700963118340987</v>
      </c>
      <c r="E99" s="11">
        <v>7.5233901085284467</v>
      </c>
      <c r="F99" s="11">
        <f t="shared" si="73"/>
        <v>9.7934864203625445</v>
      </c>
      <c r="G99" s="200">
        <f t="shared" si="74"/>
        <v>2.9591415879022254E-2</v>
      </c>
      <c r="I99" s="11" t="str">
        <f>I88</f>
        <v>Administrative and secretarial occupations</v>
      </c>
      <c r="J99" s="11">
        <v>9.0556509817044137</v>
      </c>
      <c r="K99" s="11">
        <v>2.4532206595319259</v>
      </c>
      <c r="L99" s="11">
        <v>-6.6024303221724887</v>
      </c>
      <c r="M99" s="11">
        <v>2.1135474589921257</v>
      </c>
      <c r="N99" s="11">
        <v>-4.488882863180363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3.3892899249074202</v>
      </c>
      <c r="C100" s="11">
        <v>4.0857302516337608</v>
      </c>
      <c r="D100" s="11">
        <f t="shared" si="72"/>
        <v>0.6964403267263406</v>
      </c>
      <c r="E100" s="11">
        <v>1.5881028869511804</v>
      </c>
      <c r="F100" s="11">
        <f t="shared" si="73"/>
        <v>2.2845432136775212</v>
      </c>
      <c r="G100" s="200">
        <f t="shared" si="74"/>
        <v>2.5950040706509414E-2</v>
      </c>
      <c r="I100" s="11" t="str">
        <f t="shared" ref="I100:I104" si="77">I89</f>
        <v>Skilled trades occupations</v>
      </c>
      <c r="J100" s="11">
        <v>7.0035912111244212</v>
      </c>
      <c r="K100" s="11">
        <v>4.6346241878913235</v>
      </c>
      <c r="L100" s="11">
        <v>-2.3689670232330968</v>
      </c>
      <c r="M100" s="11">
        <v>2.3447929339711013</v>
      </c>
      <c r="N100" s="11">
        <v>-2.4174089261995158E-2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2.9343138738891175</v>
      </c>
      <c r="C101" s="11">
        <v>7.4332348793610743</v>
      </c>
      <c r="D101" s="11">
        <f t="shared" si="72"/>
        <v>4.4989210054719564</v>
      </c>
      <c r="E101" s="11">
        <v>3.6394425760594324</v>
      </c>
      <c r="F101" s="11">
        <f t="shared" si="73"/>
        <v>8.1383635815313884</v>
      </c>
      <c r="G101" s="200">
        <f t="shared" si="74"/>
        <v>5.5246214454517384E-2</v>
      </c>
      <c r="I101" s="11" t="str">
        <f t="shared" si="77"/>
        <v>Caring, leisure and other service occupations</v>
      </c>
      <c r="J101" s="11">
        <v>3.2859781544418007</v>
      </c>
      <c r="K101" s="11">
        <v>2.0359991457201114</v>
      </c>
      <c r="L101" s="11">
        <v>-1.2499790087216895</v>
      </c>
      <c r="M101" s="11">
        <v>0.95818487147401976</v>
      </c>
      <c r="N101" s="11">
        <v>-0.29179413724766967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1.0707774713802041</v>
      </c>
      <c r="C102" s="11">
        <v>1.3035944849499144</v>
      </c>
      <c r="D102" s="11">
        <f t="shared" si="72"/>
        <v>0.2328170135697103</v>
      </c>
      <c r="E102" s="11">
        <v>0.41555866624490767</v>
      </c>
      <c r="F102" s="11">
        <f t="shared" si="73"/>
        <v>0.64837567981461797</v>
      </c>
      <c r="G102" s="200">
        <f t="shared" si="74"/>
        <v>2.2102665300391511E-2</v>
      </c>
      <c r="I102" s="11" t="str">
        <f t="shared" si="77"/>
        <v>Sales and customer service occupations</v>
      </c>
      <c r="J102" s="11">
        <v>8.8366582504473499</v>
      </c>
      <c r="K102" s="11">
        <v>4.0817279553925232</v>
      </c>
      <c r="L102" s="11">
        <v>-4.7549302950548276</v>
      </c>
      <c r="M102" s="11">
        <v>2.5912002597431827</v>
      </c>
      <c r="N102" s="11">
        <v>-2.1637300353116449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2.8413601057067028</v>
      </c>
      <c r="C103" s="11">
        <v>2.9043303678433392</v>
      </c>
      <c r="D103" s="11">
        <f t="shared" ref="D103:D104" si="78">C103-B103</f>
        <v>6.2970262136636368E-2</v>
      </c>
      <c r="E103" s="11">
        <v>1.3088175158765487</v>
      </c>
      <c r="F103" s="11">
        <f t="shared" ref="F103:F104" si="79">SUM(D103:E103)</f>
        <v>1.3717877780131851</v>
      </c>
      <c r="G103" s="200">
        <f t="shared" si="74"/>
        <v>2.5579568744013459E-2</v>
      </c>
      <c r="I103" s="11" t="str">
        <f t="shared" si="77"/>
        <v>Process, plant and machine operatives</v>
      </c>
      <c r="J103" s="11">
        <v>8.3796208820912135</v>
      </c>
      <c r="K103" s="11">
        <v>4.7701787122616253</v>
      </c>
      <c r="L103" s="11">
        <v>-3.6094421698295878</v>
      </c>
      <c r="M103" s="11">
        <v>2.9542721180163722</v>
      </c>
      <c r="N103" s="11">
        <v>-0.6551700518132153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8.8901444174134667</v>
      </c>
      <c r="C104" s="11">
        <v>10.772941622125771</v>
      </c>
      <c r="D104" s="11">
        <f t="shared" si="78"/>
        <v>1.8827972047123041</v>
      </c>
      <c r="E104" s="11">
        <v>4.941481834493521</v>
      </c>
      <c r="F104" s="11">
        <f t="shared" si="79"/>
        <v>6.824279039205825</v>
      </c>
      <c r="G104" s="200">
        <f t="shared" si="74"/>
        <v>2.9906095715358072E-2</v>
      </c>
      <c r="I104" s="11" t="str">
        <f t="shared" si="77"/>
        <v>Elementary occupations</v>
      </c>
      <c r="J104" s="11">
        <v>14.673749533630923</v>
      </c>
      <c r="K104" s="11">
        <v>10.895037481543984</v>
      </c>
      <c r="L104" s="11">
        <v>-3.7787120520869402</v>
      </c>
      <c r="M104" s="11">
        <v>5.5606095614409297</v>
      </c>
      <c r="N104" s="11">
        <v>1.7818975093539891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12.556268193309721</v>
      </c>
      <c r="C105" s="11">
        <v>19.764262279032707</v>
      </c>
      <c r="D105" s="11">
        <f t="shared" si="72"/>
        <v>7.2079940857229854</v>
      </c>
      <c r="E105" s="11">
        <v>8.9352897948136238</v>
      </c>
      <c r="F105" s="11">
        <f t="shared" si="73"/>
        <v>16.143283880536607</v>
      </c>
      <c r="G105" s="200">
        <f t="shared" si="74"/>
        <v>3.6478953347377496E-2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1.7224099054731687</v>
      </c>
      <c r="C106" s="11">
        <v>2.7619000056410759</v>
      </c>
      <c r="D106" s="11">
        <f t="shared" si="72"/>
        <v>1.0394901001679071</v>
      </c>
      <c r="E106" s="11">
        <v>1.4832453194403195</v>
      </c>
      <c r="F106" s="11">
        <f t="shared" si="73"/>
        <v>2.5227354196082263</v>
      </c>
      <c r="G106" s="200">
        <f t="shared" si="74"/>
        <v>4.2282277114850331E-2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0.86196539846515396</v>
      </c>
      <c r="C107" s="11">
        <v>1.4163026541953732</v>
      </c>
      <c r="D107" s="11">
        <f t="shared" si="72"/>
        <v>0.55433725573021919</v>
      </c>
      <c r="E107" s="11">
        <v>0.72162037476226126</v>
      </c>
      <c r="F107" s="11">
        <f t="shared" si="73"/>
        <v>1.2759576304924805</v>
      </c>
      <c r="G107" s="200">
        <f t="shared" si="74"/>
        <v>4.1382121141978256E-2</v>
      </c>
      <c r="I107" s="11" t="str">
        <f>I96</f>
        <v>Managers, directors and senior officials</v>
      </c>
      <c r="J107" s="11">
        <f t="array" ref="J107:J115">MMULT(aggregation!$B$13:$AA$21,B268:B293)</f>
        <v>1.7210524027172844</v>
      </c>
      <c r="K107" s="11">
        <f t="array" ref="K107:K115">MMULT(aggregation!$B$13:$AA$21,C268:C293)</f>
        <v>2.1862573995785457</v>
      </c>
      <c r="L107" s="11">
        <f t="array" ref="L107:L115">MMULT(aggregation!$B$13:$AA$21,D268:D293)</f>
        <v>0.46520499686126127</v>
      </c>
      <c r="M107" s="11">
        <f t="array" ref="M107:M115">MMULT(aggregation!$B$13:$AA$21,E268:E293)</f>
        <v>0.68027770198025039</v>
      </c>
      <c r="N107" s="11">
        <f t="array" ref="N107:N115">MMULT(aggregation!$B$13:$AA$21,F268:F293)</f>
        <v>1.1454826988415117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0.98910068758864456</v>
      </c>
      <c r="C108" s="11">
        <v>1.5718332092572003</v>
      </c>
      <c r="D108" s="11">
        <f t="shared" si="72"/>
        <v>0.58273252166855571</v>
      </c>
      <c r="E108" s="11">
        <v>0.58751408454943077</v>
      </c>
      <c r="F108" s="11">
        <f t="shared" si="73"/>
        <v>1.1702466062179866</v>
      </c>
      <c r="G108" s="200">
        <f t="shared" si="74"/>
        <v>3.1570718030869971E-2</v>
      </c>
      <c r="I108" s="11" t="str">
        <f>I97</f>
        <v>Professional occupations</v>
      </c>
      <c r="J108" s="11">
        <v>1.3740312163012991</v>
      </c>
      <c r="K108" s="11">
        <v>2.3479841251982267</v>
      </c>
      <c r="L108" s="11">
        <v>0.97395290889692787</v>
      </c>
      <c r="M108" s="11">
        <v>0.65590166935240402</v>
      </c>
      <c r="N108" s="11">
        <v>1.6298545782493319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0.48167894781941029</v>
      </c>
      <c r="C109" s="11">
        <v>0.73985567195949675</v>
      </c>
      <c r="D109" s="11">
        <f t="shared" ref="D109" si="80">C109-B109</f>
        <v>0.25817672414008647</v>
      </c>
      <c r="E109" s="11">
        <v>0.30388597000781542</v>
      </c>
      <c r="F109" s="11">
        <f t="shared" ref="F109" si="81">SUM(D109:E109)</f>
        <v>0.56206269414790189</v>
      </c>
      <c r="G109" s="200">
        <f t="shared" si="74"/>
        <v>3.3145831237215928E-2</v>
      </c>
      <c r="I109" s="11" t="str">
        <f>I98</f>
        <v>Associate professional occupations</v>
      </c>
      <c r="J109" s="11">
        <v>1.4271363450999752</v>
      </c>
      <c r="K109" s="11">
        <v>2.0947854063548776</v>
      </c>
      <c r="L109" s="11">
        <v>0.66764906125490231</v>
      </c>
      <c r="M109" s="11">
        <v>0.58717085355209286</v>
      </c>
      <c r="N109" s="11">
        <v>1.2548199148069952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0.80820309986830874</v>
      </c>
      <c r="C110" s="11">
        <v>1.5075392948026471</v>
      </c>
      <c r="D110" s="11">
        <f t="shared" si="72"/>
        <v>0.69933619493433841</v>
      </c>
      <c r="E110" s="11">
        <v>0.67874866599741068</v>
      </c>
      <c r="F110" s="11">
        <f t="shared" si="73"/>
        <v>1.3780848609317491</v>
      </c>
      <c r="G110" s="200">
        <f t="shared" si="74"/>
        <v>4.1481974900231755E-2</v>
      </c>
      <c r="I110" s="11" t="str">
        <f>I99</f>
        <v>Administrative and secretarial occupations</v>
      </c>
      <c r="J110" s="11">
        <v>2.9762582317936768</v>
      </c>
      <c r="K110" s="11">
        <v>2.9616698279065519</v>
      </c>
      <c r="L110" s="11">
        <v>-1.458840388712479E-2</v>
      </c>
      <c r="M110" s="11">
        <v>0.98658603943947454</v>
      </c>
      <c r="N110" s="11">
        <v>0.97199763555234986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4.2225394758391692</v>
      </c>
      <c r="C111" s="11">
        <v>6.8843605607627554</v>
      </c>
      <c r="D111" s="11">
        <f>C111-B111</f>
        <v>2.6618210849235862</v>
      </c>
      <c r="E111" s="11">
        <v>3.6931731135746309</v>
      </c>
      <c r="F111" s="11">
        <f>SUM(D111:E111)</f>
        <v>6.3549941984982166</v>
      </c>
      <c r="G111" s="200">
        <f t="shared" si="74"/>
        <v>4.2784146417411462E-2</v>
      </c>
      <c r="I111" s="11" t="str">
        <f t="shared" ref="I111:I115" si="82">I100</f>
        <v>Skilled trades occupations</v>
      </c>
      <c r="J111" s="11">
        <v>3.8171993544778537</v>
      </c>
      <c r="K111" s="11">
        <v>1.9353817694830953</v>
      </c>
      <c r="L111" s="11">
        <v>-1.881817584994758</v>
      </c>
      <c r="M111" s="11">
        <v>0.92518551961637041</v>
      </c>
      <c r="N111" s="11">
        <v>-0.95663206537838763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1.0849979917765129</v>
      </c>
      <c r="C112" s="11">
        <v>1.6158527483000569</v>
      </c>
      <c r="D112" s="11">
        <f t="shared" ref="D112:D113" si="83">C112-B112</f>
        <v>0.53085475652354397</v>
      </c>
      <c r="E112" s="11">
        <v>0.82489860157153205</v>
      </c>
      <c r="F112" s="11">
        <f t="shared" ref="F112:F113" si="84">SUM(D112:E112)</f>
        <v>1.355753358095076</v>
      </c>
      <c r="G112" s="200">
        <f t="shared" si="74"/>
        <v>3.8417650206949538E-2</v>
      </c>
      <c r="I112" s="11" t="str">
        <f t="shared" si="82"/>
        <v>Caring, leisure and other service occupations</v>
      </c>
      <c r="J112" s="11">
        <v>1.2277725858800539</v>
      </c>
      <c r="K112" s="11">
        <v>1.0550564454903169</v>
      </c>
      <c r="L112" s="11">
        <v>-0.17271614038973687</v>
      </c>
      <c r="M112" s="11">
        <v>0.31652394430532493</v>
      </c>
      <c r="N112" s="11">
        <v>0.14380780391558803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7.4247691922385048E-2</v>
      </c>
      <c r="C113" s="11">
        <v>9.978881280519207E-2</v>
      </c>
      <c r="D113" s="11">
        <f t="shared" si="83"/>
        <v>2.5541120882807022E-2</v>
      </c>
      <c r="E113" s="11">
        <v>4.7933453097231342E-2</v>
      </c>
      <c r="F113" s="11">
        <f t="shared" si="84"/>
        <v>7.3474573980038371E-2</v>
      </c>
      <c r="G113" s="200">
        <f t="shared" si="74"/>
        <v>3.376402714827953E-2</v>
      </c>
      <c r="I113" s="11" t="str">
        <f t="shared" si="82"/>
        <v>Sales and customer service occupations</v>
      </c>
      <c r="J113" s="11">
        <v>3.8468531143067635</v>
      </c>
      <c r="K113" s="11">
        <v>2.6529555582669735</v>
      </c>
      <c r="L113" s="11">
        <v>-1.1938975560397895</v>
      </c>
      <c r="M113" s="11">
        <v>0.85024830839910881</v>
      </c>
      <c r="N113" s="11">
        <v>-0.34364924764068094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5.4451835812807285</v>
      </c>
      <c r="C114" s="11">
        <v>8.8039994017837593</v>
      </c>
      <c r="D114" s="11">
        <f t="shared" si="72"/>
        <v>3.3588158205030307</v>
      </c>
      <c r="E114" s="11">
        <v>3.8367932274974863</v>
      </c>
      <c r="F114" s="11">
        <f t="shared" si="73"/>
        <v>7.1956090480005166</v>
      </c>
      <c r="G114" s="200">
        <f t="shared" si="74"/>
        <v>3.6195885598881983E-2</v>
      </c>
      <c r="I114" s="11" t="str">
        <f t="shared" si="82"/>
        <v>Process, plant and machine operatives</v>
      </c>
      <c r="J114" s="11">
        <v>4.2299632307575532</v>
      </c>
      <c r="K114" s="11">
        <v>1.8478560359038081</v>
      </c>
      <c r="L114" s="11">
        <v>-2.3821071948537451</v>
      </c>
      <c r="M114" s="11">
        <v>0.97163349671347188</v>
      </c>
      <c r="N114" s="11">
        <v>-1.4104736981402735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2.0424310430678605</v>
      </c>
      <c r="C115" s="11">
        <v>3.4517195323810181</v>
      </c>
      <c r="D115" s="11">
        <f t="shared" si="72"/>
        <v>1.4092884893131576</v>
      </c>
      <c r="E115" s="11">
        <v>1.3685411339591402</v>
      </c>
      <c r="F115" s="11">
        <f t="shared" si="73"/>
        <v>2.7778296232722979</v>
      </c>
      <c r="G115" s="200">
        <f t="shared" si="74"/>
        <v>3.4781649052727293E-2</v>
      </c>
      <c r="I115" s="11" t="str">
        <f t="shared" si="82"/>
        <v>Elementary occupations</v>
      </c>
      <c r="J115" s="11">
        <v>6.435460407992637</v>
      </c>
      <c r="K115" s="11">
        <v>4.9239230366251441</v>
      </c>
      <c r="L115" s="11">
        <v>-1.5115373713674931</v>
      </c>
      <c r="M115" s="11">
        <v>1.5843696220697105</v>
      </c>
      <c r="N115" s="11">
        <v>7.2832250702217438E-2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0.44555925153433379</v>
      </c>
      <c r="C116" s="11">
        <v>1.1704688526279703</v>
      </c>
      <c r="D116" s="11">
        <f t="shared" ref="D116:D117" si="85">C116-B116</f>
        <v>0.72490960109363645</v>
      </c>
      <c r="E116" s="11">
        <v>0.42725405909126374</v>
      </c>
      <c r="F116" s="11">
        <f t="shared" ref="F116:F117" si="86">SUM(D116:E116)</f>
        <v>1.1521636601849001</v>
      </c>
      <c r="G116" s="200">
        <f t="shared" si="74"/>
        <v>4.5845967766503293E-2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1.1562955481025718</v>
      </c>
      <c r="C117" s="11">
        <v>2.2578724926898515</v>
      </c>
      <c r="D117" s="11">
        <f t="shared" si="85"/>
        <v>1.1015769445872796</v>
      </c>
      <c r="E117" s="11">
        <v>1.1000654353276731</v>
      </c>
      <c r="F117" s="11">
        <f t="shared" si="86"/>
        <v>2.2016423799149525</v>
      </c>
      <c r="G117" s="200">
        <f t="shared" si="74"/>
        <v>4.5576904992139733E-2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0.36360759945357946</v>
      </c>
      <c r="C118" s="11">
        <v>1.3425087998995235</v>
      </c>
      <c r="D118" s="11">
        <f t="shared" si="72"/>
        <v>0.97890120044594409</v>
      </c>
      <c r="E118" s="11">
        <v>0.61899686733148163</v>
      </c>
      <c r="F118" s="11">
        <f t="shared" si="73"/>
        <v>1.5978980677774257</v>
      </c>
      <c r="G118" s="200">
        <f t="shared" si="74"/>
        <v>6.8520976020523205E-2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3.8754494279633405</v>
      </c>
      <c r="C119" s="11">
        <v>6.2707899054883525</v>
      </c>
      <c r="D119" s="11">
        <f t="shared" ref="D119" si="87">C119-B119</f>
        <v>2.395340477525012</v>
      </c>
      <c r="E119" s="11">
        <v>3.0914051823581081</v>
      </c>
      <c r="F119" s="11">
        <f t="shared" ref="F119" si="88">SUM(D119:E119)</f>
        <v>5.4867456598831197</v>
      </c>
      <c r="G119" s="200">
        <f t="shared" si="74"/>
        <v>3.9874619106215814E-2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109.00075308144783</v>
      </c>
      <c r="C120" s="11">
        <f t="shared" ref="C120:F120" si="89">SUM(C94:C119)</f>
        <v>151.68829583931907</v>
      </c>
      <c r="D120" s="11">
        <f t="shared" si="89"/>
        <v>42.687542757871221</v>
      </c>
      <c r="E120" s="11">
        <f t="shared" si="89"/>
        <v>69.588983147009174</v>
      </c>
      <c r="F120" s="11">
        <f t="shared" si="89"/>
        <v>112.2765259048804</v>
      </c>
      <c r="G120" s="200">
        <f t="shared" si="74"/>
        <v>3.3463477138481856E-2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1.8072941725650249</v>
      </c>
      <c r="C123" s="11">
        <v>1.8961326854670157</v>
      </c>
      <c r="D123" s="11">
        <f>C123-B123</f>
        <v>8.8838512901990851E-2</v>
      </c>
      <c r="E123" s="11">
        <v>0.91522948561009132</v>
      </c>
      <c r="F123" s="11">
        <f>SUM(D123:E123)</f>
        <v>1.0040679985120822</v>
      </c>
      <c r="G123" s="200">
        <f>IF(B123&gt;0,(1+(E123/B123))^(1/($C$6-$B$6))-1,0)</f>
        <v>2.7691712417962089E-2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1.0232413310498403</v>
      </c>
      <c r="C124" s="11">
        <v>1.4252890092490118</v>
      </c>
      <c r="D124" s="11">
        <f t="shared" ref="D124:D139" si="92">C124-B124</f>
        <v>0.40204767819917153</v>
      </c>
      <c r="E124" s="11">
        <v>0.7290398396487312</v>
      </c>
      <c r="F124" s="11">
        <f t="shared" ref="F124:F131" si="93">SUM(D124:E124)</f>
        <v>1.1310875178479027</v>
      </c>
      <c r="G124" s="200">
        <f t="shared" ref="G124:G147" si="94">IF(B124&gt;0,(1+(E124/B124))^(1/($C$6-$B$6))-1,0)</f>
        <v>3.6513703132823983E-2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1.0964139163224316</v>
      </c>
      <c r="C125" s="11">
        <v>1.6363535827552607</v>
      </c>
      <c r="D125" s="11">
        <f t="shared" si="92"/>
        <v>0.53993966643282909</v>
      </c>
      <c r="E125" s="11">
        <v>0.52539137589470952</v>
      </c>
      <c r="F125" s="11">
        <f t="shared" si="93"/>
        <v>1.0653310423275386</v>
      </c>
      <c r="G125" s="200">
        <f t="shared" si="94"/>
        <v>2.6443254351709689E-2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2.5572316436105451</v>
      </c>
      <c r="C126" s="11">
        <v>0.53814741042550152</v>
      </c>
      <c r="D126" s="11">
        <f t="shared" si="92"/>
        <v>-2.0190842331850436</v>
      </c>
      <c r="E126" s="11">
        <v>0.44801113581410917</v>
      </c>
      <c r="F126" s="11">
        <f t="shared" si="93"/>
        <v>-1.5710730973709344</v>
      </c>
      <c r="G126" s="200">
        <f t="shared" si="94"/>
        <v>1.0820325668157382E-2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0.58733184895196167</v>
      </c>
      <c r="C127" s="11">
        <v>0.44662956816216648</v>
      </c>
      <c r="D127" s="11">
        <f t="shared" si="92"/>
        <v>-0.14070228078979519</v>
      </c>
      <c r="E127" s="11">
        <v>0.13543320401861822</v>
      </c>
      <c r="F127" s="11">
        <f t="shared" si="93"/>
        <v>-5.269076771176967E-3</v>
      </c>
      <c r="G127" s="200">
        <f>IF(B127&gt;0,(1+(E127/B127))^(1/($C$6-$B$6))-1,0)</f>
        <v>1.39290657450859E-2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1.0040202733043733</v>
      </c>
      <c r="C128" s="11">
        <v>1.0984172549276261</v>
      </c>
      <c r="D128" s="11">
        <f t="shared" si="92"/>
        <v>9.4396981623252829E-2</v>
      </c>
      <c r="E128" s="11">
        <v>0.35418349266664806</v>
      </c>
      <c r="F128" s="11">
        <f t="shared" si="93"/>
        <v>0.44858047428990089</v>
      </c>
      <c r="G128" s="200">
        <f t="shared" si="94"/>
        <v>2.0347637379971362E-2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0.55595838753125493</v>
      </c>
      <c r="C129" s="11">
        <v>0.80315117643814926</v>
      </c>
      <c r="D129" s="11">
        <f t="shared" si="92"/>
        <v>0.24719278890689433</v>
      </c>
      <c r="E129" s="11">
        <v>0.29283136878281074</v>
      </c>
      <c r="F129" s="11">
        <f t="shared" si="93"/>
        <v>0.54002415768970513</v>
      </c>
      <c r="G129" s="200">
        <f t="shared" si="94"/>
        <v>2.8609480617916239E-2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1.4523802682853937</v>
      </c>
      <c r="C130" s="11">
        <v>1.1220198567250415</v>
      </c>
      <c r="D130" s="11">
        <f t="shared" si="92"/>
        <v>-0.33036041156035223</v>
      </c>
      <c r="E130" s="11">
        <v>0.65895796610766599</v>
      </c>
      <c r="F130" s="11">
        <f t="shared" si="93"/>
        <v>0.32859755454731376</v>
      </c>
      <c r="G130" s="200">
        <f t="shared" si="94"/>
        <v>2.5254847839937922E-2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0.31393762959338117</v>
      </c>
      <c r="C131" s="11">
        <v>0.39993748601323642</v>
      </c>
      <c r="D131" s="11">
        <f t="shared" si="92"/>
        <v>8.5999856419855247E-2</v>
      </c>
      <c r="E131" s="11">
        <v>0.11136859846649215</v>
      </c>
      <c r="F131" s="11">
        <f t="shared" si="93"/>
        <v>0.19736845488634741</v>
      </c>
      <c r="G131" s="200">
        <f t="shared" si="94"/>
        <v>2.0447245782516221E-2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0.36991392471242718</v>
      </c>
      <c r="C132" s="11">
        <v>0.44932624641666769</v>
      </c>
      <c r="D132" s="11">
        <f t="shared" si="92"/>
        <v>7.9412321704240507E-2</v>
      </c>
      <c r="E132" s="11">
        <v>0.17357950472894851</v>
      </c>
      <c r="F132" s="11">
        <f t="shared" ref="F132:F133" si="95">SUM(D132:E132)</f>
        <v>0.25299182643318902</v>
      </c>
      <c r="G132" s="200">
        <f t="shared" si="94"/>
        <v>2.598160557541429E-2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2.2238046947847407</v>
      </c>
      <c r="C133" s="11">
        <v>2.825095299458106</v>
      </c>
      <c r="D133" s="11">
        <f t="shared" si="92"/>
        <v>0.60129060467336526</v>
      </c>
      <c r="E133" s="11">
        <v>1.1968031739376512</v>
      </c>
      <c r="F133" s="11">
        <f t="shared" si="95"/>
        <v>1.7980937786110165</v>
      </c>
      <c r="G133" s="200">
        <f t="shared" si="94"/>
        <v>2.9122586340220913E-2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3.6444718906004487</v>
      </c>
      <c r="C134" s="11">
        <v>5.1946463255504165</v>
      </c>
      <c r="D134" s="11">
        <f t="shared" si="92"/>
        <v>1.5501744349499678</v>
      </c>
      <c r="E134" s="11">
        <v>2.6411855701747156</v>
      </c>
      <c r="F134" s="11">
        <f t="shared" ref="F134:F137" si="96">SUM(D134:E134)</f>
        <v>4.1913600051246833</v>
      </c>
      <c r="G134" s="200">
        <f t="shared" si="94"/>
        <v>3.7005533225330955E-2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0.75788515315702898</v>
      </c>
      <c r="C135" s="11">
        <v>0.81763654036493449</v>
      </c>
      <c r="D135" s="11">
        <f t="shared" si="92"/>
        <v>5.9751387207905515E-2</v>
      </c>
      <c r="E135" s="11">
        <v>0.49501751938555777</v>
      </c>
      <c r="F135" s="11">
        <f t="shared" si="96"/>
        <v>0.55476890659346334</v>
      </c>
      <c r="G135" s="200">
        <f t="shared" si="94"/>
        <v>3.4080294862449234E-2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0.36964680471057115</v>
      </c>
      <c r="C136" s="11">
        <v>0.56073843909638754</v>
      </c>
      <c r="D136" s="11">
        <f t="shared" si="92"/>
        <v>0.19109163438581639</v>
      </c>
      <c r="E136" s="11">
        <v>0.31430360644932853</v>
      </c>
      <c r="F136" s="11">
        <f t="shared" si="96"/>
        <v>0.50539524083514498</v>
      </c>
      <c r="G136" s="200">
        <f t="shared" si="94"/>
        <v>4.187554392660231E-2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0.34566275980043765</v>
      </c>
      <c r="C137" s="11">
        <v>0.54211316348603189</v>
      </c>
      <c r="D137" s="11">
        <f t="shared" si="92"/>
        <v>0.19645040368559424</v>
      </c>
      <c r="E137" s="11">
        <v>0.18773389106451263</v>
      </c>
      <c r="F137" s="11">
        <f t="shared" si="96"/>
        <v>0.38418429475010685</v>
      </c>
      <c r="G137" s="200">
        <f t="shared" si="94"/>
        <v>2.9342361544460793E-2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0.31078644908654685</v>
      </c>
      <c r="C138" s="11">
        <v>0.52365409568349075</v>
      </c>
      <c r="D138" s="11">
        <f t="shared" si="92"/>
        <v>0.2128676465969439</v>
      </c>
      <c r="E138" s="11">
        <v>0.21545263554547348</v>
      </c>
      <c r="F138" s="11">
        <f t="shared" ref="F138" si="97">SUM(D138:E138)</f>
        <v>0.42832028214241735</v>
      </c>
      <c r="G138" s="200">
        <f t="shared" si="94"/>
        <v>3.5733607378249932E-2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0.28051087545590042</v>
      </c>
      <c r="C139" s="11">
        <v>0.45111880010699468</v>
      </c>
      <c r="D139" s="11">
        <f t="shared" si="92"/>
        <v>0.17060792465109426</v>
      </c>
      <c r="E139" s="11">
        <v>0.20813640556635465</v>
      </c>
      <c r="F139" s="11">
        <f t="shared" ref="F139" si="98">SUM(D139:E139)</f>
        <v>0.37874433021744891</v>
      </c>
      <c r="G139" s="200">
        <f t="shared" si="94"/>
        <v>3.769498738002941E-2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3.4581260204033728</v>
      </c>
      <c r="C140" s="11">
        <v>4.0463630323206488</v>
      </c>
      <c r="D140" s="11">
        <f>C140-B140</f>
        <v>0.58823701191727595</v>
      </c>
      <c r="E140" s="11">
        <v>2.2090235710341002</v>
      </c>
      <c r="F140" s="11">
        <f>SUM(D140:E140)</f>
        <v>2.7972605829513761</v>
      </c>
      <c r="G140" s="200">
        <f t="shared" si="94"/>
        <v>3.3478843915904388E-2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0.63860961932646565</v>
      </c>
      <c r="C141" s="11">
        <v>0.92616483388931847</v>
      </c>
      <c r="D141" s="11">
        <f t="shared" ref="D141:D147" si="99">C141-B141</f>
        <v>0.28755521456285282</v>
      </c>
      <c r="E141" s="11">
        <v>0.47662578832574282</v>
      </c>
      <c r="F141" s="11">
        <f t="shared" ref="F141:F142" si="100">SUM(D141:E141)</f>
        <v>0.76418100288859558</v>
      </c>
      <c r="G141" s="200">
        <f t="shared" si="94"/>
        <v>3.786788312405287E-2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2.4864745393868338E-2</v>
      </c>
      <c r="C142" s="11">
        <v>2.5648337312517134E-2</v>
      </c>
      <c r="D142" s="11">
        <f t="shared" si="99"/>
        <v>7.8359191864879607E-4</v>
      </c>
      <c r="E142" s="11">
        <v>1.1755668030625402E-2</v>
      </c>
      <c r="F142" s="11">
        <f t="shared" si="100"/>
        <v>1.2539259949274198E-2</v>
      </c>
      <c r="G142" s="200">
        <f t="shared" si="94"/>
        <v>2.614629579635519E-2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1.7980036075286721</v>
      </c>
      <c r="C143" s="11">
        <v>2.6981283609380138</v>
      </c>
      <c r="D143" s="11">
        <f t="shared" si="99"/>
        <v>0.90012475340934173</v>
      </c>
      <c r="E143" s="11">
        <v>1.235299526484174</v>
      </c>
      <c r="F143" s="11">
        <f t="shared" ref="F143:F144" si="101">SUM(D143:E143)</f>
        <v>2.1354242798935159</v>
      </c>
      <c r="G143" s="200">
        <f t="shared" si="94"/>
        <v>3.5479925213125485E-2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0.54741074628970832</v>
      </c>
      <c r="C144" s="11">
        <v>0.87374429479474391</v>
      </c>
      <c r="D144" s="11">
        <f t="shared" si="99"/>
        <v>0.3263335485050356</v>
      </c>
      <c r="E144" s="11">
        <v>0.38183921642926927</v>
      </c>
      <c r="F144" s="11">
        <f t="shared" si="101"/>
        <v>0.70817276493430481</v>
      </c>
      <c r="G144" s="200">
        <f t="shared" si="94"/>
        <v>3.5908227143780724E-2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0.21662287095094418</v>
      </c>
      <c r="C145" s="11">
        <v>0.50212842009342185</v>
      </c>
      <c r="D145" s="11">
        <f t="shared" si="99"/>
        <v>0.28550554914247767</v>
      </c>
      <c r="E145" s="11">
        <v>0.17212116096257174</v>
      </c>
      <c r="F145" s="11">
        <f t="shared" ref="F145:F146" si="102">SUM(D145:E145)</f>
        <v>0.45762671010504941</v>
      </c>
      <c r="G145" s="200">
        <f t="shared" si="94"/>
        <v>3.9754068692102518E-2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0.55214256161391573</v>
      </c>
      <c r="C146" s="11">
        <v>1.0065602705960055</v>
      </c>
      <c r="D146" s="11">
        <f t="shared" si="99"/>
        <v>0.45441770898208977</v>
      </c>
      <c r="E146" s="11">
        <v>0.48883370130459008</v>
      </c>
      <c r="F146" s="11">
        <f t="shared" si="102"/>
        <v>0.9432514102866798</v>
      </c>
      <c r="G146" s="200">
        <f t="shared" si="94"/>
        <v>4.3180131164408886E-2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0.22272715873740084</v>
      </c>
      <c r="C147" s="11">
        <v>0.93204417349779889</v>
      </c>
      <c r="D147" s="11">
        <f t="shared" si="99"/>
        <v>0.70931701476039799</v>
      </c>
      <c r="E147" s="11">
        <v>0.43434992413550966</v>
      </c>
      <c r="F147" s="11">
        <f t="shared" ref="F147" si="103">SUM(D147:E147)</f>
        <v>1.1436669388959078</v>
      </c>
      <c r="G147" s="200">
        <f t="shared" si="94"/>
        <v>7.478816664576371E-2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1.8045326127898624</v>
      </c>
      <c r="C148" s="11">
        <v>2.873178690770505</v>
      </c>
      <c r="D148" s="11">
        <f t="shared" ref="D148" si="104">C148-B148</f>
        <v>1.0686460779806426</v>
      </c>
      <c r="E148" s="11">
        <v>1.3510213104364968</v>
      </c>
      <c r="F148" s="11">
        <f t="shared" ref="F148" si="105">SUM(D148:E148)</f>
        <v>2.4196673884171394</v>
      </c>
      <c r="G148" s="200">
        <f t="shared" ref="G148:G149" si="106">IF(B148&gt;0,(1+(E148/B148))^(1/($C$6-$B$6))-1,0)</f>
        <v>3.7960256530902736E-2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27.963531966556513</v>
      </c>
      <c r="C149" s="11">
        <f t="shared" ref="C149:F149" si="107">SUM(C123:C148)</f>
        <v>34.614367354539006</v>
      </c>
      <c r="D149" s="11">
        <f t="shared" si="107"/>
        <v>6.650835387982494</v>
      </c>
      <c r="E149" s="11">
        <f t="shared" si="107"/>
        <v>16.363528641005502</v>
      </c>
      <c r="F149" s="11">
        <f t="shared" si="107"/>
        <v>23.014364028987991</v>
      </c>
      <c r="G149" s="200">
        <f t="shared" si="106"/>
        <v>3.1189448701106404E-2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2.8661930330584267</v>
      </c>
      <c r="C152" s="11">
        <v>3.0271151990877185</v>
      </c>
      <c r="D152" s="11">
        <f>C152-B152</f>
        <v>0.16092216602929188</v>
      </c>
      <c r="E152" s="11">
        <v>1.4309411832756802</v>
      </c>
      <c r="F152" s="11">
        <f>SUM(D152:E152)</f>
        <v>1.5918633493049721</v>
      </c>
      <c r="G152" s="200">
        <f>IF(B152&gt;0,(1+(E152/B152))^(1/($C$6-$B$6))-1,0)</f>
        <v>2.736531374767126E-2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1.2490880199902814</v>
      </c>
      <c r="C153" s="11">
        <v>1.7842279217470194</v>
      </c>
      <c r="D153" s="11">
        <f t="shared" ref="D153:D168" si="110">C153-B153</f>
        <v>0.53513990175673798</v>
      </c>
      <c r="E153" s="11">
        <v>0.88826923379990885</v>
      </c>
      <c r="F153" s="11">
        <f t="shared" ref="F153:F160" si="111">SUM(D153:E153)</f>
        <v>1.4234091355566467</v>
      </c>
      <c r="G153" s="200">
        <f t="shared" ref="G153:G155" si="112">IF(B153&gt;0,(1+(E153/B153))^(1/($C$6-$B$6))-1,0)</f>
        <v>3.6459345350059236E-2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2.998028374374297</v>
      </c>
      <c r="C154" s="11">
        <v>3.6942325159170846</v>
      </c>
      <c r="D154" s="11">
        <f t="shared" si="110"/>
        <v>0.69620414154278754</v>
      </c>
      <c r="E154" s="11">
        <v>1.170656320635282</v>
      </c>
      <c r="F154" s="11">
        <f t="shared" si="111"/>
        <v>1.8668604621780696</v>
      </c>
      <c r="G154" s="200">
        <f t="shared" si="112"/>
        <v>2.2219639434006844E-2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0.55845240988862466</v>
      </c>
      <c r="C155" s="11">
        <v>0.7424656012617934</v>
      </c>
      <c r="D155" s="11">
        <f t="shared" si="110"/>
        <v>0.18401319137316874</v>
      </c>
      <c r="E155" s="11">
        <v>0.31349375694408177</v>
      </c>
      <c r="F155" s="11">
        <f t="shared" si="111"/>
        <v>0.49750694831725051</v>
      </c>
      <c r="G155" s="200">
        <f t="shared" si="112"/>
        <v>3.0149446591925866E-2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0.30162927470759282</v>
      </c>
      <c r="C156" s="11">
        <v>0.2764582641359622</v>
      </c>
      <c r="D156" s="11">
        <f t="shared" si="110"/>
        <v>-2.5171010571630625E-2</v>
      </c>
      <c r="E156" s="11">
        <v>0.1320825480413744</v>
      </c>
      <c r="F156" s="11">
        <f t="shared" si="111"/>
        <v>0.10691153746974377</v>
      </c>
      <c r="G156" s="200">
        <f>IF(B156&gt;0,(1+(E156/B156))^(1/($C$6-$B$6))-1,0)</f>
        <v>2.4507600733205015E-2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2.1588509962742699</v>
      </c>
      <c r="C157" s="11">
        <v>2.8518407438599733</v>
      </c>
      <c r="D157" s="11">
        <f t="shared" si="110"/>
        <v>0.69298974758570342</v>
      </c>
      <c r="E157" s="11">
        <v>1.1877595890087047</v>
      </c>
      <c r="F157" s="11">
        <f t="shared" si="111"/>
        <v>1.8807493365944081</v>
      </c>
      <c r="G157" s="200">
        <f t="shared" ref="G157:G178" si="113">IF(B157&gt;0,(1+(E157/B157))^(1/($C$6-$B$6))-1,0)</f>
        <v>2.9656030611675988E-2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1.3932232693981372</v>
      </c>
      <c r="C158" s="11">
        <v>1.2777019300937429</v>
      </c>
      <c r="D158" s="11">
        <f t="shared" si="110"/>
        <v>-0.11552133930439434</v>
      </c>
      <c r="E158" s="11">
        <v>0.47610601054475221</v>
      </c>
      <c r="F158" s="11">
        <f t="shared" si="111"/>
        <v>0.36058467124035787</v>
      </c>
      <c r="G158" s="200">
        <f t="shared" si="113"/>
        <v>1.9790603376503624E-2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0.46059525126070872</v>
      </c>
      <c r="C159" s="11">
        <v>0.95015733666752999</v>
      </c>
      <c r="D159" s="11">
        <f t="shared" si="110"/>
        <v>0.48956208540682128</v>
      </c>
      <c r="E159" s="11">
        <v>0.43626824711589135</v>
      </c>
      <c r="F159" s="11">
        <f t="shared" si="111"/>
        <v>0.92583033252271263</v>
      </c>
      <c r="G159" s="200">
        <f t="shared" si="113"/>
        <v>4.5427193847040082E-2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0.2383929147126142</v>
      </c>
      <c r="C160" s="11">
        <v>0.2084199739083111</v>
      </c>
      <c r="D160" s="11">
        <f t="shared" si="110"/>
        <v>-2.99729408043031E-2</v>
      </c>
      <c r="E160" s="11">
        <v>6.7642787485626188E-2</v>
      </c>
      <c r="F160" s="11">
        <f t="shared" si="111"/>
        <v>3.7669846681323088E-2</v>
      </c>
      <c r="G160" s="200">
        <f t="shared" si="113"/>
        <v>1.6791522703679007E-2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0.4457170675333893</v>
      </c>
      <c r="C161" s="11">
        <v>0.39574471977959819</v>
      </c>
      <c r="D161" s="11">
        <f t="shared" si="110"/>
        <v>-4.9972347753791113E-2</v>
      </c>
      <c r="E161" s="11">
        <v>0.1769411583938236</v>
      </c>
      <c r="F161" s="11">
        <f t="shared" ref="F161:F162" si="114">SUM(D161:E161)</f>
        <v>0.12696881064003249</v>
      </c>
      <c r="G161" s="200">
        <f t="shared" si="113"/>
        <v>2.2537783247270626E-2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2.069498216106135</v>
      </c>
      <c r="C162" s="11">
        <v>2.551743068699234</v>
      </c>
      <c r="D162" s="11">
        <f t="shared" si="110"/>
        <v>0.4822448525930989</v>
      </c>
      <c r="E162" s="11">
        <v>1.0685887396774418</v>
      </c>
      <c r="F162" s="11">
        <f t="shared" si="114"/>
        <v>1.5508335922705407</v>
      </c>
      <c r="G162" s="200">
        <f t="shared" si="113"/>
        <v>2.8142537886232333E-2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4.1703415643846213</v>
      </c>
      <c r="C163" s="11">
        <v>5.8275036001223501</v>
      </c>
      <c r="D163" s="11">
        <f t="shared" si="110"/>
        <v>1.6571620357377288</v>
      </c>
      <c r="E163" s="11">
        <v>2.6936296274500995</v>
      </c>
      <c r="F163" s="11">
        <f t="shared" ref="F163:F166" si="115">SUM(D163:E163)</f>
        <v>4.3507916631878283</v>
      </c>
      <c r="G163" s="200">
        <f t="shared" si="113"/>
        <v>3.3777133706874407E-2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0.57930871789015348</v>
      </c>
      <c r="C164" s="11">
        <v>0.51075432238017027</v>
      </c>
      <c r="D164" s="11">
        <f t="shared" si="110"/>
        <v>-6.8554395509983213E-2</v>
      </c>
      <c r="E164" s="11">
        <v>0.32264991610053451</v>
      </c>
      <c r="F164" s="11">
        <f t="shared" si="115"/>
        <v>0.25409552059055129</v>
      </c>
      <c r="G164" s="200">
        <f t="shared" si="113"/>
        <v>2.9955443031254747E-2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0.535120592922672</v>
      </c>
      <c r="C165" s="11">
        <v>0.83011955586944275</v>
      </c>
      <c r="D165" s="11">
        <f t="shared" si="110"/>
        <v>0.29499896294677075</v>
      </c>
      <c r="E165" s="11">
        <v>0.42112716948413903</v>
      </c>
      <c r="F165" s="11">
        <f t="shared" si="115"/>
        <v>0.71612613243090983</v>
      </c>
      <c r="G165" s="200">
        <f t="shared" si="113"/>
        <v>3.9460325925330109E-2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1.4836671701335877</v>
      </c>
      <c r="C166" s="11">
        <v>2.0375886282883453</v>
      </c>
      <c r="D166" s="11">
        <f t="shared" si="110"/>
        <v>0.55392145815475757</v>
      </c>
      <c r="E166" s="11">
        <v>0.7292544503577979</v>
      </c>
      <c r="F166" s="11">
        <f t="shared" si="115"/>
        <v>1.2831759085125554</v>
      </c>
      <c r="G166" s="200">
        <f t="shared" si="113"/>
        <v>2.7011491357461281E-2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0.46249440533295683</v>
      </c>
      <c r="C167" s="11">
        <v>0.66327801729132996</v>
      </c>
      <c r="D167" s="11">
        <f t="shared" si="110"/>
        <v>0.20078361195837313</v>
      </c>
      <c r="E167" s="11">
        <v>0.28409726863568791</v>
      </c>
      <c r="F167" s="11">
        <f t="shared" ref="F167" si="116">SUM(D167:E167)</f>
        <v>0.48488088059406104</v>
      </c>
      <c r="G167" s="200">
        <f t="shared" si="113"/>
        <v>3.2440685706969008E-2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0.33347820293489511</v>
      </c>
      <c r="C168" s="11">
        <v>0.55715551692012777</v>
      </c>
      <c r="D168" s="11">
        <f t="shared" si="110"/>
        <v>0.22367731398523266</v>
      </c>
      <c r="E168" s="11">
        <v>0.24629827477951427</v>
      </c>
      <c r="F168" s="11">
        <f t="shared" ref="F168" si="117">SUM(D168:E168)</f>
        <v>0.46997558876474693</v>
      </c>
      <c r="G168" s="200">
        <f t="shared" si="113"/>
        <v>3.7559176846484688E-2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2.004586063670275</v>
      </c>
      <c r="C169" s="11">
        <v>2.7026052694727314</v>
      </c>
      <c r="D169" s="11">
        <f>C169-B169</f>
        <v>0.69801920580245636</v>
      </c>
      <c r="E169" s="11">
        <v>1.4301561147154358</v>
      </c>
      <c r="F169" s="11">
        <f>SUM(D169:E169)</f>
        <v>2.1281753205178919</v>
      </c>
      <c r="G169" s="200">
        <f t="shared" si="113"/>
        <v>3.6552481728567621E-2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0.90922736737066068</v>
      </c>
      <c r="C170" s="11">
        <v>1.4496340816543187</v>
      </c>
      <c r="D170" s="11">
        <f t="shared" ref="D170:D176" si="118">C170-B170</f>
        <v>0.54040671428365805</v>
      </c>
      <c r="E170" s="11">
        <v>0.70939327810573272</v>
      </c>
      <c r="F170" s="11">
        <f t="shared" ref="F170:F171" si="119">SUM(D170:E170)</f>
        <v>1.2497999923893908</v>
      </c>
      <c r="G170" s="200">
        <f t="shared" si="113"/>
        <v>3.9197687747212884E-2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2.2178165350505215E-2</v>
      </c>
      <c r="C171" s="11">
        <v>1.99779134082568E-2</v>
      </c>
      <c r="D171" s="11">
        <f t="shared" si="118"/>
        <v>-2.200251942248415E-3</v>
      </c>
      <c r="E171" s="11">
        <v>1.0268432928783603E-2</v>
      </c>
      <c r="F171" s="11">
        <f t="shared" si="119"/>
        <v>8.0681809865351881E-3</v>
      </c>
      <c r="G171" s="200">
        <f t="shared" si="113"/>
        <v>2.5690273057323632E-2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1.4045359067583871</v>
      </c>
      <c r="C172" s="11">
        <v>1.9702253876671647</v>
      </c>
      <c r="D172" s="11">
        <f t="shared" si="118"/>
        <v>0.56568948090877758</v>
      </c>
      <c r="E172" s="11">
        <v>0.8034997171844388</v>
      </c>
      <c r="F172" s="11">
        <f t="shared" ref="F172:F173" si="120">SUM(D172:E172)</f>
        <v>1.3691891980932165</v>
      </c>
      <c r="G172" s="200">
        <f t="shared" si="113"/>
        <v>3.0619167681855686E-2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0.88125950058439595</v>
      </c>
      <c r="C173" s="11">
        <v>1.3702049272573487</v>
      </c>
      <c r="D173" s="11">
        <f t="shared" si="118"/>
        <v>0.48894542667295271</v>
      </c>
      <c r="E173" s="11">
        <v>0.51764427931517054</v>
      </c>
      <c r="F173" s="11">
        <f t="shared" si="120"/>
        <v>1.0065897059881233</v>
      </c>
      <c r="G173" s="200">
        <f t="shared" si="113"/>
        <v>3.1285556714277352E-2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0.4392925613544798</v>
      </c>
      <c r="C174" s="11">
        <v>0.79364837698607948</v>
      </c>
      <c r="D174" s="11">
        <f t="shared" si="118"/>
        <v>0.35435581563159968</v>
      </c>
      <c r="E174" s="11">
        <v>0.28494692363390833</v>
      </c>
      <c r="F174" s="11">
        <f t="shared" ref="F174:F175" si="121">SUM(D174:E174)</f>
        <v>0.63930273926550796</v>
      </c>
      <c r="G174" s="200">
        <f t="shared" si="113"/>
        <v>3.3892115234058995E-2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0.8921360588237226</v>
      </c>
      <c r="C175" s="11">
        <v>1.5213780721710095</v>
      </c>
      <c r="D175" s="11">
        <f t="shared" si="118"/>
        <v>0.62924201334728691</v>
      </c>
      <c r="E175" s="11">
        <v>0.76652547431925611</v>
      </c>
      <c r="F175" s="11">
        <f t="shared" si="121"/>
        <v>1.3957674876665429</v>
      </c>
      <c r="G175" s="200">
        <f t="shared" si="113"/>
        <v>4.220970258807788E-2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0.26013465547714593</v>
      </c>
      <c r="C176" s="11">
        <v>0.83304542127962733</v>
      </c>
      <c r="D176" s="11">
        <f t="shared" si="118"/>
        <v>0.57291076580248146</v>
      </c>
      <c r="E176" s="11">
        <v>0.35894460635254632</v>
      </c>
      <c r="F176" s="11">
        <f t="shared" ref="F176" si="122">SUM(D176:E176)</f>
        <v>0.93185537215502778</v>
      </c>
      <c r="G176" s="200">
        <f t="shared" si="113"/>
        <v>5.9505469093360519E-2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1.616164360669418</v>
      </c>
      <c r="C177" s="11">
        <v>2.4340598622302734</v>
      </c>
      <c r="D177" s="11">
        <f t="shared" ref="D177" si="123">C177-B177</f>
        <v>0.81789550156085533</v>
      </c>
      <c r="E177" s="11">
        <v>1.1546261628947498</v>
      </c>
      <c r="F177" s="11">
        <f t="shared" ref="F177" si="124">SUM(D177:E177)</f>
        <v>1.9725216644556052</v>
      </c>
      <c r="G177" s="200">
        <f t="shared" si="113"/>
        <v>3.6592059825630852E-2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30.733594120962355</v>
      </c>
      <c r="C178" s="11">
        <f t="shared" ref="C178:F178" si="125">SUM(C152:C177)</f>
        <v>41.281286228156532</v>
      </c>
      <c r="D178" s="11">
        <f t="shared" si="125"/>
        <v>10.547692107194189</v>
      </c>
      <c r="E178" s="11">
        <f t="shared" si="125"/>
        <v>18.081811271180367</v>
      </c>
      <c r="F178" s="11">
        <f t="shared" si="125"/>
        <v>28.629503378374547</v>
      </c>
      <c r="G178" s="200">
        <f t="shared" si="113"/>
        <v>3.13266412192994E-2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6.6864251290343173</v>
      </c>
      <c r="C181" s="11">
        <v>5.425984080307833</v>
      </c>
      <c r="D181" s="11">
        <f>C181-B181</f>
        <v>-1.2604410487264843</v>
      </c>
      <c r="E181" s="11">
        <v>2.4878560019584142</v>
      </c>
      <c r="F181" s="11">
        <f>SUM(D181:E181)</f>
        <v>1.2274149532319298</v>
      </c>
      <c r="G181" s="200">
        <f>IF(B181&gt;0,(1+(E181/B181))^(1/($C$6-$B$6))-1,0)</f>
        <v>2.1312241038918378E-2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3.2473226746042907</v>
      </c>
      <c r="C182" s="11">
        <v>3.0169217265615917</v>
      </c>
      <c r="D182" s="11">
        <f t="shared" ref="D182:D197" si="128">C182-B182</f>
        <v>-0.23040094804269895</v>
      </c>
      <c r="E182" s="11">
        <v>1.4396075772947645</v>
      </c>
      <c r="F182" s="11">
        <f t="shared" ref="F182:F189" si="129">SUM(D182:E182)</f>
        <v>1.2092066292520656</v>
      </c>
      <c r="G182" s="200">
        <f t="shared" ref="G182:G184" si="130">IF(B182&gt;0,(1+(E182/B182))^(1/($C$6-$B$6))-1,0)</f>
        <v>2.4764808919840009E-2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4.1724200072767577</v>
      </c>
      <c r="C183" s="11">
        <v>3.8596047286237014</v>
      </c>
      <c r="D183" s="11">
        <f t="shared" si="128"/>
        <v>-0.31281527865305625</v>
      </c>
      <c r="E183" s="11">
        <v>1.2395163429621108</v>
      </c>
      <c r="F183" s="11">
        <f t="shared" si="129"/>
        <v>0.92670106430905452</v>
      </c>
      <c r="G183" s="200">
        <f t="shared" si="130"/>
        <v>1.7491939356645281E-2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2.2554305999427888</v>
      </c>
      <c r="C184" s="11">
        <v>2.5477853062036382</v>
      </c>
      <c r="D184" s="11">
        <f t="shared" si="128"/>
        <v>0.29235470626084936</v>
      </c>
      <c r="E184" s="11">
        <v>1.2616135692497907</v>
      </c>
      <c r="F184" s="11">
        <f t="shared" si="129"/>
        <v>1.5539682755106401</v>
      </c>
      <c r="G184" s="200">
        <f t="shared" si="130"/>
        <v>3.0061662481369211E-2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1.3439849343187737</v>
      </c>
      <c r="C185" s="11">
        <v>1.4214879697166436</v>
      </c>
      <c r="D185" s="11">
        <f t="shared" si="128"/>
        <v>7.7503035397869846E-2</v>
      </c>
      <c r="E185" s="11">
        <v>0.56613912592776061</v>
      </c>
      <c r="F185" s="11">
        <f t="shared" si="129"/>
        <v>0.64364216132563046</v>
      </c>
      <c r="G185" s="200">
        <f>IF(B185&gt;0,(1+(E185/B185))^(1/($C$6-$B$6))-1,0)</f>
        <v>2.371204126359272E-2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4.797383537629397</v>
      </c>
      <c r="C186" s="11">
        <v>4.6448296324928267</v>
      </c>
      <c r="D186" s="11">
        <f t="shared" si="128"/>
        <v>-0.1525539051365703</v>
      </c>
      <c r="E186" s="11">
        <v>1.9501097521033959</v>
      </c>
      <c r="F186" s="11">
        <f t="shared" si="129"/>
        <v>1.7975558469668256</v>
      </c>
      <c r="G186" s="200">
        <f t="shared" ref="G186:G205" si="131">IF(B186&gt;0,(1+(E186/B186))^(1/($C$6-$B$6))-1,0)</f>
        <v>2.3000552005327579E-2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2.0754968073476987</v>
      </c>
      <c r="C187" s="11">
        <v>1.236299443264341</v>
      </c>
      <c r="D187" s="11">
        <f t="shared" si="128"/>
        <v>-0.83919736408335766</v>
      </c>
      <c r="E187" s="11">
        <v>0.51270498244005824</v>
      </c>
      <c r="F187" s="11">
        <f t="shared" si="129"/>
        <v>-0.32649238164329941</v>
      </c>
      <c r="G187" s="200">
        <f t="shared" si="131"/>
        <v>1.4826355613307696E-2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1.9688594733961302</v>
      </c>
      <c r="C188" s="11">
        <v>4.3125001269411456</v>
      </c>
      <c r="D188" s="11">
        <f t="shared" si="128"/>
        <v>2.3436406535450152</v>
      </c>
      <c r="E188" s="11">
        <v>2.0117710531969579</v>
      </c>
      <c r="F188" s="11">
        <f t="shared" si="129"/>
        <v>4.3554117067419735</v>
      </c>
      <c r="G188" s="200">
        <f t="shared" si="131"/>
        <v>4.8051144657696332E-2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0.940310671292241</v>
      </c>
      <c r="C189" s="11">
        <v>0.57783841558780558</v>
      </c>
      <c r="D189" s="11">
        <f t="shared" si="128"/>
        <v>-0.36247225570443542</v>
      </c>
      <c r="E189" s="11">
        <v>0.16905655492615113</v>
      </c>
      <c r="F189" s="11">
        <f t="shared" si="129"/>
        <v>-0.19341570077828429</v>
      </c>
      <c r="G189" s="200">
        <f t="shared" si="131"/>
        <v>1.108328574673334E-2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1.0344930589443599</v>
      </c>
      <c r="C190" s="11">
        <v>0.70047166467518795</v>
      </c>
      <c r="D190" s="11">
        <f t="shared" si="128"/>
        <v>-0.33402139426917199</v>
      </c>
      <c r="E190" s="11">
        <v>0.29337363448560727</v>
      </c>
      <c r="F190" s="11">
        <f t="shared" ref="F190:F191" si="132">SUM(D190:E190)</f>
        <v>-4.0647759783564719E-2</v>
      </c>
      <c r="G190" s="200">
        <f t="shared" si="131"/>
        <v>1.6783429180035059E-2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6.1546848128474263</v>
      </c>
      <c r="C191" s="11">
        <v>5.1027579454931757</v>
      </c>
      <c r="D191" s="11">
        <f t="shared" si="128"/>
        <v>-1.0519268673542506</v>
      </c>
      <c r="E191" s="11">
        <v>2.3044254757134413</v>
      </c>
      <c r="F191" s="11">
        <f t="shared" si="132"/>
        <v>1.2524986083591907</v>
      </c>
      <c r="G191" s="200">
        <f t="shared" si="131"/>
        <v>2.1428390055381774E-2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13.567658191413196</v>
      </c>
      <c r="C192" s="11">
        <v>11.896746142044025</v>
      </c>
      <c r="D192" s="11">
        <f t="shared" si="128"/>
        <v>-1.6709120493691714</v>
      </c>
      <c r="E192" s="11">
        <v>5.8042105892644322</v>
      </c>
      <c r="F192" s="11">
        <f t="shared" ref="F192:F195" si="133">SUM(D192:E192)</f>
        <v>4.1332985398952609</v>
      </c>
      <c r="G192" s="200">
        <f t="shared" si="131"/>
        <v>2.4026294276943583E-2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2.2825926033537098</v>
      </c>
      <c r="C193" s="11">
        <v>0.61276551496859388</v>
      </c>
      <c r="D193" s="11">
        <f t="shared" si="128"/>
        <v>-1.6698270883851158</v>
      </c>
      <c r="E193" s="11">
        <v>0.76987940301317592</v>
      </c>
      <c r="F193" s="11">
        <f t="shared" si="133"/>
        <v>-0.89994768537193992</v>
      </c>
      <c r="G193" s="200">
        <f t="shared" si="131"/>
        <v>1.9564922948114516E-2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0.86658656921744037</v>
      </c>
      <c r="C194" s="11">
        <v>0.81527482293928455</v>
      </c>
      <c r="D194" s="11">
        <f t="shared" si="128"/>
        <v>-5.1311746278155823E-2</v>
      </c>
      <c r="E194" s="11">
        <v>0.43641345136234616</v>
      </c>
      <c r="F194" s="11">
        <f t="shared" si="133"/>
        <v>0.38510170508419034</v>
      </c>
      <c r="G194" s="200">
        <f t="shared" si="131"/>
        <v>2.7563883110186538E-2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7.5859917545095525</v>
      </c>
      <c r="C195" s="11">
        <v>6.2599018953683832</v>
      </c>
      <c r="D195" s="11">
        <f t="shared" si="128"/>
        <v>-1.3260898591411694</v>
      </c>
      <c r="E195" s="11">
        <v>2.4092122530296631</v>
      </c>
      <c r="F195" s="11">
        <f t="shared" si="133"/>
        <v>1.0831223938884937</v>
      </c>
      <c r="G195" s="200">
        <f t="shared" si="131"/>
        <v>1.8556879523903502E-2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4.9406829173292088</v>
      </c>
      <c r="C196" s="11">
        <v>4.1139044922977819</v>
      </c>
      <c r="D196" s="11">
        <f t="shared" si="128"/>
        <v>-0.82677842503142696</v>
      </c>
      <c r="E196" s="11">
        <v>1.7154696480194178</v>
      </c>
      <c r="F196" s="11">
        <f t="shared" ref="F196" si="134">SUM(D196:E196)</f>
        <v>0.88869122298799086</v>
      </c>
      <c r="G196" s="200">
        <f t="shared" si="131"/>
        <v>2.0067910547008072E-2</v>
      </c>
    </row>
    <row r="197" spans="1:14" x14ac:dyDescent="0.2">
      <c r="A197" t="str">
        <f t="shared" si="127"/>
        <v>54 Textiles, printing and other skilled trades</v>
      </c>
      <c r="B197" s="11">
        <v>2.2674057974797672</v>
      </c>
      <c r="C197" s="11">
        <v>2.5715937996554574</v>
      </c>
      <c r="D197" s="11">
        <f t="shared" si="128"/>
        <v>0.3041880021756902</v>
      </c>
      <c r="E197" s="11">
        <v>1.0674330216079213</v>
      </c>
      <c r="F197" s="11">
        <f t="shared" ref="F197" si="135">SUM(D197:E197)</f>
        <v>1.3716210237836115</v>
      </c>
      <c r="G197" s="200">
        <f t="shared" si="131"/>
        <v>2.6052791751704829E-2</v>
      </c>
    </row>
    <row r="198" spans="1:14" x14ac:dyDescent="0.2">
      <c r="A198" t="str">
        <f t="shared" si="127"/>
        <v>61 Caring personal service occupations</v>
      </c>
      <c r="B198" s="11">
        <v>14.098536442875931</v>
      </c>
      <c r="C198" s="11">
        <v>18.224373581292294</v>
      </c>
      <c r="D198" s="11">
        <f>C198-B198</f>
        <v>4.1258371384163635</v>
      </c>
      <c r="E198" s="11">
        <v>8.9446681917430286</v>
      </c>
      <c r="F198" s="11">
        <f>SUM(D198:E198)</f>
        <v>13.070505330159392</v>
      </c>
      <c r="G198" s="200">
        <f t="shared" si="131"/>
        <v>3.3295622882142606E-2</v>
      </c>
    </row>
    <row r="199" spans="1:14" x14ac:dyDescent="0.2">
      <c r="A199" t="str">
        <f t="shared" si="127"/>
        <v>62 Leisure, travel and related personal service occupations</v>
      </c>
      <c r="B199" s="11">
        <v>2.7553817397838607</v>
      </c>
      <c r="C199" s="11">
        <v>2.0928657126198904</v>
      </c>
      <c r="D199" s="11">
        <f t="shared" ref="D199:D205" si="136">C199-B199</f>
        <v>-0.66251602716397029</v>
      </c>
      <c r="E199" s="11">
        <v>1.0447962684839434</v>
      </c>
      <c r="F199" s="11">
        <f t="shared" ref="F199:F200" si="137">SUM(D199:E199)</f>
        <v>0.38228024131997307</v>
      </c>
      <c r="G199" s="200">
        <f t="shared" si="131"/>
        <v>2.1664126368826642E-2</v>
      </c>
    </row>
    <row r="200" spans="1:14" x14ac:dyDescent="0.2">
      <c r="A200" t="str">
        <f t="shared" si="127"/>
        <v>63 Community and civil enforcement occupations</v>
      </c>
      <c r="B200" s="11">
        <v>8.6731384881273174E-2</v>
      </c>
      <c r="C200" s="11">
        <v>5.887272735756445E-2</v>
      </c>
      <c r="D200" s="11">
        <f t="shared" si="136"/>
        <v>-2.7858657523708724E-2</v>
      </c>
      <c r="E200" s="11">
        <v>2.1357702070997152E-2</v>
      </c>
      <c r="F200" s="11">
        <f t="shared" si="137"/>
        <v>-6.5009554527115723E-3</v>
      </c>
      <c r="G200" s="200">
        <f t="shared" si="131"/>
        <v>1.4784218145371453E-2</v>
      </c>
    </row>
    <row r="201" spans="1:14" x14ac:dyDescent="0.2">
      <c r="A201" t="str">
        <f t="shared" si="127"/>
        <v>71 Sales occupations</v>
      </c>
      <c r="B201" s="11">
        <v>11.741742947256895</v>
      </c>
      <c r="C201" s="11">
        <v>11.952702343413234</v>
      </c>
      <c r="D201" s="11">
        <f t="shared" si="136"/>
        <v>0.21095939615633874</v>
      </c>
      <c r="E201" s="11">
        <v>5.5089380391881306</v>
      </c>
      <c r="F201" s="11">
        <f t="shared" ref="F201:F202" si="138">SUM(D201:E201)</f>
        <v>5.7198974353444694</v>
      </c>
      <c r="G201" s="200">
        <f t="shared" si="131"/>
        <v>2.5978464710117333E-2</v>
      </c>
    </row>
    <row r="202" spans="1:14" x14ac:dyDescent="0.2">
      <c r="A202" t="str">
        <f t="shared" si="127"/>
        <v>72 Customer service occupations</v>
      </c>
      <c r="B202" s="11">
        <v>3.1093991937255163</v>
      </c>
      <c r="C202" s="11">
        <v>3.6505107133825687</v>
      </c>
      <c r="D202" s="11">
        <f t="shared" si="136"/>
        <v>0.5411115196570524</v>
      </c>
      <c r="E202" s="11">
        <v>1.4200137617536714</v>
      </c>
      <c r="F202" s="11">
        <f t="shared" si="138"/>
        <v>1.9611252814107238</v>
      </c>
      <c r="G202" s="200">
        <f t="shared" si="131"/>
        <v>2.5394607295599059E-2</v>
      </c>
    </row>
    <row r="203" spans="1:14" x14ac:dyDescent="0.2">
      <c r="A203" t="str">
        <f t="shared" si="127"/>
        <v>81 Process, plant and machine operatives</v>
      </c>
      <c r="B203" s="11">
        <v>2.8229807133071159</v>
      </c>
      <c r="C203" s="11">
        <v>3.2064835607278659</v>
      </c>
      <c r="D203" s="11">
        <f t="shared" si="136"/>
        <v>0.38350284742075003</v>
      </c>
      <c r="E203" s="11">
        <v>1.1454638627873657</v>
      </c>
      <c r="F203" s="11">
        <f t="shared" ref="F203:F204" si="139">SUM(D203:E203)</f>
        <v>1.5289667102081157</v>
      </c>
      <c r="G203" s="200">
        <f t="shared" si="131"/>
        <v>2.296512322961064E-2</v>
      </c>
    </row>
    <row r="204" spans="1:14" x14ac:dyDescent="0.2">
      <c r="A204" t="str">
        <f t="shared" si="127"/>
        <v>82 Transport and mobile machine drivers and operatives</v>
      </c>
      <c r="B204" s="11">
        <v>4.6320292421712477</v>
      </c>
      <c r="C204" s="11">
        <v>5.2975062891184441</v>
      </c>
      <c r="D204" s="11">
        <f t="shared" si="136"/>
        <v>0.66547704694719645</v>
      </c>
      <c r="E204" s="11">
        <v>2.515156855289264</v>
      </c>
      <c r="F204" s="11">
        <f t="shared" si="139"/>
        <v>3.1806339022364605</v>
      </c>
      <c r="G204" s="200">
        <f t="shared" si="131"/>
        <v>2.9337006049062309E-2</v>
      </c>
    </row>
    <row r="205" spans="1:14" x14ac:dyDescent="0.2">
      <c r="A205" t="str">
        <f t="shared" si="127"/>
        <v>91 Elementary trades and related occupations</v>
      </c>
      <c r="B205" s="11">
        <v>1.0612858252542485</v>
      </c>
      <c r="C205" s="11">
        <v>2.5242198364595927</v>
      </c>
      <c r="D205" s="11">
        <f t="shared" si="136"/>
        <v>1.4629340112053442</v>
      </c>
      <c r="E205" s="11">
        <v>1.0048638672862484</v>
      </c>
      <c r="F205" s="11">
        <f t="shared" ref="F205" si="140">SUM(D205:E205)</f>
        <v>2.4677978784915924</v>
      </c>
      <c r="G205" s="200">
        <f t="shared" si="131"/>
        <v>4.541476102639419E-2</v>
      </c>
    </row>
    <row r="206" spans="1:14" x14ac:dyDescent="0.2">
      <c r="A206" t="str">
        <f t="shared" si="127"/>
        <v>92 Elementary administration and service occupations</v>
      </c>
      <c r="B206" s="11">
        <v>8.7297388495099479</v>
      </c>
      <c r="C206" s="11">
        <v>7.535728589075914</v>
      </c>
      <c r="D206" s="11">
        <f t="shared" ref="D206" si="141">C206-B206</f>
        <v>-1.1940102604340339</v>
      </c>
      <c r="E206" s="11">
        <v>3.6805581444015809</v>
      </c>
      <c r="F206" s="11">
        <f t="shared" ref="F206" si="142">SUM(D206:E206)</f>
        <v>2.486547883967547</v>
      </c>
      <c r="G206" s="200">
        <f t="shared" ref="G206:G207" si="143">IF(B206&gt;0,(1+(E206/B206))^(1/($C$6-$B$6))-1,0)</f>
        <v>2.3729916454897415E-2</v>
      </c>
    </row>
    <row r="207" spans="1:14" x14ac:dyDescent="0.2">
      <c r="A207" t="str">
        <f t="shared" si="127"/>
        <v>All occupations</v>
      </c>
      <c r="B207" s="11">
        <f>SUM(B181:B206)</f>
        <v>115.22555587870308</v>
      </c>
      <c r="C207" s="11">
        <f t="shared" ref="C207:F207" si="144">SUM(C181:C206)</f>
        <v>113.6599310605888</v>
      </c>
      <c r="D207" s="11">
        <f t="shared" si="144"/>
        <v>-1.5656248181143082</v>
      </c>
      <c r="E207" s="11">
        <f t="shared" si="144"/>
        <v>51.724609129559632</v>
      </c>
      <c r="F207" s="11">
        <f t="shared" si="144"/>
        <v>50.15898431144533</v>
      </c>
      <c r="G207" s="200">
        <f t="shared" si="143"/>
        <v>2.5028331597841236E-2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5.1195491019721713</v>
      </c>
      <c r="C210" s="11">
        <v>3.4166590612633807</v>
      </c>
      <c r="D210" s="11">
        <f>C210-B210</f>
        <v>-1.7028900407087906</v>
      </c>
      <c r="E210" s="11">
        <v>1.8131887732258876</v>
      </c>
      <c r="F210" s="11">
        <f>SUM(D210:E210)</f>
        <v>0.11029873251709699</v>
      </c>
      <c r="G210" s="200">
        <f>IF(B210&gt;0,(1+(E210/B210))^(1/($C$6-$B$6))-1,0)</f>
        <v>2.0418219916969349E-2</v>
      </c>
    </row>
    <row r="211" spans="1:7" x14ac:dyDescent="0.2">
      <c r="A211" t="str">
        <f t="shared" si="146"/>
        <v>12 Other managers and proprietors</v>
      </c>
      <c r="B211" s="11">
        <v>3.1730516044343076</v>
      </c>
      <c r="C211" s="11">
        <v>3.0046335807829454</v>
      </c>
      <c r="D211" s="11">
        <f t="shared" ref="D211:D226" si="147">C211-B211</f>
        <v>-0.16841802365136216</v>
      </c>
      <c r="E211" s="11">
        <v>1.6260641108426743</v>
      </c>
      <c r="F211" s="11">
        <f t="shared" ref="F211:F218" si="148">SUM(D211:E211)</f>
        <v>1.4576460871913122</v>
      </c>
      <c r="G211" s="200">
        <f t="shared" ref="G211:G213" si="149">IF(B211&gt;0,(1+(E211/B211))^(1/($C$6-$B$6))-1,0)</f>
        <v>2.7966446174250814E-2</v>
      </c>
    </row>
    <row r="212" spans="1:7" x14ac:dyDescent="0.2">
      <c r="A212" t="str">
        <f t="shared" si="146"/>
        <v>21 Science, research, engineering and technology professionals</v>
      </c>
      <c r="B212" s="11">
        <v>3.2500819106093619</v>
      </c>
      <c r="C212" s="11">
        <v>3.4449436080207927</v>
      </c>
      <c r="D212" s="11">
        <f t="shared" si="147"/>
        <v>0.19486169741143078</v>
      </c>
      <c r="E212" s="11">
        <v>1.2213628006309141</v>
      </c>
      <c r="F212" s="11">
        <f t="shared" si="148"/>
        <v>1.4162244980423448</v>
      </c>
      <c r="G212" s="200">
        <f t="shared" si="149"/>
        <v>2.1496549351947003E-2</v>
      </c>
    </row>
    <row r="213" spans="1:7" x14ac:dyDescent="0.2">
      <c r="A213" t="str">
        <f t="shared" si="146"/>
        <v>22 Health professionals</v>
      </c>
      <c r="B213" s="11">
        <v>1.5129937344743145</v>
      </c>
      <c r="C213" s="11">
        <v>1.234869026002694</v>
      </c>
      <c r="D213" s="11">
        <f t="shared" si="147"/>
        <v>-0.27812470847162052</v>
      </c>
      <c r="E213" s="11">
        <v>0.63507069210534695</v>
      </c>
      <c r="F213" s="11">
        <f t="shared" si="148"/>
        <v>0.35694598363372643</v>
      </c>
      <c r="G213" s="200">
        <f t="shared" si="149"/>
        <v>2.3640228047070444E-2</v>
      </c>
    </row>
    <row r="214" spans="1:7" x14ac:dyDescent="0.2">
      <c r="A214" t="str">
        <f t="shared" si="146"/>
        <v>23 Teaching and other educational professionals</v>
      </c>
      <c r="B214" s="11">
        <v>0.84249494018090221</v>
      </c>
      <c r="C214" s="11">
        <v>0.72513696575958908</v>
      </c>
      <c r="D214" s="11">
        <f t="shared" si="147"/>
        <v>-0.11735797442131313</v>
      </c>
      <c r="E214" s="11">
        <v>0.34663619053360417</v>
      </c>
      <c r="F214" s="11">
        <f t="shared" si="148"/>
        <v>0.22927821611229104</v>
      </c>
      <c r="G214" s="200">
        <f>IF(B214&gt;0,(1+(E214/B214))^(1/($C$6-$B$6))-1,0)</f>
        <v>2.3239970481530259E-2</v>
      </c>
    </row>
    <row r="215" spans="1:7" x14ac:dyDescent="0.2">
      <c r="A215" t="str">
        <f t="shared" si="146"/>
        <v>24 Business, media and public service professionals</v>
      </c>
      <c r="B215" s="11">
        <v>3.1790592552052206</v>
      </c>
      <c r="C215" s="11">
        <v>2.6178009111508507</v>
      </c>
      <c r="D215" s="11">
        <f t="shared" si="147"/>
        <v>-0.56125834405436992</v>
      </c>
      <c r="E215" s="11">
        <v>1.1649171540659828</v>
      </c>
      <c r="F215" s="11">
        <f t="shared" si="148"/>
        <v>0.60365881001161292</v>
      </c>
      <c r="G215" s="200">
        <f t="shared" ref="G215:G234" si="150">IF(B215&gt;0,(1+(E215/B215))^(1/($C$6-$B$6))-1,0)</f>
        <v>2.103177012791746E-2</v>
      </c>
    </row>
    <row r="216" spans="1:7" x14ac:dyDescent="0.2">
      <c r="A216" t="str">
        <f t="shared" si="146"/>
        <v>31 Science, engineering and technology associate professionals</v>
      </c>
      <c r="B216" s="11">
        <v>1.5950719174099655</v>
      </c>
      <c r="C216" s="11">
        <v>1.2948117779111799</v>
      </c>
      <c r="D216" s="11">
        <f t="shared" si="147"/>
        <v>-0.30026013949878561</v>
      </c>
      <c r="E216" s="11">
        <v>0.51152171761328835</v>
      </c>
      <c r="F216" s="11">
        <f t="shared" si="148"/>
        <v>0.21126157811450275</v>
      </c>
      <c r="G216" s="200">
        <f t="shared" si="150"/>
        <v>1.8716561361686201E-2</v>
      </c>
    </row>
    <row r="217" spans="1:7" x14ac:dyDescent="0.2">
      <c r="A217" t="str">
        <f t="shared" si="146"/>
        <v>32 Health and social care associate professionals</v>
      </c>
      <c r="B217" s="11">
        <v>1.3676978002539795</v>
      </c>
      <c r="C217" s="11">
        <v>2.0992500735572492</v>
      </c>
      <c r="D217" s="11">
        <f t="shared" si="147"/>
        <v>0.73155227330326977</v>
      </c>
      <c r="E217" s="11">
        <v>1.0577957506400728</v>
      </c>
      <c r="F217" s="11">
        <f t="shared" si="148"/>
        <v>1.7893480239433426</v>
      </c>
      <c r="G217" s="200">
        <f t="shared" si="150"/>
        <v>3.8932499021943956E-2</v>
      </c>
    </row>
    <row r="218" spans="1:7" x14ac:dyDescent="0.2">
      <c r="A218" t="str">
        <f t="shared" si="146"/>
        <v>33 Protective service occupations</v>
      </c>
      <c r="B218" s="11">
        <v>1.0442658276611425</v>
      </c>
      <c r="C218" s="11">
        <v>0.6153857896941608</v>
      </c>
      <c r="D218" s="11">
        <f t="shared" si="147"/>
        <v>-0.42888003796698171</v>
      </c>
      <c r="E218" s="11">
        <v>0.21065710499257218</v>
      </c>
      <c r="F218" s="11">
        <f t="shared" si="148"/>
        <v>-0.21822293297440953</v>
      </c>
      <c r="G218" s="200">
        <f t="shared" si="150"/>
        <v>1.2326018932599991E-2</v>
      </c>
    </row>
    <row r="219" spans="1:7" x14ac:dyDescent="0.2">
      <c r="A219" t="str">
        <f t="shared" si="146"/>
        <v>34 Culture, media and sports occupations</v>
      </c>
      <c r="B219" s="11">
        <v>0.54077086290130227</v>
      </c>
      <c r="C219" s="11">
        <v>0.293865250307832</v>
      </c>
      <c r="D219" s="11">
        <f t="shared" si="147"/>
        <v>-0.24690561259347027</v>
      </c>
      <c r="E219" s="11">
        <v>0.13630580258515371</v>
      </c>
      <c r="F219" s="11">
        <f t="shared" ref="F219:F220" si="151">SUM(D219:E219)</f>
        <v>-0.11059981000831656</v>
      </c>
      <c r="G219" s="200">
        <f t="shared" si="150"/>
        <v>1.5098776252668644E-2</v>
      </c>
    </row>
    <row r="220" spans="1:7" x14ac:dyDescent="0.2">
      <c r="A220" t="str">
        <f t="shared" si="146"/>
        <v>35 Business and public service associate professionals</v>
      </c>
      <c r="B220" s="11">
        <v>4.8516087790677549</v>
      </c>
      <c r="C220" s="11">
        <v>3.5939672639096885</v>
      </c>
      <c r="D220" s="11">
        <f t="shared" si="147"/>
        <v>-1.2576415151580664</v>
      </c>
      <c r="E220" s="11">
        <v>1.6525514486745336</v>
      </c>
      <c r="F220" s="11">
        <f t="shared" si="151"/>
        <v>0.39490993351646719</v>
      </c>
      <c r="G220" s="200">
        <f t="shared" si="150"/>
        <v>1.9734306984036554E-2</v>
      </c>
    </row>
    <row r="221" spans="1:7" x14ac:dyDescent="0.2">
      <c r="A221" t="str">
        <f t="shared" si="146"/>
        <v>41 Administrative occupations</v>
      </c>
      <c r="B221" s="11">
        <v>14.25309575282596</v>
      </c>
      <c r="C221" s="11">
        <v>10.746793273731859</v>
      </c>
      <c r="D221" s="11">
        <f t="shared" si="147"/>
        <v>-3.5063024790941011</v>
      </c>
      <c r="E221" s="11">
        <v>5.5167558374526875</v>
      </c>
      <c r="F221" s="11">
        <f t="shared" ref="F221:F224" si="152">SUM(D221:E221)</f>
        <v>2.0104533583585864</v>
      </c>
      <c r="G221" s="200">
        <f t="shared" si="150"/>
        <v>2.2051893345946372E-2</v>
      </c>
    </row>
    <row r="222" spans="1:7" x14ac:dyDescent="0.2">
      <c r="A222" t="str">
        <f t="shared" si="146"/>
        <v>42 Secretarial and related occupations</v>
      </c>
      <c r="B222" s="11">
        <v>2.3729151618367239</v>
      </c>
      <c r="C222" s="11">
        <v>0.51517251251074048</v>
      </c>
      <c r="D222" s="11">
        <f t="shared" si="147"/>
        <v>-1.8577426493259834</v>
      </c>
      <c r="E222" s="11">
        <v>0.64199856326825422</v>
      </c>
      <c r="F222" s="11">
        <f t="shared" si="152"/>
        <v>-1.2157440860577293</v>
      </c>
      <c r="G222" s="200">
        <f t="shared" si="150"/>
        <v>1.6091562782691859E-2</v>
      </c>
    </row>
    <row r="223" spans="1:7" x14ac:dyDescent="0.2">
      <c r="A223" t="str">
        <f t="shared" si="146"/>
        <v>51 Skilled agricultural and related trades</v>
      </c>
      <c r="B223" s="11">
        <v>1.3973954381846223</v>
      </c>
      <c r="C223" s="11">
        <v>1.3389244041663073</v>
      </c>
      <c r="D223" s="11">
        <f t="shared" si="147"/>
        <v>-5.8471034018314993E-2</v>
      </c>
      <c r="E223" s="11">
        <v>0.74246501246183649</v>
      </c>
      <c r="F223" s="11">
        <f t="shared" si="152"/>
        <v>0.6839939784435215</v>
      </c>
      <c r="G223" s="200">
        <f t="shared" si="150"/>
        <v>2.8816076619582187E-2</v>
      </c>
    </row>
    <row r="224" spans="1:7" x14ac:dyDescent="0.2">
      <c r="A224" t="str">
        <f t="shared" si="146"/>
        <v>52 Skilled metal, electrical and electronic trades</v>
      </c>
      <c r="B224" s="11">
        <v>4.442860602790037</v>
      </c>
      <c r="C224" s="11">
        <v>3.4662947529080008</v>
      </c>
      <c r="D224" s="11">
        <f t="shared" si="147"/>
        <v>-0.97656584988203621</v>
      </c>
      <c r="E224" s="11">
        <v>1.4359425483008081</v>
      </c>
      <c r="F224" s="11">
        <f t="shared" si="152"/>
        <v>0.45937669841877193</v>
      </c>
      <c r="G224" s="200">
        <f t="shared" si="150"/>
        <v>1.8845696562930003E-2</v>
      </c>
    </row>
    <row r="225" spans="1:7" x14ac:dyDescent="0.2">
      <c r="A225" t="str">
        <f t="shared" si="146"/>
        <v>53 Skilled construction and building trades</v>
      </c>
      <c r="B225" s="11">
        <v>4.7126744029656971</v>
      </c>
      <c r="C225" s="11">
        <v>4.6286749710654167</v>
      </c>
      <c r="D225" s="11">
        <f t="shared" si="147"/>
        <v>-8.3999431900280364E-2</v>
      </c>
      <c r="E225" s="11">
        <v>2.0889836733341003</v>
      </c>
      <c r="F225" s="11">
        <f t="shared" ref="F225" si="153">SUM(D225:E225)</f>
        <v>2.0049842414338199</v>
      </c>
      <c r="G225" s="200">
        <f t="shared" si="150"/>
        <v>2.4762341514192654E-2</v>
      </c>
    </row>
    <row r="226" spans="1:7" x14ac:dyDescent="0.2">
      <c r="A226" t="str">
        <f t="shared" si="146"/>
        <v>54 Textiles, printing and other skilled trades</v>
      </c>
      <c r="B226" s="11">
        <v>2.4611961377860623</v>
      </c>
      <c r="C226" s="11">
        <v>2.4520416860859555</v>
      </c>
      <c r="D226" s="11">
        <f t="shared" si="147"/>
        <v>-9.1544517001067582E-3</v>
      </c>
      <c r="E226" s="11">
        <v>0.95041075869364378</v>
      </c>
      <c r="F226" s="11">
        <f t="shared" ref="F226" si="154">SUM(D226:E226)</f>
        <v>0.94125630699353702</v>
      </c>
      <c r="G226" s="200">
        <f t="shared" si="150"/>
        <v>2.2007737766726487E-2</v>
      </c>
    </row>
    <row r="227" spans="1:7" x14ac:dyDescent="0.2">
      <c r="A227" t="str">
        <f t="shared" si="146"/>
        <v>61 Caring personal service occupations</v>
      </c>
      <c r="B227" s="11">
        <v>9.2174363311467928</v>
      </c>
      <c r="C227" s="11">
        <v>8.4351837493579875</v>
      </c>
      <c r="D227" s="11">
        <f>C227-B227</f>
        <v>-0.7822525817888053</v>
      </c>
      <c r="E227" s="11">
        <v>4.4229913055554819</v>
      </c>
      <c r="F227" s="11">
        <f>SUM(D227:E227)</f>
        <v>3.6407387237666766</v>
      </c>
      <c r="G227" s="200">
        <f t="shared" si="150"/>
        <v>2.6473769682557435E-2</v>
      </c>
    </row>
    <row r="228" spans="1:7" x14ac:dyDescent="0.2">
      <c r="A228" t="str">
        <f t="shared" si="146"/>
        <v>62 Leisure, travel and related personal service occupations</v>
      </c>
      <c r="B228" s="11">
        <v>2.52279582488889</v>
      </c>
      <c r="C228" s="11">
        <v>1.8112046024554092</v>
      </c>
      <c r="D228" s="11">
        <f t="shared" ref="D228:D234" si="155">C228-B228</f>
        <v>-0.71159122243348083</v>
      </c>
      <c r="E228" s="11">
        <v>0.95060063296299191</v>
      </c>
      <c r="F228" s="11">
        <f t="shared" ref="F228:F229" si="156">SUM(D228:E228)</f>
        <v>0.23900941052951108</v>
      </c>
      <c r="G228" s="200">
        <f t="shared" si="150"/>
        <v>2.1546523679958574E-2</v>
      </c>
    </row>
    <row r="229" spans="1:7" x14ac:dyDescent="0.2">
      <c r="A229" t="str">
        <f t="shared" si="146"/>
        <v>63 Community and civil enforcement occupations</v>
      </c>
      <c r="B229" s="11">
        <v>0.13754775020137372</v>
      </c>
      <c r="C229" s="11">
        <v>9.8368805727055558E-2</v>
      </c>
      <c r="D229" s="11">
        <f t="shared" si="155"/>
        <v>-3.9178944474318161E-2</v>
      </c>
      <c r="E229" s="11">
        <v>4.1077648041626391E-2</v>
      </c>
      <c r="F229" s="11">
        <f t="shared" si="156"/>
        <v>1.8987035673082298E-3</v>
      </c>
      <c r="G229" s="200">
        <f t="shared" si="150"/>
        <v>1.7573951854110259E-2</v>
      </c>
    </row>
    <row r="230" spans="1:7" x14ac:dyDescent="0.2">
      <c r="A230" t="str">
        <f t="shared" si="146"/>
        <v>71 Sales occupations</v>
      </c>
      <c r="B230" s="11">
        <v>10.665183146039713</v>
      </c>
      <c r="C230" s="11">
        <v>9.507830993919109</v>
      </c>
      <c r="D230" s="11">
        <f t="shared" si="155"/>
        <v>-1.1573521521206036</v>
      </c>
      <c r="E230" s="11">
        <v>4.8063096859420229</v>
      </c>
      <c r="F230" s="11">
        <f t="shared" ref="F230:F231" si="157">SUM(D230:E230)</f>
        <v>3.6489575338214193</v>
      </c>
      <c r="G230" s="200">
        <f t="shared" si="150"/>
        <v>2.5111078105944928E-2</v>
      </c>
    </row>
    <row r="231" spans="1:7" x14ac:dyDescent="0.2">
      <c r="A231" t="str">
        <f t="shared" si="146"/>
        <v>72 Customer service occupations</v>
      </c>
      <c r="B231" s="11">
        <v>3.1190481971596467</v>
      </c>
      <c r="C231" s="11">
        <v>3.1939795800018844</v>
      </c>
      <c r="D231" s="11">
        <f t="shared" si="155"/>
        <v>7.493138284223777E-2</v>
      </c>
      <c r="E231" s="11">
        <v>1.4688201881400047</v>
      </c>
      <c r="F231" s="11">
        <f t="shared" si="157"/>
        <v>1.5437515709822425</v>
      </c>
      <c r="G231" s="200">
        <f t="shared" si="150"/>
        <v>2.6059606902772092E-2</v>
      </c>
    </row>
    <row r="232" spans="1:7" x14ac:dyDescent="0.2">
      <c r="A232" t="str">
        <f t="shared" si="146"/>
        <v>81 Process, plant and machine operatives</v>
      </c>
      <c r="B232" s="11">
        <v>3.3842024853443728</v>
      </c>
      <c r="C232" s="11">
        <v>3.3243163128401165</v>
      </c>
      <c r="D232" s="11">
        <f t="shared" si="155"/>
        <v>-5.9886172504256319E-2</v>
      </c>
      <c r="E232" s="11">
        <v>1.3860683675604775</v>
      </c>
      <c r="F232" s="11">
        <f t="shared" ref="F232:F233" si="158">SUM(D232:E232)</f>
        <v>1.3261821950562211</v>
      </c>
      <c r="G232" s="200">
        <f t="shared" si="150"/>
        <v>2.3149539788512863E-2</v>
      </c>
    </row>
    <row r="233" spans="1:7" x14ac:dyDescent="0.2">
      <c r="A233" t="str">
        <f t="shared" si="146"/>
        <v>82 Transport and mobile machine drivers and operatives</v>
      </c>
      <c r="B233" s="11">
        <v>7.4458068139857145</v>
      </c>
      <c r="C233" s="11">
        <v>7.9666533724341733</v>
      </c>
      <c r="D233" s="11">
        <f t="shared" si="155"/>
        <v>0.52084655844845873</v>
      </c>
      <c r="E233" s="11">
        <v>4.2020843420555272</v>
      </c>
      <c r="F233" s="11">
        <f t="shared" si="158"/>
        <v>4.7229309005039859</v>
      </c>
      <c r="G233" s="200">
        <f t="shared" si="150"/>
        <v>3.0281028042891567E-2</v>
      </c>
    </row>
    <row r="234" spans="1:7" x14ac:dyDescent="0.2">
      <c r="A234" t="str">
        <f t="shared" si="146"/>
        <v>91 Elementary trades and related occupations</v>
      </c>
      <c r="B234" s="11">
        <v>1.9084748516637089</v>
      </c>
      <c r="C234" s="11">
        <v>3.7748139968233065</v>
      </c>
      <c r="D234" s="11">
        <f t="shared" si="155"/>
        <v>1.8663391451595976</v>
      </c>
      <c r="E234" s="11">
        <v>1.3937246525825042</v>
      </c>
      <c r="F234" s="11">
        <f t="shared" ref="F234" si="159">SUM(D234:E234)</f>
        <v>3.2600637977421019</v>
      </c>
      <c r="G234" s="200">
        <f t="shared" si="150"/>
        <v>3.722853905794099E-2</v>
      </c>
    </row>
    <row r="235" spans="1:7" x14ac:dyDescent="0.2">
      <c r="A235" t="str">
        <f t="shared" si="146"/>
        <v>92 Elementary administration and service occupations</v>
      </c>
      <c r="B235" s="11">
        <v>14.164895305383359</v>
      </c>
      <c r="C235" s="11">
        <v>12.716131334400188</v>
      </c>
      <c r="D235" s="11">
        <f t="shared" ref="D235" si="160">C235-B235</f>
        <v>-1.4487639709831708</v>
      </c>
      <c r="E235" s="11">
        <v>6.2194322349865985</v>
      </c>
      <c r="F235" s="11">
        <f t="shared" ref="F235" si="161">SUM(D235:E235)</f>
        <v>4.7706682640034277</v>
      </c>
      <c r="G235" s="200">
        <f t="shared" ref="G235:G236" si="162">IF(B235&gt;0,(1+(E235/B235))^(1/($C$6-$B$6))-1,0)</f>
        <v>2.4563471457729635E-2</v>
      </c>
    </row>
    <row r="236" spans="1:7" x14ac:dyDescent="0.2">
      <c r="A236" t="str">
        <f t="shared" si="146"/>
        <v>All occupations</v>
      </c>
      <c r="B236" s="11">
        <f>SUM(B210:B235)</f>
        <v>108.68217393637308</v>
      </c>
      <c r="C236" s="11">
        <f t="shared" ref="C236:F236" si="163">SUM(C210:C235)</f>
        <v>96.317707656787874</v>
      </c>
      <c r="D236" s="11">
        <f t="shared" si="163"/>
        <v>-12.364466279585223</v>
      </c>
      <c r="E236" s="11">
        <f t="shared" si="163"/>
        <v>46.643736997248595</v>
      </c>
      <c r="F236" s="11">
        <f t="shared" si="163"/>
        <v>34.279270717663373</v>
      </c>
      <c r="G236" s="200">
        <f t="shared" si="162"/>
        <v>2.409215553906674E-2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3.5262328723442371</v>
      </c>
      <c r="C239" s="11">
        <v>2.1158306388770503</v>
      </c>
      <c r="D239" s="11">
        <f>C239-B239</f>
        <v>-1.4104022334671868</v>
      </c>
      <c r="E239" s="11">
        <v>1.201176200223494</v>
      </c>
      <c r="F239" s="11">
        <f>SUM(D239:E239)</f>
        <v>-0.20922603324369282</v>
      </c>
      <c r="G239" s="200">
        <f>IF(B239&gt;0,(1+(E239/B239))^(1/($C$6-$B$6))-1,0)</f>
        <v>1.9735361476402646E-2</v>
      </c>
    </row>
    <row r="240" spans="1:7" x14ac:dyDescent="0.2">
      <c r="A240" t="str">
        <f t="shared" si="165"/>
        <v>12 Other managers and proprietors</v>
      </c>
      <c r="B240" s="11">
        <v>2.0430929282166739</v>
      </c>
      <c r="C240" s="11">
        <v>1.359042017031497</v>
      </c>
      <c r="D240" s="11">
        <f t="shared" ref="D240:D255" si="166">C240-B240</f>
        <v>-0.68405091118517691</v>
      </c>
      <c r="E240" s="11">
        <v>0.81070876137635939</v>
      </c>
      <c r="F240" s="11">
        <f t="shared" ref="F240:F247" si="167">SUM(D240:E240)</f>
        <v>0.12665785019118248</v>
      </c>
      <c r="G240" s="200">
        <f t="shared" ref="G240:G242" si="168">IF(B240&gt;0,(1+(E240/B240))^(1/($C$6-$B$6))-1,0)</f>
        <v>2.2529182333645759E-2</v>
      </c>
    </row>
    <row r="241" spans="1:7" x14ac:dyDescent="0.2">
      <c r="A241" t="str">
        <f t="shared" si="165"/>
        <v>21 Science, research, engineering and technology professionals</v>
      </c>
      <c r="B241" s="11">
        <v>1.832474854227337</v>
      </c>
      <c r="C241" s="11">
        <v>1.3870692207640418</v>
      </c>
      <c r="D241" s="11">
        <f t="shared" si="166"/>
        <v>-0.4454056334632952</v>
      </c>
      <c r="E241" s="11">
        <v>0.56082840120205724</v>
      </c>
      <c r="F241" s="11">
        <f t="shared" si="167"/>
        <v>0.11542276773876203</v>
      </c>
      <c r="G241" s="200">
        <f t="shared" si="168"/>
        <v>1.7959845608727765E-2</v>
      </c>
    </row>
    <row r="242" spans="1:7" x14ac:dyDescent="0.2">
      <c r="A242" t="str">
        <f t="shared" si="165"/>
        <v>22 Health professionals</v>
      </c>
      <c r="B242" s="11">
        <v>0.88411529068822114</v>
      </c>
      <c r="C242" s="11">
        <v>0.57233326545840491</v>
      </c>
      <c r="D242" s="11">
        <f t="shared" si="166"/>
        <v>-0.31178202522981624</v>
      </c>
      <c r="E242" s="11">
        <v>0.32311048717577168</v>
      </c>
      <c r="F242" s="11">
        <f t="shared" si="167"/>
        <v>1.1328461945955437E-2</v>
      </c>
      <c r="G242" s="200">
        <f t="shared" si="168"/>
        <v>2.0983303346169713E-2</v>
      </c>
    </row>
    <row r="243" spans="1:7" x14ac:dyDescent="0.2">
      <c r="A243" t="str">
        <f t="shared" si="165"/>
        <v>23 Teaching and other educational professionals</v>
      </c>
      <c r="B243" s="11">
        <v>0.64372221164307541</v>
      </c>
      <c r="C243" s="11">
        <v>0.43596152074215416</v>
      </c>
      <c r="D243" s="11">
        <f t="shared" si="166"/>
        <v>-0.20776069090092125</v>
      </c>
      <c r="E243" s="11">
        <v>0.23548187418020508</v>
      </c>
      <c r="F243" s="11">
        <f t="shared" si="167"/>
        <v>2.7721183279283829E-2</v>
      </c>
      <c r="G243" s="200">
        <f>IF(B243&gt;0,(1+(E243/B243))^(1/($C$6-$B$6))-1,0)</f>
        <v>2.1000794874664885E-2</v>
      </c>
    </row>
    <row r="244" spans="1:7" x14ac:dyDescent="0.2">
      <c r="A244" t="str">
        <f t="shared" si="165"/>
        <v>24 Business, media and public service professionals</v>
      </c>
      <c r="B244" s="11">
        <v>1.8843356310851269</v>
      </c>
      <c r="C244" s="11">
        <v>1.0734042019546886</v>
      </c>
      <c r="D244" s="11">
        <f t="shared" si="166"/>
        <v>-0.81093142913043836</v>
      </c>
      <c r="E244" s="11">
        <v>0.59048838787368763</v>
      </c>
      <c r="F244" s="11">
        <f t="shared" si="167"/>
        <v>-0.22044304125675074</v>
      </c>
      <c r="G244" s="200">
        <f t="shared" ref="G244:G263" si="169">IF(B244&gt;0,(1+(E244/B244))^(1/($C$6-$B$6))-1,0)</f>
        <v>1.8339064684786965E-2</v>
      </c>
    </row>
    <row r="245" spans="1:7" x14ac:dyDescent="0.2">
      <c r="A245" t="str">
        <f t="shared" si="165"/>
        <v>31 Science, engineering and technology associate professionals</v>
      </c>
      <c r="B245" s="11">
        <v>1.3032259520601672</v>
      </c>
      <c r="C245" s="11">
        <v>0.86358359235696125</v>
      </c>
      <c r="D245" s="11">
        <f t="shared" si="166"/>
        <v>-0.43964235970320598</v>
      </c>
      <c r="E245" s="11">
        <v>0.38101807878178412</v>
      </c>
      <c r="F245" s="11">
        <f t="shared" si="167"/>
        <v>-5.8624280921421856E-2</v>
      </c>
      <c r="G245" s="200">
        <f>IF(B245&gt;0,(1+(E245/B245))^(1/($C$6-$B$6))-1,0)</f>
        <v>1.7245287162305223E-2</v>
      </c>
    </row>
    <row r="246" spans="1:7" x14ac:dyDescent="0.2">
      <c r="A246" t="str">
        <f t="shared" si="165"/>
        <v>32 Health and social care associate professionals</v>
      </c>
      <c r="B246" s="11">
        <v>0.42246673327305895</v>
      </c>
      <c r="C246" s="11">
        <v>0.41716357495967188</v>
      </c>
      <c r="D246" s="11">
        <f t="shared" si="166"/>
        <v>-5.3031583133870686E-3</v>
      </c>
      <c r="E246" s="11">
        <v>0.23001021320908299</v>
      </c>
      <c r="F246" s="11">
        <f t="shared" si="167"/>
        <v>0.22470705489569592</v>
      </c>
      <c r="G246" s="200">
        <f t="shared" si="169"/>
        <v>2.9401611223705437E-2</v>
      </c>
    </row>
    <row r="247" spans="1:7" x14ac:dyDescent="0.2">
      <c r="A247" t="str">
        <f t="shared" si="165"/>
        <v>33 Protective service occupations</v>
      </c>
      <c r="B247" s="11">
        <v>0.53515109921428816</v>
      </c>
      <c r="C247" s="11">
        <v>0.32189635184763393</v>
      </c>
      <c r="D247" s="11">
        <f t="shared" si="166"/>
        <v>-0.21325474736665423</v>
      </c>
      <c r="E247" s="11">
        <v>0.12579426375627362</v>
      </c>
      <c r="F247" s="11">
        <f t="shared" si="167"/>
        <v>-8.7460483610380613E-2</v>
      </c>
      <c r="G247" s="200">
        <f t="shared" si="169"/>
        <v>1.4174319236629929E-2</v>
      </c>
    </row>
    <row r="248" spans="1:7" x14ac:dyDescent="0.2">
      <c r="A248" t="str">
        <f t="shared" si="165"/>
        <v>34 Culture, media and sports occupations</v>
      </c>
      <c r="B248" s="11">
        <v>0.47894440630926888</v>
      </c>
      <c r="C248" s="11">
        <v>0.21212103751401248</v>
      </c>
      <c r="D248" s="11">
        <f t="shared" si="166"/>
        <v>-0.26682336879525637</v>
      </c>
      <c r="E248" s="11">
        <v>0.11674588287734708</v>
      </c>
      <c r="F248" s="11">
        <f t="shared" ref="F248:F249" si="170">SUM(D248:E248)</f>
        <v>-0.15007748591790929</v>
      </c>
      <c r="G248" s="200">
        <f t="shared" si="169"/>
        <v>1.4648679107997831E-2</v>
      </c>
    </row>
    <row r="249" spans="1:7" x14ac:dyDescent="0.2">
      <c r="A249" t="str">
        <f t="shared" si="165"/>
        <v>35 Business and public service associate professionals</v>
      </c>
      <c r="B249" s="11">
        <v>2.8278798855498768</v>
      </c>
      <c r="C249" s="11">
        <v>1.472509871143918</v>
      </c>
      <c r="D249" s="11">
        <f t="shared" si="166"/>
        <v>-1.3553700144059588</v>
      </c>
      <c r="E249" s="11">
        <v>0.76997267501362665</v>
      </c>
      <c r="F249" s="11">
        <f t="shared" si="170"/>
        <v>-0.58539733939233218</v>
      </c>
      <c r="G249" s="200">
        <f t="shared" si="169"/>
        <v>1.6183549888520554E-2</v>
      </c>
    </row>
    <row r="250" spans="1:7" x14ac:dyDescent="0.2">
      <c r="A250" t="str">
        <f t="shared" si="165"/>
        <v>41 Administrative occupations</v>
      </c>
      <c r="B250" s="11">
        <v>6.744563466301198</v>
      </c>
      <c r="C250" s="11">
        <v>2.1543523662562749</v>
      </c>
      <c r="D250" s="11">
        <f t="shared" si="166"/>
        <v>-4.5902111000449235</v>
      </c>
      <c r="E250" s="11">
        <v>1.6074951006122902</v>
      </c>
      <c r="F250" s="11">
        <f t="shared" ref="F250:F253" si="171">SUM(D250:E250)</f>
        <v>-2.9827159994326333</v>
      </c>
      <c r="G250" s="200">
        <f t="shared" si="169"/>
        <v>1.4353453968653396E-2</v>
      </c>
    </row>
    <row r="251" spans="1:7" x14ac:dyDescent="0.2">
      <c r="A251" t="str">
        <f t="shared" si="165"/>
        <v>42 Secretarial and related occupations</v>
      </c>
      <c r="B251" s="11">
        <v>2.3110875154032162</v>
      </c>
      <c r="C251" s="11">
        <v>0.29886829327565118</v>
      </c>
      <c r="D251" s="11">
        <f t="shared" si="166"/>
        <v>-2.0122192221275652</v>
      </c>
      <c r="E251" s="11">
        <v>0.50605235837983553</v>
      </c>
      <c r="F251" s="11">
        <f t="shared" si="171"/>
        <v>-1.5061668637477297</v>
      </c>
      <c r="G251" s="200">
        <f t="shared" si="169"/>
        <v>1.3287770853127157E-2</v>
      </c>
    </row>
    <row r="252" spans="1:7" x14ac:dyDescent="0.2">
      <c r="A252" t="str">
        <f t="shared" si="165"/>
        <v>51 Skilled agricultural and related trades</v>
      </c>
      <c r="B252" s="11">
        <v>0.98088447929004763</v>
      </c>
      <c r="C252" s="11">
        <v>0.75651044229044995</v>
      </c>
      <c r="D252" s="11">
        <f t="shared" si="166"/>
        <v>-0.22437403699959768</v>
      </c>
      <c r="E252" s="11">
        <v>0.39125676807313059</v>
      </c>
      <c r="F252" s="11">
        <f t="shared" si="171"/>
        <v>0.16688273107353291</v>
      </c>
      <c r="G252" s="200">
        <f t="shared" si="169"/>
        <v>2.2630474171743797E-2</v>
      </c>
    </row>
    <row r="253" spans="1:7" x14ac:dyDescent="0.2">
      <c r="A253" t="str">
        <f t="shared" si="165"/>
        <v>52 Skilled metal, electrical and electronic trades</v>
      </c>
      <c r="B253" s="11">
        <v>1.9777874595655567</v>
      </c>
      <c r="C253" s="11">
        <v>0.91017509937638841</v>
      </c>
      <c r="D253" s="11">
        <f t="shared" si="166"/>
        <v>-1.0676123601891683</v>
      </c>
      <c r="E253" s="11">
        <v>0.52902464251378745</v>
      </c>
      <c r="F253" s="11">
        <f t="shared" si="171"/>
        <v>-0.53858771767538083</v>
      </c>
      <c r="G253" s="200">
        <f t="shared" si="169"/>
        <v>1.5927721247669169E-2</v>
      </c>
    </row>
    <row r="254" spans="1:7" x14ac:dyDescent="0.2">
      <c r="A254" t="str">
        <f t="shared" si="165"/>
        <v>53 Skilled construction and building trades</v>
      </c>
      <c r="B254" s="11">
        <v>2.1485430305263291</v>
      </c>
      <c r="C254" s="11">
        <v>1.5920828509007279</v>
      </c>
      <c r="D254" s="11">
        <f t="shared" si="166"/>
        <v>-0.55646017962560124</v>
      </c>
      <c r="E254" s="11">
        <v>0.7490806104648644</v>
      </c>
      <c r="F254" s="11">
        <f t="shared" ref="F254" si="172">SUM(D254:E254)</f>
        <v>0.19262043083926317</v>
      </c>
      <c r="G254" s="200">
        <f t="shared" si="169"/>
        <v>2.0140198793665576E-2</v>
      </c>
    </row>
    <row r="255" spans="1:7" x14ac:dyDescent="0.2">
      <c r="A255" t="str">
        <f t="shared" si="165"/>
        <v>54 Textiles, printing and other skilled trades</v>
      </c>
      <c r="B255" s="11">
        <v>1.896376241742487</v>
      </c>
      <c r="C255" s="11">
        <v>1.3758557953237576</v>
      </c>
      <c r="D255" s="11">
        <f t="shared" si="166"/>
        <v>-0.52052044641872941</v>
      </c>
      <c r="E255" s="11">
        <v>0.675430912919319</v>
      </c>
      <c r="F255" s="11">
        <f t="shared" ref="F255" si="173">SUM(D255:E255)</f>
        <v>0.15491046650058959</v>
      </c>
      <c r="G255" s="200">
        <f t="shared" si="169"/>
        <v>2.0518604014973629E-2</v>
      </c>
    </row>
    <row r="256" spans="1:7" x14ac:dyDescent="0.2">
      <c r="A256" t="str">
        <f t="shared" si="165"/>
        <v>61 Caring personal service occupations</v>
      </c>
      <c r="B256" s="11">
        <v>1.4173228225846177</v>
      </c>
      <c r="C256" s="11">
        <v>0.88406715951005932</v>
      </c>
      <c r="D256" s="11">
        <f>C256-B256</f>
        <v>-0.53325566307455841</v>
      </c>
      <c r="E256" s="11">
        <v>0.33426152315698038</v>
      </c>
      <c r="F256" s="11">
        <f>SUM(D256:E256)</f>
        <v>-0.19899413991757803</v>
      </c>
      <c r="G256" s="200">
        <f t="shared" si="169"/>
        <v>1.4216842430654353E-2</v>
      </c>
    </row>
    <row r="257" spans="1:7" x14ac:dyDescent="0.2">
      <c r="A257" t="str">
        <f t="shared" si="165"/>
        <v>62 Leisure, travel and related personal service occupations</v>
      </c>
      <c r="B257" s="11">
        <v>1.752407785139295</v>
      </c>
      <c r="C257" s="11">
        <v>1.0887955415350727</v>
      </c>
      <c r="D257" s="11">
        <f t="shared" ref="D257:D263" si="174">C257-B257</f>
        <v>-0.66361224360422222</v>
      </c>
      <c r="E257" s="11">
        <v>0.5947149988188094</v>
      </c>
      <c r="F257" s="11">
        <f t="shared" ref="F257:F258" si="175">SUM(D257:E257)</f>
        <v>-6.8897244785412814E-2</v>
      </c>
      <c r="G257" s="200">
        <f t="shared" si="169"/>
        <v>1.9670940014519189E-2</v>
      </c>
    </row>
    <row r="258" spans="1:7" x14ac:dyDescent="0.2">
      <c r="A258" t="str">
        <f t="shared" si="165"/>
        <v>63 Community and civil enforcement occupations</v>
      </c>
      <c r="B258" s="11">
        <v>0.11624754671788812</v>
      </c>
      <c r="C258" s="11">
        <v>6.3136444674979267E-2</v>
      </c>
      <c r="D258" s="11">
        <f t="shared" si="174"/>
        <v>-5.311110204290885E-2</v>
      </c>
      <c r="E258" s="11">
        <v>2.9208349498229993E-2</v>
      </c>
      <c r="F258" s="11">
        <f t="shared" si="175"/>
        <v>-2.3902752544678857E-2</v>
      </c>
      <c r="G258" s="200">
        <f t="shared" si="169"/>
        <v>1.5055609565241657E-2</v>
      </c>
    </row>
    <row r="259" spans="1:7" x14ac:dyDescent="0.2">
      <c r="A259" t="str">
        <f t="shared" si="165"/>
        <v>71 Sales occupations</v>
      </c>
      <c r="B259" s="11">
        <v>7.2687124564693866</v>
      </c>
      <c r="C259" s="11">
        <v>2.6446777391453309</v>
      </c>
      <c r="D259" s="11">
        <f t="shared" si="174"/>
        <v>-4.6240347173240561</v>
      </c>
      <c r="E259" s="11">
        <v>2.07192492284255</v>
      </c>
      <c r="F259" s="11">
        <f t="shared" ref="F259:F260" si="176">SUM(D259:E259)</f>
        <v>-2.5521097944815061</v>
      </c>
      <c r="G259" s="200">
        <f t="shared" si="169"/>
        <v>1.6860244215622489E-2</v>
      </c>
    </row>
    <row r="260" spans="1:7" x14ac:dyDescent="0.2">
      <c r="A260" t="str">
        <f t="shared" si="165"/>
        <v>72 Customer service occupations</v>
      </c>
      <c r="B260" s="11">
        <v>1.5679457939779637</v>
      </c>
      <c r="C260" s="11">
        <v>1.4370502162471923</v>
      </c>
      <c r="D260" s="11">
        <f t="shared" si="174"/>
        <v>-0.13089557773077143</v>
      </c>
      <c r="E260" s="11">
        <v>0.51927533690063277</v>
      </c>
      <c r="F260" s="11">
        <f t="shared" si="176"/>
        <v>0.38837975916986134</v>
      </c>
      <c r="G260" s="200">
        <f t="shared" si="169"/>
        <v>1.9254164453276434E-2</v>
      </c>
    </row>
    <row r="261" spans="1:7" x14ac:dyDescent="0.2">
      <c r="A261" t="str">
        <f t="shared" si="165"/>
        <v>81 Process, plant and machine operatives</v>
      </c>
      <c r="B261" s="11">
        <v>2.6745097773433404</v>
      </c>
      <c r="C261" s="11">
        <v>0.85923477546850335</v>
      </c>
      <c r="D261" s="11">
        <f t="shared" si="174"/>
        <v>-1.8152750018748369</v>
      </c>
      <c r="E261" s="11">
        <v>0.69573847751469731</v>
      </c>
      <c r="F261" s="11">
        <f t="shared" ref="F261:F262" si="177">SUM(D261:E261)</f>
        <v>-1.1195365243601396</v>
      </c>
      <c r="G261" s="200">
        <f t="shared" si="169"/>
        <v>1.5534106103602063E-2</v>
      </c>
    </row>
    <row r="262" spans="1:7" x14ac:dyDescent="0.2">
      <c r="A262" t="str">
        <f t="shared" si="165"/>
        <v>82 Transport and mobile machine drivers and operatives</v>
      </c>
      <c r="B262" s="11">
        <v>5.7051111047478731</v>
      </c>
      <c r="C262" s="11">
        <v>3.9109439367931222</v>
      </c>
      <c r="D262" s="11">
        <f t="shared" si="174"/>
        <v>-1.7941671679547508</v>
      </c>
      <c r="E262" s="11">
        <v>2.2585336405016752</v>
      </c>
      <c r="F262" s="11">
        <f t="shared" si="177"/>
        <v>0.46436647254692431</v>
      </c>
      <c r="G262" s="200">
        <f t="shared" si="169"/>
        <v>2.2483993603853669E-2</v>
      </c>
    </row>
    <row r="263" spans="1:7" x14ac:dyDescent="0.2">
      <c r="A263" t="str">
        <f t="shared" si="165"/>
        <v>91 Elementary trades and related occupations</v>
      </c>
      <c r="B263" s="11">
        <v>2.3344955911806924</v>
      </c>
      <c r="C263" s="11">
        <v>3.6906272761035237</v>
      </c>
      <c r="D263" s="11">
        <f t="shared" si="174"/>
        <v>1.3561316849228313</v>
      </c>
      <c r="E263" s="11">
        <v>1.5835765299610551</v>
      </c>
      <c r="F263" s="11">
        <f t="shared" ref="F263" si="178">SUM(D263:E263)</f>
        <v>2.9397082148838862</v>
      </c>
      <c r="G263" s="200">
        <f t="shared" si="169"/>
        <v>3.5122998383604997E-2</v>
      </c>
    </row>
    <row r="264" spans="1:7" x14ac:dyDescent="0.2">
      <c r="A264" t="str">
        <f t="shared" si="165"/>
        <v>92 Elementary administration and service occupations</v>
      </c>
      <c r="B264" s="11">
        <v>12.339253942450231</v>
      </c>
      <c r="C264" s="11">
        <v>7.2044102054404595</v>
      </c>
      <c r="D264" s="11">
        <f t="shared" ref="D264" si="179">C264-B264</f>
        <v>-5.1348437370097715</v>
      </c>
      <c r="E264" s="11">
        <v>3.9770330314798743</v>
      </c>
      <c r="F264" s="11">
        <f>SUM(D264:E264)</f>
        <v>-1.1578107055298972</v>
      </c>
      <c r="G264" s="200">
        <f t="shared" ref="G264:G265" si="180">IF(B264&gt;0,(1+(E264/B264))^(1/($C$6-$B$6))-1,0)</f>
        <v>1.8799748001470107E-2</v>
      </c>
    </row>
    <row r="265" spans="1:7" x14ac:dyDescent="0.2">
      <c r="A265" t="str">
        <f t="shared" si="165"/>
        <v>All occupations</v>
      </c>
      <c r="B265" s="11">
        <f>SUM(B239:B264)</f>
        <v>67.61689087805145</v>
      </c>
      <c r="C265" s="11">
        <f t="shared" ref="C265:F265" si="181">SUM(C239:C264)</f>
        <v>39.101703434991528</v>
      </c>
      <c r="D265" s="11">
        <f t="shared" si="181"/>
        <v>-28.515187443059922</v>
      </c>
      <c r="E265" s="11">
        <f t="shared" si="181"/>
        <v>21.867942429307416</v>
      </c>
      <c r="F265" s="11">
        <f t="shared" si="181"/>
        <v>-6.6472450137525065</v>
      </c>
      <c r="G265" s="200">
        <f t="shared" si="180"/>
        <v>1.8856332498319972E-2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0.83746137952208777</v>
      </c>
      <c r="C268" s="11">
        <v>1.042566117205602</v>
      </c>
      <c r="D268" s="11">
        <f>C268-B268</f>
        <v>0.20510473768351423</v>
      </c>
      <c r="E268" s="11">
        <v>0.29857063746337015</v>
      </c>
      <c r="F268" s="11">
        <f>SUM(D268:E268)</f>
        <v>0.50367537514688432</v>
      </c>
      <c r="G268" s="200">
        <f>IF(B268&gt;0,(1+(E268/B268))^(1/($C$6-$B$6))-1,0)</f>
        <v>2.053613213615324E-2</v>
      </c>
    </row>
    <row r="269" spans="1:7" x14ac:dyDescent="0.2">
      <c r="A269" t="str">
        <f t="shared" si="183"/>
        <v>12 Other managers and proprietors</v>
      </c>
      <c r="B269" s="11">
        <v>0.88359102319519667</v>
      </c>
      <c r="C269" s="11">
        <v>1.1436912823729437</v>
      </c>
      <c r="D269" s="11">
        <f t="shared" ref="D269:D284" si="184">C269-B269</f>
        <v>0.26010025917774704</v>
      </c>
      <c r="E269" s="11">
        <v>0.38170706451688025</v>
      </c>
      <c r="F269" s="11">
        <f t="shared" ref="F269:F276" si="185">SUM(D269:E269)</f>
        <v>0.64180732369462734</v>
      </c>
      <c r="G269" s="200">
        <f t="shared" ref="G269:G271" si="186">IF(B269&gt;0,(1+(E269/B269))^(1/($C$6-$B$6))-1,0)</f>
        <v>2.4226725347357814E-2</v>
      </c>
    </row>
    <row r="270" spans="1:7" x14ac:dyDescent="0.2">
      <c r="A270" t="str">
        <f t="shared" si="183"/>
        <v>21 Science, research, engineering and technology professionals</v>
      </c>
      <c r="B270" s="11">
        <v>0.46285506056245873</v>
      </c>
      <c r="C270" s="11">
        <v>0.97259052063206364</v>
      </c>
      <c r="D270" s="11">
        <f t="shared" si="184"/>
        <v>0.50973546006960491</v>
      </c>
      <c r="E270" s="11">
        <v>0.23774038413032106</v>
      </c>
      <c r="F270" s="11">
        <f t="shared" si="185"/>
        <v>0.74747584419992597</v>
      </c>
      <c r="G270" s="200">
        <f t="shared" si="186"/>
        <v>2.8019816076815252E-2</v>
      </c>
    </row>
    <row r="271" spans="1:7" x14ac:dyDescent="0.2">
      <c r="A271" t="str">
        <f t="shared" si="183"/>
        <v>22 Health professionals</v>
      </c>
      <c r="B271" s="11">
        <v>0.16679879170432821</v>
      </c>
      <c r="C271" s="11">
        <v>0.27100218185525815</v>
      </c>
      <c r="D271" s="11">
        <f t="shared" si="184"/>
        <v>0.10420339015092994</v>
      </c>
      <c r="E271" s="11">
        <v>7.9047141463031573E-2</v>
      </c>
      <c r="F271" s="11">
        <f t="shared" si="185"/>
        <v>0.18325053161396151</v>
      </c>
      <c r="G271" s="200">
        <f t="shared" si="186"/>
        <v>2.6198420541844181E-2</v>
      </c>
    </row>
    <row r="272" spans="1:7" x14ac:dyDescent="0.2">
      <c r="A272" t="str">
        <f t="shared" si="183"/>
        <v>23 Teaching and other educational professionals</v>
      </c>
      <c r="B272" s="11">
        <v>0.19432812192469812</v>
      </c>
      <c r="C272" s="11">
        <v>0.2777273123997292</v>
      </c>
      <c r="D272" s="11">
        <f t="shared" si="184"/>
        <v>8.3399190475031082E-2</v>
      </c>
      <c r="E272" s="11">
        <v>9.2355600378848185E-2</v>
      </c>
      <c r="F272" s="11">
        <f t="shared" si="185"/>
        <v>0.17575479085387927</v>
      </c>
      <c r="G272" s="200">
        <f>IF(B272&gt;0,(1+(E272/B272))^(1/($C$6-$B$6))-1,0)</f>
        <v>2.6261000636661924E-2</v>
      </c>
    </row>
    <row r="273" spans="1:7" x14ac:dyDescent="0.2">
      <c r="A273" t="str">
        <f t="shared" si="183"/>
        <v>24 Business, media and public service professionals</v>
      </c>
      <c r="B273" s="11">
        <v>0.55004924210981387</v>
      </c>
      <c r="C273" s="11">
        <v>0.82666411031117581</v>
      </c>
      <c r="D273" s="11">
        <f t="shared" si="184"/>
        <v>0.27661486820136194</v>
      </c>
      <c r="E273" s="11">
        <v>0.24675854338020317</v>
      </c>
      <c r="F273" s="11">
        <f t="shared" si="185"/>
        <v>0.52337341158156514</v>
      </c>
      <c r="G273" s="200">
        <f t="shared" ref="G273" si="187">IF(B273&gt;0,(1+(E273/B273))^(1/($C$6-$B$6))-1,0)</f>
        <v>2.5014793110777145E-2</v>
      </c>
    </row>
    <row r="274" spans="1:7" x14ac:dyDescent="0.2">
      <c r="A274" t="str">
        <f t="shared" si="183"/>
        <v>31 Science, engineering and technology associate professionals</v>
      </c>
      <c r="B274" s="11">
        <v>0.34058954612853182</v>
      </c>
      <c r="C274" s="11">
        <v>0.63453795952116965</v>
      </c>
      <c r="D274" s="11">
        <f t="shared" si="184"/>
        <v>0.29394841339263783</v>
      </c>
      <c r="E274" s="11">
        <v>0.18231159087249388</v>
      </c>
      <c r="F274" s="11">
        <f t="shared" si="185"/>
        <v>0.47626000426513171</v>
      </c>
      <c r="G274" s="200">
        <f>IF(B274&gt;0,(1+(E274/B274))^(1/($C$6-$B$6))-1,0)</f>
        <v>2.8993310670203609E-2</v>
      </c>
    </row>
    <row r="275" spans="1:7" x14ac:dyDescent="0.2">
      <c r="A275" t="str">
        <f t="shared" si="183"/>
        <v>32 Health and social care associate professionals</v>
      </c>
      <c r="B275" s="11">
        <v>0.10012037309115142</v>
      </c>
      <c r="C275" s="11">
        <v>0.27412402760005877</v>
      </c>
      <c r="D275" s="11">
        <f t="shared" si="184"/>
        <v>0.17400365450890737</v>
      </c>
      <c r="E275" s="11">
        <v>7.9992194770537248E-2</v>
      </c>
      <c r="F275" s="11">
        <f t="shared" si="185"/>
        <v>0.25399584927944463</v>
      </c>
      <c r="G275" s="200">
        <f t="shared" ref="G275:G292" si="188">IF(B275&gt;0,(1+(E275/B275))^(1/($C$6-$B$6))-1,0)</f>
        <v>3.9923607327345456E-2</v>
      </c>
    </row>
    <row r="276" spans="1:7" x14ac:dyDescent="0.2">
      <c r="A276" t="str">
        <f t="shared" si="183"/>
        <v>33 Protective service occupations</v>
      </c>
      <c r="B276" s="11">
        <v>8.6753008696794268E-2</v>
      </c>
      <c r="C276" s="11">
        <v>7.9129445157977193E-2</v>
      </c>
      <c r="D276" s="11">
        <f t="shared" si="184"/>
        <v>-7.6235635388170742E-3</v>
      </c>
      <c r="E276" s="11">
        <v>1.5177159977508112E-2</v>
      </c>
      <c r="F276" s="11">
        <f t="shared" si="185"/>
        <v>7.5535964386910376E-3</v>
      </c>
      <c r="G276" s="200">
        <f t="shared" si="188"/>
        <v>1.0806159793291359E-2</v>
      </c>
    </row>
    <row r="277" spans="1:7" x14ac:dyDescent="0.2">
      <c r="A277" t="str">
        <f t="shared" si="183"/>
        <v>34 Culture, media and sports occupations</v>
      </c>
      <c r="B277" s="11">
        <v>0.18388946113501226</v>
      </c>
      <c r="C277" s="11">
        <v>0.23951259787353121</v>
      </c>
      <c r="D277" s="11">
        <f t="shared" si="184"/>
        <v>5.5623136738518958E-2</v>
      </c>
      <c r="E277" s="11">
        <v>6.6342026956273156E-2</v>
      </c>
      <c r="F277" s="11">
        <f t="shared" ref="F277:F278" si="189">SUM(D277:E277)</f>
        <v>0.12196516369479211</v>
      </c>
      <c r="G277" s="200">
        <f t="shared" si="188"/>
        <v>2.0749105221297359E-2</v>
      </c>
    </row>
    <row r="278" spans="1:7" x14ac:dyDescent="0.2">
      <c r="A278" t="str">
        <f t="shared" si="183"/>
        <v>35 Business and public service associate professionals</v>
      </c>
      <c r="B278" s="11">
        <v>0.71578395604848533</v>
      </c>
      <c r="C278" s="11">
        <v>0.86748137620214061</v>
      </c>
      <c r="D278" s="11">
        <f t="shared" si="184"/>
        <v>0.15169742015365528</v>
      </c>
      <c r="E278" s="11">
        <v>0.2433478809752804</v>
      </c>
      <c r="F278" s="11">
        <f t="shared" si="189"/>
        <v>0.39504530112893566</v>
      </c>
      <c r="G278" s="200">
        <f t="shared" si="188"/>
        <v>1.9701574348842454E-2</v>
      </c>
    </row>
    <row r="279" spans="1:7" x14ac:dyDescent="0.2">
      <c r="A279" t="str">
        <f t="shared" si="183"/>
        <v>41 Administrative occupations</v>
      </c>
      <c r="B279" s="11">
        <v>2.1310384314693889</v>
      </c>
      <c r="C279" s="11">
        <v>2.0698293584625307</v>
      </c>
      <c r="D279" s="11">
        <f t="shared" si="184"/>
        <v>-6.1209073006858183E-2</v>
      </c>
      <c r="E279" s="11">
        <v>0.63307006649999953</v>
      </c>
      <c r="F279" s="11">
        <f t="shared" ref="F279:F282" si="190">SUM(D279:E279)</f>
        <v>0.57186099349314135</v>
      </c>
      <c r="G279" s="200">
        <f t="shared" si="188"/>
        <v>1.7491805539369132E-2</v>
      </c>
    </row>
    <row r="280" spans="1:7" x14ac:dyDescent="0.2">
      <c r="A280" t="str">
        <f t="shared" si="183"/>
        <v>42 Secretarial and related occupations</v>
      </c>
      <c r="B280" s="11">
        <v>0.84521980032428801</v>
      </c>
      <c r="C280" s="11">
        <v>0.8918404694440214</v>
      </c>
      <c r="D280" s="11">
        <f t="shared" si="184"/>
        <v>4.6620669119733393E-2</v>
      </c>
      <c r="E280" s="11">
        <v>0.35351597293947506</v>
      </c>
      <c r="F280" s="11">
        <f t="shared" si="190"/>
        <v>0.40013664205920846</v>
      </c>
      <c r="G280" s="200">
        <f t="shared" si="188"/>
        <v>2.3568519075126249E-2</v>
      </c>
    </row>
    <row r="281" spans="1:7" x14ac:dyDescent="0.2">
      <c r="A281" t="str">
        <f t="shared" si="183"/>
        <v>51 Skilled agricultural and related trades</v>
      </c>
      <c r="B281" s="11">
        <v>0.79189473278562261</v>
      </c>
      <c r="C281" s="11">
        <v>0.44454119719342661</v>
      </c>
      <c r="D281" s="11">
        <f t="shared" si="184"/>
        <v>-0.34735353559219601</v>
      </c>
      <c r="E281" s="11">
        <v>0.25138795237987127</v>
      </c>
      <c r="F281" s="11">
        <f t="shared" si="190"/>
        <v>-9.5965583212324734E-2</v>
      </c>
      <c r="G281" s="200">
        <f t="shared" si="188"/>
        <v>1.8549882531673001E-2</v>
      </c>
    </row>
    <row r="282" spans="1:7" x14ac:dyDescent="0.2">
      <c r="A282" t="str">
        <f t="shared" si="183"/>
        <v>52 Skilled metal, electrical and electronic trades</v>
      </c>
      <c r="B282" s="11">
        <v>0.90039246471196421</v>
      </c>
      <c r="C282" s="11">
        <v>0.59038034218094215</v>
      </c>
      <c r="D282" s="11">
        <f t="shared" si="184"/>
        <v>-0.31001212253102206</v>
      </c>
      <c r="E282" s="11">
        <v>0.25450357684955793</v>
      </c>
      <c r="F282" s="11">
        <f t="shared" si="190"/>
        <v>-5.5508545681464128E-2</v>
      </c>
      <c r="G282" s="200">
        <f t="shared" si="188"/>
        <v>1.6734130984441542E-2</v>
      </c>
    </row>
    <row r="283" spans="1:7" x14ac:dyDescent="0.2">
      <c r="A283" t="str">
        <f t="shared" si="183"/>
        <v>53 Skilled construction and building trades</v>
      </c>
      <c r="B283" s="11">
        <v>1.1398974763987986</v>
      </c>
      <c r="C283" s="11">
        <v>0.21163704657114432</v>
      </c>
      <c r="D283" s="11">
        <f t="shared" si="184"/>
        <v>-0.92826042982765422</v>
      </c>
      <c r="E283" s="11">
        <v>0.17833153641778382</v>
      </c>
      <c r="F283" s="11">
        <f t="shared" ref="F283" si="191">SUM(D283:E283)</f>
        <v>-0.74992889340987046</v>
      </c>
      <c r="G283" s="200">
        <f t="shared" si="188"/>
        <v>9.7371575099312047E-3</v>
      </c>
    </row>
    <row r="284" spans="1:7" x14ac:dyDescent="0.2">
      <c r="A284" t="str">
        <f t="shared" si="183"/>
        <v>54 Textiles, printing and other skilled trades</v>
      </c>
      <c r="B284" s="11">
        <v>0.98501468058146791</v>
      </c>
      <c r="C284" s="11">
        <v>0.68882318353758221</v>
      </c>
      <c r="D284" s="11">
        <f t="shared" si="184"/>
        <v>-0.2961914970438857</v>
      </c>
      <c r="E284" s="11">
        <v>0.24096245396915739</v>
      </c>
      <c r="F284" s="11">
        <f t="shared" ref="F284" si="192">SUM(D284:E284)</f>
        <v>-5.5229043074728312E-2</v>
      </c>
      <c r="G284" s="200">
        <f t="shared" si="188"/>
        <v>1.4696068797750872E-2</v>
      </c>
    </row>
    <row r="285" spans="1:7" x14ac:dyDescent="0.2">
      <c r="A285" t="str">
        <f t="shared" si="183"/>
        <v>61 Caring personal service occupations</v>
      </c>
      <c r="B285" s="11">
        <v>0.44893332637910899</v>
      </c>
      <c r="C285" s="11">
        <v>0.66881479847677516</v>
      </c>
      <c r="D285" s="11">
        <f>C285-B285</f>
        <v>0.21988147209766618</v>
      </c>
      <c r="E285" s="11">
        <v>0.15407970026481743</v>
      </c>
      <c r="F285" s="11">
        <f>SUM(D285:E285)</f>
        <v>0.37396117236248361</v>
      </c>
      <c r="G285" s="200">
        <f t="shared" si="188"/>
        <v>1.9865709315661118E-2</v>
      </c>
    </row>
    <row r="286" spans="1:7" x14ac:dyDescent="0.2">
      <c r="A286" t="str">
        <f t="shared" si="183"/>
        <v>62 Leisure, travel and related personal service occupations</v>
      </c>
      <c r="B286" s="11">
        <v>0.74204845955521526</v>
      </c>
      <c r="C286" s="11">
        <v>0.37079898031688663</v>
      </c>
      <c r="D286" s="11">
        <f t="shared" ref="D286:D292" si="193">C286-B286</f>
        <v>-0.37124947923832863</v>
      </c>
      <c r="E286" s="11">
        <v>0.157708974006178</v>
      </c>
      <c r="F286" s="11">
        <f t="shared" ref="F286:F287" si="194">SUM(D286:E286)</f>
        <v>-0.21354050523215062</v>
      </c>
      <c r="G286" s="200">
        <f t="shared" si="188"/>
        <v>1.2930259331264571E-2</v>
      </c>
    </row>
    <row r="287" spans="1:7" x14ac:dyDescent="0.2">
      <c r="A287" t="str">
        <f t="shared" si="183"/>
        <v>63 Community and civil enforcement occupations</v>
      </c>
      <c r="B287" s="11">
        <v>3.6790799945729674E-2</v>
      </c>
      <c r="C287" s="11">
        <v>1.5442666696655248E-2</v>
      </c>
      <c r="D287" s="11">
        <f t="shared" si="193"/>
        <v>-2.1348133249074426E-2</v>
      </c>
      <c r="E287" s="11">
        <v>4.7352700343294809E-3</v>
      </c>
      <c r="F287" s="11">
        <f t="shared" si="194"/>
        <v>-1.6612863214744946E-2</v>
      </c>
      <c r="G287" s="200">
        <f t="shared" si="188"/>
        <v>8.1042369649009238E-3</v>
      </c>
    </row>
    <row r="288" spans="1:7" x14ac:dyDescent="0.2">
      <c r="A288" t="str">
        <f t="shared" si="183"/>
        <v>71 Sales occupations</v>
      </c>
      <c r="B288" s="11">
        <v>3.280357282665515</v>
      </c>
      <c r="C288" s="11">
        <v>1.7466415093400312</v>
      </c>
      <c r="D288" s="11">
        <f t="shared" si="193"/>
        <v>-1.5337157733254838</v>
      </c>
      <c r="E288" s="11">
        <v>0.6086947141302439</v>
      </c>
      <c r="F288" s="11">
        <f t="shared" ref="F288:F289" si="195">SUM(D288:E288)</f>
        <v>-0.92502105919523991</v>
      </c>
      <c r="G288" s="200">
        <f t="shared" si="188"/>
        <v>1.1412166287712022E-2</v>
      </c>
    </row>
    <row r="289" spans="1:7" x14ac:dyDescent="0.2">
      <c r="A289" t="str">
        <f t="shared" si="183"/>
        <v>72 Customer service occupations</v>
      </c>
      <c r="B289" s="11">
        <v>0.56649583164124828</v>
      </c>
      <c r="C289" s="11">
        <v>0.90631404892694245</v>
      </c>
      <c r="D289" s="11">
        <f t="shared" si="193"/>
        <v>0.33981821728569417</v>
      </c>
      <c r="E289" s="11">
        <v>0.24155359426886486</v>
      </c>
      <c r="F289" s="11">
        <f t="shared" si="195"/>
        <v>0.58137181155455897</v>
      </c>
      <c r="G289" s="200">
        <f t="shared" si="188"/>
        <v>2.3959423487888376E-2</v>
      </c>
    </row>
    <row r="290" spans="1:7" x14ac:dyDescent="0.2">
      <c r="A290" t="str">
        <f t="shared" si="183"/>
        <v>81 Process, plant and machine operatives</v>
      </c>
      <c r="B290" s="11">
        <v>1.3192454369168589</v>
      </c>
      <c r="C290" s="11">
        <v>0.3496604713822638</v>
      </c>
      <c r="D290" s="11">
        <f t="shared" si="193"/>
        <v>-0.96958496553459517</v>
      </c>
      <c r="E290" s="11">
        <v>0.1622309292426044</v>
      </c>
      <c r="F290" s="11">
        <f t="shared" ref="F290:F291" si="196">SUM(D290:E290)</f>
        <v>-0.80735403629199076</v>
      </c>
      <c r="G290" s="200">
        <f t="shared" si="188"/>
        <v>7.7619154096915111E-3</v>
      </c>
    </row>
    <row r="291" spans="1:7" x14ac:dyDescent="0.2">
      <c r="A291" t="str">
        <f t="shared" si="183"/>
        <v>82 Transport and mobile machine drivers and operatives</v>
      </c>
      <c r="B291" s="11">
        <v>2.9107177938406945</v>
      </c>
      <c r="C291" s="11">
        <v>1.4981955645215443</v>
      </c>
      <c r="D291" s="11">
        <f t="shared" si="193"/>
        <v>-1.4125222293191502</v>
      </c>
      <c r="E291" s="11">
        <v>0.80940256747086747</v>
      </c>
      <c r="F291" s="11">
        <f t="shared" si="196"/>
        <v>-0.6031196618482827</v>
      </c>
      <c r="G291" s="200">
        <f t="shared" si="188"/>
        <v>1.649159672018996E-2</v>
      </c>
    </row>
    <row r="292" spans="1:7" x14ac:dyDescent="0.2">
      <c r="A292" t="str">
        <f t="shared" si="183"/>
        <v>91 Elementary trades and related occupations</v>
      </c>
      <c r="B292" s="11">
        <v>1.331794219599362</v>
      </c>
      <c r="C292" s="11">
        <v>2.3358319776056935</v>
      </c>
      <c r="D292" s="11">
        <f t="shared" si="193"/>
        <v>1.0040377580063315</v>
      </c>
      <c r="E292" s="11">
        <v>0.72760313460547843</v>
      </c>
      <c r="F292" s="11">
        <f t="shared" ref="F292" si="197">SUM(D292:E292)</f>
        <v>1.7316408926118099</v>
      </c>
      <c r="G292" s="200">
        <f t="shared" si="188"/>
        <v>2.9485423125822363E-2</v>
      </c>
    </row>
    <row r="293" spans="1:7" x14ac:dyDescent="0.2">
      <c r="A293" t="str">
        <f t="shared" si="183"/>
        <v>92 Elementary administration and service occupations</v>
      </c>
      <c r="B293" s="11">
        <v>5.1036661883932748</v>
      </c>
      <c r="C293" s="11">
        <v>2.5880910590194501</v>
      </c>
      <c r="D293" s="11">
        <f t="shared" ref="D293" si="198">C293-B293</f>
        <v>-2.5155751293738247</v>
      </c>
      <c r="E293" s="11">
        <v>0.85676648746423223</v>
      </c>
      <c r="F293" s="11">
        <f t="shared" ref="F293" si="199">SUM(D293:E293)</f>
        <v>-1.6588086419095924</v>
      </c>
      <c r="G293" s="200">
        <f t="shared" ref="G293:G294" si="200">IF(B293&gt;0,(1+(E293/B293))^(1/($C$6-$B$6))-1,0)</f>
        <v>1.039929624366831E-2</v>
      </c>
    </row>
    <row r="294" spans="1:7" x14ac:dyDescent="0.2">
      <c r="A294" s="24" t="str">
        <f t="shared" si="183"/>
        <v>All occupations</v>
      </c>
      <c r="B294" s="34">
        <f>SUM(B268:B293)</f>
        <v>27.055726889327097</v>
      </c>
      <c r="C294" s="34">
        <f t="shared" ref="C294:F294" si="201">SUM(C268:C293)</f>
        <v>22.005869604807543</v>
      </c>
      <c r="D294" s="34">
        <f t="shared" si="201"/>
        <v>-5.0498572845195557</v>
      </c>
      <c r="E294" s="34">
        <f t="shared" si="201"/>
        <v>7.5578971554282077</v>
      </c>
      <c r="F294" s="34">
        <f t="shared" si="201"/>
        <v>2.5080398709086511</v>
      </c>
      <c r="G294" s="234">
        <f t="shared" si="200"/>
        <v>1.6558847156317169E-2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Cheshire and Warrington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3.0634716247643539</v>
      </c>
      <c r="Q7" s="11">
        <f>'Occ T1'!J16</f>
        <v>30.56138695476616</v>
      </c>
    </row>
    <row r="8" spans="1:17" x14ac:dyDescent="0.2">
      <c r="O8" t="str">
        <f>name!E11</f>
        <v>Process, plant and machine operatives</v>
      </c>
      <c r="P8" s="11">
        <f>'Occ T1'!H15</f>
        <v>-0.32387659778279243</v>
      </c>
      <c r="Q8" s="11">
        <f>'Occ T1'!J15</f>
        <v>16.60042952263845</v>
      </c>
    </row>
    <row r="9" spans="1:17" x14ac:dyDescent="0.2">
      <c r="O9" t="str">
        <f>name!E10</f>
        <v>Sales and customer service occupations</v>
      </c>
      <c r="P9" s="11">
        <f>'Occ T1'!H14</f>
        <v>2.3724014704451264</v>
      </c>
      <c r="Q9" s="11">
        <f>'Occ T1'!J14</f>
        <v>28.5455626419818</v>
      </c>
    </row>
    <row r="10" spans="1:17" x14ac:dyDescent="0.2">
      <c r="O10" t="str">
        <f>name!E9</f>
        <v>Caring, leisure and other service occupations</v>
      </c>
      <c r="P10" s="11">
        <f>'Occ T1'!H13</f>
        <v>7.5158940807389243</v>
      </c>
      <c r="Q10" s="11">
        <f>'Occ T1'!J13</f>
        <v>35.193603552672123</v>
      </c>
    </row>
    <row r="11" spans="1:17" x14ac:dyDescent="0.2">
      <c r="O11" t="str">
        <f>name!E8</f>
        <v>Skilled trades occupations</v>
      </c>
      <c r="P11" s="11">
        <f>'Occ T1'!H12</f>
        <v>-2.4081601024132553</v>
      </c>
      <c r="Q11" s="11">
        <f>'Occ T1'!J12</f>
        <v>17.26015031662704</v>
      </c>
    </row>
    <row r="12" spans="1:17" x14ac:dyDescent="0.2">
      <c r="O12" t="str">
        <f>name!E7</f>
        <v>Administrative and secretarial occupations</v>
      </c>
      <c r="P12" s="11">
        <f>'Occ T1'!H11</f>
        <v>0.70214519138767173</v>
      </c>
      <c r="Q12" s="11">
        <f>'Occ T1'!J11</f>
        <v>37.119545441302463</v>
      </c>
    </row>
    <row r="13" spans="1:17" x14ac:dyDescent="0.2">
      <c r="O13" t="str">
        <f>name!E6</f>
        <v>Associate professional occupations</v>
      </c>
      <c r="P13" s="11">
        <f>'Occ T1'!H10</f>
        <v>11.545913468573644</v>
      </c>
      <c r="Q13" s="11">
        <f>'Occ T1'!J10</f>
        <v>45.403364186104376</v>
      </c>
    </row>
    <row r="14" spans="1:17" x14ac:dyDescent="0.2">
      <c r="O14" t="str">
        <f>name!E5</f>
        <v>Professional occupations</v>
      </c>
      <c r="P14" s="11">
        <f>'Occ T1'!H9</f>
        <v>26.104865796661812</v>
      </c>
      <c r="Q14" s="11">
        <f>'Occ T1'!J9</f>
        <v>84.398718426931225</v>
      </c>
    </row>
    <row r="15" spans="1:17" x14ac:dyDescent="0.2">
      <c r="O15" t="str">
        <f>name!E4</f>
        <v>Managers, directors and senior officials</v>
      </c>
      <c r="P15" s="11">
        <f>'Occ T1'!H8</f>
        <v>2.801345067624986</v>
      </c>
      <c r="Q15" s="11">
        <f>'Occ T1'!J8</f>
        <v>30.427868121569446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Cheshire and Warrington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-0.53003228696228888</v>
      </c>
      <c r="Q37" s="11">
        <f>'Occ T2'!J8</f>
        <v>16.697070959967146</v>
      </c>
    </row>
    <row r="38" spans="1:17" x14ac:dyDescent="0.2">
      <c r="O38" s="10" t="str">
        <f>name!D5</f>
        <v>12 Other managers and proprietors</v>
      </c>
      <c r="P38" s="11">
        <f>'Occ T2'!H9</f>
        <v>3.3313773545872749</v>
      </c>
      <c r="Q38" s="11">
        <f>'Occ T2'!J9</f>
        <v>13.730797161602302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13.164144634778765</v>
      </c>
      <c r="Q39" s="11">
        <f>'Occ T2'!J10</f>
        <v>28.629360806789094</v>
      </c>
    </row>
    <row r="40" spans="1:17" x14ac:dyDescent="0.2">
      <c r="O40" s="10" t="str">
        <f>name!D7</f>
        <v>22 Health professionals</v>
      </c>
      <c r="P40" s="11">
        <f>'Occ T2'!H11</f>
        <v>2.9851480248833155</v>
      </c>
      <c r="Q40" s="11">
        <f>'Occ T2'!J11</f>
        <v>14.640419338956564</v>
      </c>
    </row>
    <row r="41" spans="1:17" x14ac:dyDescent="0.2">
      <c r="O41" s="10" t="str">
        <f>name!D8</f>
        <v>23 Teaching and other educational professionals</v>
      </c>
      <c r="P41" s="11">
        <f>'Occ T2'!H12</f>
        <v>4.2133319131396441</v>
      </c>
      <c r="Q41" s="11">
        <f>'Occ T2'!J12</f>
        <v>17.078025664915572</v>
      </c>
    </row>
    <row r="42" spans="1:17" x14ac:dyDescent="0.2">
      <c r="O42" s="10" t="str">
        <f>name!D9</f>
        <v>24 Business, media and public service professionals</v>
      </c>
      <c r="P42" s="11">
        <f>'Occ T2'!H13</f>
        <v>5.7422412238600984</v>
      </c>
      <c r="Q42" s="11">
        <f>'Occ T2'!J13</f>
        <v>24.050912616270008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0.28900592936966163</v>
      </c>
      <c r="Q43" s="11">
        <f>'Occ T2'!J14</f>
        <v>5.1134342222765978</v>
      </c>
    </row>
    <row r="44" spans="1:17" x14ac:dyDescent="0.2">
      <c r="O44" s="10" t="str">
        <f>name!D11</f>
        <v>32 Health and social care associate professionals</v>
      </c>
      <c r="P44" s="11">
        <f>'Occ T2'!H15</f>
        <v>10.101468645344211</v>
      </c>
      <c r="Q44" s="11">
        <f>'Occ T2'!J15</f>
        <v>19.600969523796373</v>
      </c>
    </row>
    <row r="45" spans="1:17" x14ac:dyDescent="0.2">
      <c r="O45" s="10" t="str">
        <f>name!D12</f>
        <v>33 Protective service occupations</v>
      </c>
      <c r="P45" s="11">
        <f>'Occ T2'!H16</f>
        <v>-0.64361620358860305</v>
      </c>
      <c r="Q45" s="11">
        <f>'Occ T2'!J16</f>
        <v>0.57102695988046825</v>
      </c>
    </row>
    <row r="46" spans="1:17" x14ac:dyDescent="0.2">
      <c r="O46" s="10" t="str">
        <f>name!D13</f>
        <v>34 Culture, media and sports occupations</v>
      </c>
      <c r="P46" s="11">
        <f>'Occ T2'!H17</f>
        <v>-0.22826596807936639</v>
      </c>
      <c r="Q46" s="11">
        <f>'Occ T2'!J17</f>
        <v>2.8064391494060765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2.0273210655277438</v>
      </c>
      <c r="Q47" s="11">
        <f>'Occ T2'!J18</f>
        <v>17.311494330744864</v>
      </c>
    </row>
    <row r="48" spans="1:17" x14ac:dyDescent="0.2">
      <c r="O48" s="10" t="str">
        <f>name!D15</f>
        <v>41 Administrative occupations</v>
      </c>
      <c r="P48" s="11">
        <f>'Occ T2'!H19</f>
        <v>4.5685585845298391</v>
      </c>
      <c r="Q48" s="11">
        <f>'Occ T2'!J19</f>
        <v>35.888888698420701</v>
      </c>
    </row>
    <row r="49" spans="15:17" x14ac:dyDescent="0.2">
      <c r="O49" s="10" t="str">
        <f>name!D16</f>
        <v>42 Secretarial and related occupations</v>
      </c>
      <c r="P49" s="11">
        <f>'Occ T2'!H20</f>
        <v>-3.8664133931421629</v>
      </c>
      <c r="Q49" s="11">
        <f>'Occ T2'!J20</f>
        <v>1.2306567428817621</v>
      </c>
    </row>
    <row r="50" spans="15:17" x14ac:dyDescent="0.2">
      <c r="O50" s="10" t="str">
        <f>name!D17</f>
        <v>51 Skilled agricultural and related trades</v>
      </c>
      <c r="P50" s="11">
        <f>'Occ T2'!H21</f>
        <v>0.41382756909077134</v>
      </c>
      <c r="Q50" s="11">
        <f>'Occ T2'!J21</f>
        <v>3.7571170502703874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-2.0748150310959694</v>
      </c>
      <c r="Q51" s="11">
        <f>'Occ T2'!J22</f>
        <v>4.2782400777211773</v>
      </c>
    </row>
    <row r="52" spans="15:17" x14ac:dyDescent="0.2">
      <c r="O52" s="10" t="str">
        <f>name!D19</f>
        <v>53 Skilled construction and building trades</v>
      </c>
      <c r="P52" s="11">
        <f>'Occ T2'!H23</f>
        <v>-1.6610464561282683</v>
      </c>
      <c r="Q52" s="11">
        <f>'Occ T2'!J23</f>
        <v>3.9573195734155746</v>
      </c>
    </row>
    <row r="53" spans="15:17" x14ac:dyDescent="0.2">
      <c r="O53" s="10" t="str">
        <f>name!D20</f>
        <v>54 Textiles, printing and other skilled trades</v>
      </c>
      <c r="P53" s="11">
        <f>'Occ T2'!H24</f>
        <v>0.91387381572020665</v>
      </c>
      <c r="Q53" s="11">
        <f>'Occ T2'!J24</f>
        <v>5.2674736152198989</v>
      </c>
    </row>
    <row r="54" spans="15:17" x14ac:dyDescent="0.2">
      <c r="O54" s="10" t="str">
        <f>name!D21</f>
        <v>61 Caring personal service occupations</v>
      </c>
      <c r="P54" s="11">
        <f>'Occ T2'!H25</f>
        <v>8.5331004164339959</v>
      </c>
      <c r="Q54" s="11">
        <f>'Occ T2'!J25</f>
        <v>31.084083739455167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-0.90413069709611094</v>
      </c>
      <c r="Q55" s="11">
        <f>'Occ T2'!J26</f>
        <v>4.0457928428947971</v>
      </c>
    </row>
    <row r="56" spans="15:17" x14ac:dyDescent="0.2">
      <c r="O56" s="10" t="str">
        <f>name!D23</f>
        <v>63 Community and civil enforcement occupations</v>
      </c>
      <c r="P56" s="11">
        <f>'Occ T2'!H27</f>
        <v>-0.11307563859896713</v>
      </c>
      <c r="Q56" s="11">
        <f>'Occ T2'!J27</f>
        <v>6.3726970322152382E-2</v>
      </c>
    </row>
    <row r="57" spans="15:17" x14ac:dyDescent="0.2">
      <c r="O57" s="10" t="str">
        <f>name!D24</f>
        <v>71 Sales occupations</v>
      </c>
      <c r="P57" s="11">
        <f>'Occ T2'!H28</f>
        <v>-1.1492898015403838</v>
      </c>
      <c r="Q57" s="11">
        <f>'Occ T2'!J28</f>
        <v>18.713825304954504</v>
      </c>
    </row>
    <row r="58" spans="15:17" x14ac:dyDescent="0.2">
      <c r="O58" s="10" t="str">
        <f>name!D25</f>
        <v>72 Customer service occupations</v>
      </c>
      <c r="P58" s="11">
        <f>'Occ T2'!H29</f>
        <v>3.5216912719855138</v>
      </c>
      <c r="Q58" s="11">
        <f>'Occ T2'!J29</f>
        <v>9.8317373370272989</v>
      </c>
    </row>
    <row r="59" spans="15:17" x14ac:dyDescent="0.2">
      <c r="O59" s="10" t="str">
        <f>name!D26</f>
        <v>81 Process, plant and machine operatives</v>
      </c>
      <c r="P59" s="11">
        <f>'Occ T2'!H30</f>
        <v>-0.78803623469345929</v>
      </c>
      <c r="Q59" s="11">
        <f>'Occ T2'!J30</f>
        <v>3.6636273011128448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0.46415963691066509</v>
      </c>
      <c r="Q60" s="11">
        <f>'Occ T2'!J31</f>
        <v>12.936802221525602</v>
      </c>
    </row>
    <row r="61" spans="15:17" x14ac:dyDescent="0.2">
      <c r="O61" s="10" t="str">
        <f>name!D28</f>
        <v>91 Elementary trades and related occupations</v>
      </c>
      <c r="P61" s="11">
        <f>'Occ T2'!H32</f>
        <v>8.2136351472323508</v>
      </c>
      <c r="Q61" s="11">
        <f>'Occ T2'!J32</f>
        <v>14.485082861339695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-5.1501635224679916</v>
      </c>
      <c r="Q62" s="11">
        <f>'Occ T2'!J33</f>
        <v>16.076304093426472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51.374000000000706</v>
      </c>
      <c r="Q64" s="11">
        <f>'Occ T2'!J35</f>
        <v>325.51062916459313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Cheshire and Warrington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548.29600000000005</v>
      </c>
      <c r="C8" s="305">
        <f>SUM(C9:C17)</f>
        <v>568.90400000000011</v>
      </c>
      <c r="D8" s="305">
        <f>SUM(D9:D17)</f>
        <v>599.6700000000003</v>
      </c>
      <c r="E8" s="304"/>
      <c r="F8" s="305">
        <f>SUM(F9:F17)</f>
        <v>8.120937390766132</v>
      </c>
      <c r="G8" s="305">
        <f>SUM(G9:G17)</f>
        <v>9.9783122096163286</v>
      </c>
      <c r="H8" s="305">
        <f>SUM(H9:H17)</f>
        <v>13.099652573416089</v>
      </c>
      <c r="I8" s="304"/>
      <c r="J8" s="305">
        <f>SUM(J9:J17)</f>
        <v>53.896835857812427</v>
      </c>
      <c r="K8" s="305">
        <f>SUM(K9:K17)</f>
        <v>65.969004145242423</v>
      </c>
      <c r="L8" s="305">
        <f>SUM(L9:L17)</f>
        <v>87.90118624739398</v>
      </c>
      <c r="M8" s="304"/>
      <c r="N8" s="305">
        <f>SUM(N9:N17)</f>
        <v>109.00075308144781</v>
      </c>
      <c r="O8" s="305">
        <f>SUM(O9:O17)</f>
        <v>123.13357855357869</v>
      </c>
      <c r="P8" s="305">
        <f>SUM(P9:P17)</f>
        <v>151.68829583931904</v>
      </c>
      <c r="Q8" s="306"/>
      <c r="R8" s="305">
        <f>SUM(R9:R17)</f>
        <v>27.963531966556516</v>
      </c>
      <c r="S8" s="305">
        <f>SUM(S9:S17)</f>
        <v>29.454564944855697</v>
      </c>
      <c r="T8" s="305">
        <f>SUM(T9:T17)</f>
        <v>34.61436735453902</v>
      </c>
      <c r="U8" s="306"/>
      <c r="V8" s="305">
        <f>SUM(V9:V17)</f>
        <v>30.733594120962351</v>
      </c>
      <c r="W8" s="305">
        <f>SUM(W9:W17)</f>
        <v>33.59519037138331</v>
      </c>
      <c r="X8" s="305">
        <f>SUM(X9:X17)</f>
        <v>41.281286228156532</v>
      </c>
      <c r="Y8" s="306"/>
      <c r="Z8" s="305">
        <f>SUM(Z9:Z17)</f>
        <v>115.2255558787031</v>
      </c>
      <c r="AA8" s="305">
        <f>SUM(AA9:AA17)</f>
        <v>113.75849285953562</v>
      </c>
      <c r="AB8" s="305">
        <f>SUM(AB9:AB17)</f>
        <v>113.6599310605888</v>
      </c>
      <c r="AC8" s="306"/>
      <c r="AD8" s="305">
        <f>SUM(AD9:AD17)</f>
        <v>108.6821739363731</v>
      </c>
      <c r="AE8" s="305">
        <f>SUM(AE9:AE17)</f>
        <v>109.78333283449534</v>
      </c>
      <c r="AF8" s="305">
        <f>SUM(AF9:AF17)</f>
        <v>96.31770765678786</v>
      </c>
      <c r="AG8" s="306"/>
      <c r="AH8" s="305">
        <f>SUM(AH9:AH17)</f>
        <v>67.61689087805145</v>
      </c>
      <c r="AI8" s="305">
        <f>SUM(AI9:AI17)</f>
        <v>58.842950288961745</v>
      </c>
      <c r="AJ8" s="305">
        <f>SUM(AJ9:AJ17)</f>
        <v>39.101703434991528</v>
      </c>
      <c r="AK8" s="306"/>
      <c r="AL8" s="305">
        <f>SUM(AL9:AL17)</f>
        <v>27.055726889327097</v>
      </c>
      <c r="AM8" s="305">
        <f>SUM(AM9:AM17)</f>
        <v>24.388573792330959</v>
      </c>
      <c r="AN8" s="305">
        <f>SUM(AN9:AN17)</f>
        <v>22.005869604807543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53.392994196607276</v>
      </c>
      <c r="C9" s="304">
        <f t="shared" ref="B9:D17" si="0">SUM(C21,C33,C51,C63,C75,C93)</f>
        <v>50.506433763439475</v>
      </c>
      <c r="D9" s="304">
        <f t="shared" si="0"/>
        <v>56.194339264232227</v>
      </c>
      <c r="E9" s="304"/>
      <c r="F9" s="304">
        <f t="shared" ref="F9:H17" si="1">SUM(F21,F33,F51,F63,F75,F93)</f>
        <v>0.76690039459506976</v>
      </c>
      <c r="G9" s="304">
        <f t="shared" si="1"/>
        <v>0.84642609303052851</v>
      </c>
      <c r="H9" s="304">
        <f t="shared" si="1"/>
        <v>1.1092769594280496</v>
      </c>
      <c r="I9" s="304"/>
      <c r="J9" s="304">
        <f t="shared" ref="J9:L17" si="2">SUM(J21,J33,J51,J63,J75,J93)</f>
        <v>5.9041598751683564</v>
      </c>
      <c r="K9" s="304">
        <f t="shared" si="2"/>
        <v>6.4031799140141485</v>
      </c>
      <c r="L9" s="304">
        <f t="shared" si="2"/>
        <v>8.3372786386038484</v>
      </c>
      <c r="M9" s="304"/>
      <c r="N9" s="304">
        <f t="shared" ref="N9:P17" si="3">SUM(N21,N33,N51,N63,N75,N93)</f>
        <v>14.259390656856997</v>
      </c>
      <c r="O9" s="304">
        <f t="shared" si="3"/>
        <v>14.441617004020971</v>
      </c>
      <c r="P9" s="304">
        <f t="shared" si="3"/>
        <v>18.089690346246712</v>
      </c>
      <c r="Q9" s="306"/>
      <c r="R9" s="304">
        <f t="shared" ref="R9:T9" si="4">SUM(R21,R33,R51,R63,R75,R93)</f>
        <v>2.8305355036148647</v>
      </c>
      <c r="S9" s="304">
        <f t="shared" si="4"/>
        <v>2.7424128623108279</v>
      </c>
      <c r="T9" s="304">
        <f t="shared" si="4"/>
        <v>3.3214216947160269</v>
      </c>
      <c r="U9" s="306"/>
      <c r="V9" s="304">
        <f t="shared" ref="V9:X9" si="5">SUM(V21,V33,V51,V63,V75,V93)</f>
        <v>4.1152810530487081</v>
      </c>
      <c r="W9" s="304">
        <f t="shared" si="5"/>
        <v>3.9903539423126948</v>
      </c>
      <c r="X9" s="304">
        <f t="shared" si="5"/>
        <v>4.8113431208347386</v>
      </c>
      <c r="Y9" s="306"/>
      <c r="Z9" s="304">
        <f t="shared" ref="Z9:AB9" si="6">SUM(Z21,Z33,Z51,Z63,Z75,Z93)</f>
        <v>9.9337478036386013</v>
      </c>
      <c r="AA9" s="304">
        <f t="shared" si="6"/>
        <v>8.4920802603077252</v>
      </c>
      <c r="AB9" s="304">
        <f t="shared" si="6"/>
        <v>8.442905806869426</v>
      </c>
      <c r="AC9" s="306"/>
      <c r="AD9" s="304">
        <f>SUM(AD21,AD33,AD51,AD63,AD75,AD93)</f>
        <v>8.2926007064064784</v>
      </c>
      <c r="AE9" s="304">
        <f t="shared" ref="AE9:AF9" si="7">SUM(AE21,AE33,AE51,AE63,AE75,AE93)</f>
        <v>7.322032527207984</v>
      </c>
      <c r="AF9" s="304">
        <f t="shared" si="7"/>
        <v>6.4212926420463257</v>
      </c>
      <c r="AG9" s="306"/>
      <c r="AH9" s="304">
        <f t="shared" ref="AH9:AJ9" si="8">SUM(AH21,AH33,AH51,AH63,AH75,AH93)</f>
        <v>5.5693258005609101</v>
      </c>
      <c r="AI9" s="304">
        <f t="shared" si="8"/>
        <v>4.5383750885405343</v>
      </c>
      <c r="AJ9" s="304">
        <f t="shared" si="8"/>
        <v>3.4748726559085479</v>
      </c>
      <c r="AK9" s="306"/>
      <c r="AL9" s="304">
        <f t="shared" ref="AL9:AN9" si="9">SUM(AL21,AL33,AL51,AL63,AL75,AL93)</f>
        <v>1.7210524027172851</v>
      </c>
      <c r="AM9" s="304">
        <f t="shared" si="9"/>
        <v>1.7299560716940574</v>
      </c>
      <c r="AN9" s="304">
        <f t="shared" si="9"/>
        <v>2.1862573995785457</v>
      </c>
    </row>
    <row r="10" spans="1:40" x14ac:dyDescent="0.2">
      <c r="A10" s="13" t="str">
        <f>name!E5</f>
        <v>Professional occupations</v>
      </c>
      <c r="B10" s="304">
        <f t="shared" si="0"/>
        <v>113.94184609952507</v>
      </c>
      <c r="C10" s="304">
        <f t="shared" si="0"/>
        <v>124.21292898261737</v>
      </c>
      <c r="D10" s="304">
        <f t="shared" si="0"/>
        <v>140.04671189618671</v>
      </c>
      <c r="E10" s="304"/>
      <c r="F10" s="304">
        <f t="shared" si="1"/>
        <v>5.7897801452237037</v>
      </c>
      <c r="G10" s="304">
        <f t="shared" si="1"/>
        <v>7.1505519554878365</v>
      </c>
      <c r="H10" s="304">
        <f t="shared" si="1"/>
        <v>9.2121728873053819</v>
      </c>
      <c r="I10" s="304"/>
      <c r="J10" s="304">
        <f t="shared" si="2"/>
        <v>29.432040305455693</v>
      </c>
      <c r="K10" s="304">
        <f t="shared" si="2"/>
        <v>35.61503534083009</v>
      </c>
      <c r="L10" s="304">
        <f t="shared" si="2"/>
        <v>45.797063919816239</v>
      </c>
      <c r="M10" s="304"/>
      <c r="N10" s="304">
        <f t="shared" si="3"/>
        <v>39.485538787828993</v>
      </c>
      <c r="O10" s="304">
        <f t="shared" si="3"/>
        <v>42.57073862908716</v>
      </c>
      <c r="P10" s="304">
        <f t="shared" si="3"/>
        <v>47.43971966553147</v>
      </c>
      <c r="Q10" s="306"/>
      <c r="R10" s="304">
        <f t="shared" ref="R10:T10" si="10">SUM(R22,R34,R52,R64,R76,R94)</f>
        <v>5.244997682189311</v>
      </c>
      <c r="S10" s="304">
        <f t="shared" si="10"/>
        <v>4.0950373462954417</v>
      </c>
      <c r="T10" s="304">
        <f t="shared" si="10"/>
        <v>3.7195478162705538</v>
      </c>
      <c r="U10" s="306"/>
      <c r="V10" s="304">
        <f t="shared" ref="V10:X10" si="11">SUM(V22,V34,V52,V64,V76,V94)</f>
        <v>6.0169610552447859</v>
      </c>
      <c r="W10" s="304">
        <f t="shared" si="11"/>
        <v>6.5179063222218065</v>
      </c>
      <c r="X10" s="304">
        <f t="shared" si="11"/>
        <v>7.5649971251748109</v>
      </c>
      <c r="Y10" s="306"/>
      <c r="Z10" s="304">
        <f t="shared" ref="Z10:AB10" si="12">SUM(Z22,Z34,Z52,Z64,Z76,Z94)</f>
        <v>12.569219079167718</v>
      </c>
      <c r="AA10" s="304">
        <f t="shared" si="12"/>
        <v>12.628146274597658</v>
      </c>
      <c r="AB10" s="304">
        <f t="shared" si="12"/>
        <v>12.473707637036808</v>
      </c>
      <c r="AC10" s="306"/>
      <c r="AD10" s="304">
        <f t="shared" ref="AD10:AF10" si="13">SUM(AD22,AD34,AD52,AD64,AD76,AD94)</f>
        <v>8.7846298404697993</v>
      </c>
      <c r="AE10" s="304">
        <f t="shared" si="13"/>
        <v>9.0176229635634098</v>
      </c>
      <c r="AF10" s="304">
        <f t="shared" si="13"/>
        <v>8.0227505109339248</v>
      </c>
      <c r="AG10" s="306"/>
      <c r="AH10" s="304">
        <f t="shared" ref="AH10:AJ10" si="14">SUM(AH22,AH34,AH52,AH64,AH76,AH94)</f>
        <v>5.2446479876437602</v>
      </c>
      <c r="AI10" s="304">
        <f t="shared" si="14"/>
        <v>4.8660163122487337</v>
      </c>
      <c r="AJ10" s="304">
        <f t="shared" si="14"/>
        <v>3.4687682089192893</v>
      </c>
      <c r="AK10" s="306"/>
      <c r="AL10" s="304">
        <f t="shared" ref="AL10:AN10" si="15">SUM(AL22,AL34,AL52,AL64,AL76,AL94)</f>
        <v>1.3740312163012993</v>
      </c>
      <c r="AM10" s="304">
        <f t="shared" si="15"/>
        <v>1.7518738382852304</v>
      </c>
      <c r="AN10" s="304">
        <f t="shared" si="15"/>
        <v>2.3479841251982267</v>
      </c>
    </row>
    <row r="11" spans="1:40" x14ac:dyDescent="0.2">
      <c r="A11" s="13" t="str">
        <f>name!E6</f>
        <v>Associate professional occupations</v>
      </c>
      <c r="B11" s="304">
        <f>SUM(B23,B35,B53,B65,B77,B95)</f>
        <v>66.197819186493675</v>
      </c>
      <c r="C11" s="304">
        <f t="shared" si="0"/>
        <v>70.025773603561959</v>
      </c>
      <c r="D11" s="304">
        <f>SUM(D23,D35,D53,D65,D77,D95)</f>
        <v>77.743732655067348</v>
      </c>
      <c r="E11" s="304"/>
      <c r="F11" s="304">
        <f t="shared" si="1"/>
        <v>0.81235886899373011</v>
      </c>
      <c r="G11" s="304">
        <f t="shared" si="1"/>
        <v>0.97469270706192968</v>
      </c>
      <c r="H11" s="304">
        <f t="shared" si="1"/>
        <v>1.3336868022231052</v>
      </c>
      <c r="I11" s="304"/>
      <c r="J11" s="304">
        <f t="shared" si="2"/>
        <v>8.1680884676562115</v>
      </c>
      <c r="K11" s="304">
        <f t="shared" si="2"/>
        <v>10.087600035761184</v>
      </c>
      <c r="L11" s="304">
        <f t="shared" si="2"/>
        <v>13.71770956721193</v>
      </c>
      <c r="M11" s="304"/>
      <c r="N11" s="304">
        <f t="shared" si="3"/>
        <v>19.125885793296916</v>
      </c>
      <c r="O11" s="304">
        <f t="shared" si="3"/>
        <v>21.676068171889291</v>
      </c>
      <c r="P11" s="304">
        <f t="shared" si="3"/>
        <v>26.499831605913869</v>
      </c>
      <c r="Q11" s="306"/>
      <c r="R11" s="304">
        <f t="shared" ref="R11:T11" si="16">SUM(R23,R35,R53,R65,R77,R95)</f>
        <v>4.9159949049071967</v>
      </c>
      <c r="S11" s="304">
        <f t="shared" si="16"/>
        <v>5.3246934513322586</v>
      </c>
      <c r="T11" s="304">
        <f t="shared" si="16"/>
        <v>5.599530065051205</v>
      </c>
      <c r="U11" s="306"/>
      <c r="V11" s="304">
        <f t="shared" ref="V11:X11" si="17">SUM(V23,V35,V53,V65,V77,V95)</f>
        <v>4.6074267190109843</v>
      </c>
      <c r="W11" s="304">
        <f t="shared" si="17"/>
        <v>4.725338792365041</v>
      </c>
      <c r="X11" s="304">
        <f t="shared" si="17"/>
        <v>5.3837670291484141</v>
      </c>
      <c r="Y11" s="306"/>
      <c r="Z11" s="304">
        <f t="shared" ref="Z11:AB11" si="18">SUM(Z23,Z35,Z53,Z65,Z77,Z95)</f>
        <v>12.17384482382786</v>
      </c>
      <c r="AA11" s="304">
        <f t="shared" si="18"/>
        <v>11.91803248588247</v>
      </c>
      <c r="AB11" s="304">
        <f t="shared" si="18"/>
        <v>11.929867595961653</v>
      </c>
      <c r="AC11" s="306"/>
      <c r="AD11" s="304">
        <f t="shared" ref="AD11:AF11" si="19">SUM(AD23,AD35,AD53,AD65,AD77,AD95)</f>
        <v>9.3994151872941405</v>
      </c>
      <c r="AE11" s="304">
        <f t="shared" si="19"/>
        <v>9.2171216677529468</v>
      </c>
      <c r="AF11" s="304">
        <f t="shared" si="19"/>
        <v>7.8972801553801064</v>
      </c>
      <c r="AG11" s="306"/>
      <c r="AH11" s="304">
        <f t="shared" ref="AH11:AJ11" si="20">SUM(AH23,AH35,AH53,AH65,AH77,AH95)</f>
        <v>5.5676680764066599</v>
      </c>
      <c r="AI11" s="304">
        <f t="shared" si="20"/>
        <v>4.6049341992047399</v>
      </c>
      <c r="AJ11" s="304">
        <f t="shared" si="20"/>
        <v>3.2872744278221977</v>
      </c>
      <c r="AK11" s="306"/>
      <c r="AL11" s="304">
        <f t="shared" ref="AL11:AN11" si="21">SUM(AL23,AL35,AL53,AL65,AL77,AL95)</f>
        <v>1.4271363450999752</v>
      </c>
      <c r="AM11" s="304">
        <f t="shared" si="21"/>
        <v>1.4972920923120949</v>
      </c>
      <c r="AN11" s="304">
        <f t="shared" si="21"/>
        <v>2.0947854063548776</v>
      </c>
    </row>
    <row r="12" spans="1:40" x14ac:dyDescent="0.2">
      <c r="A12" s="13" t="str">
        <f>name!E7</f>
        <v>Administrative and secretarial occupations</v>
      </c>
      <c r="B12" s="304">
        <f t="shared" si="0"/>
        <v>72.820089528941878</v>
      </c>
      <c r="C12" s="304">
        <f t="shared" si="0"/>
        <v>75.429156179215809</v>
      </c>
      <c r="D12" s="304">
        <f t="shared" si="0"/>
        <v>73.522234720329578</v>
      </c>
      <c r="E12" s="304"/>
      <c r="F12" s="304">
        <f t="shared" si="1"/>
        <v>0.36953995982591015</v>
      </c>
      <c r="G12" s="304">
        <f t="shared" si="1"/>
        <v>0.49048679054280087</v>
      </c>
      <c r="H12" s="304">
        <f t="shared" si="1"/>
        <v>0.71490609236062486</v>
      </c>
      <c r="I12" s="304"/>
      <c r="J12" s="304">
        <f t="shared" si="2"/>
        <v>4.5116932213731262</v>
      </c>
      <c r="K12" s="304">
        <f t="shared" si="2"/>
        <v>6.0651285496738669</v>
      </c>
      <c r="L12" s="304">
        <f t="shared" si="2"/>
        <v>8.7442576241835983</v>
      </c>
      <c r="M12" s="304"/>
      <c r="N12" s="304">
        <f t="shared" si="3"/>
        <v>14.278678098782899</v>
      </c>
      <c r="O12" s="304">
        <f t="shared" si="3"/>
        <v>17.540059339283523</v>
      </c>
      <c r="P12" s="304">
        <f t="shared" si="3"/>
        <v>22.526162284673781</v>
      </c>
      <c r="Q12" s="306"/>
      <c r="R12" s="304">
        <f t="shared" ref="R12:T12" si="22">SUM(R24,R36,R54,R66,R78,R96)</f>
        <v>4.4023570437574779</v>
      </c>
      <c r="S12" s="304">
        <f t="shared" si="22"/>
        <v>5.0779555438045589</v>
      </c>
      <c r="T12" s="304">
        <f t="shared" si="22"/>
        <v>6.0122828659153527</v>
      </c>
      <c r="U12" s="306"/>
      <c r="V12" s="304">
        <f t="shared" ref="V12:X12" si="23">SUM(V24,V36,V54,V66,V78,V96)</f>
        <v>4.7496502822747733</v>
      </c>
      <c r="W12" s="304">
        <f t="shared" si="23"/>
        <v>5.3145896728548463</v>
      </c>
      <c r="X12" s="304">
        <f t="shared" si="23"/>
        <v>6.3382579225025228</v>
      </c>
      <c r="Y12" s="306"/>
      <c r="Z12" s="304">
        <f t="shared" ref="Z12:AA12" si="24">SUM(Z24,Z36,Z54,Z66,Z78,Z96)</f>
        <v>15.850250794766907</v>
      </c>
      <c r="AA12" s="304">
        <f t="shared" si="24"/>
        <v>15.079315257074487</v>
      </c>
      <c r="AB12" s="304">
        <f>SUM(AB24,AB36,AB54,AB66,AB78,AB96)</f>
        <v>12.509511657012622</v>
      </c>
      <c r="AC12" s="306"/>
      <c r="AD12" s="304">
        <f t="shared" ref="AD12:AE12" si="25">SUM(AD24,AD36,AD54,AD66,AD78,AD96)</f>
        <v>16.626010914662693</v>
      </c>
      <c r="AE12" s="304">
        <f t="shared" si="25"/>
        <v>16.227697360274735</v>
      </c>
      <c r="AF12" s="304">
        <f>SUM(AF24,AF36,AF54,AF66,AF78,AF96)</f>
        <v>11.261965786242593</v>
      </c>
      <c r="AG12" s="306"/>
      <c r="AH12" s="304">
        <f t="shared" ref="AH12:AI12" si="26">SUM(AH24,AH36,AH54,AH66,AH78,AH96)</f>
        <v>9.0556509817044137</v>
      </c>
      <c r="AI12" s="304">
        <f t="shared" si="26"/>
        <v>6.6639271630471706</v>
      </c>
      <c r="AJ12" s="304">
        <f>SUM(AJ24,AJ36,AJ54,AJ66,AJ78,AJ96)</f>
        <v>2.4532206595319277</v>
      </c>
      <c r="AK12" s="306"/>
      <c r="AL12" s="304">
        <f t="shared" ref="AL12:AM12" si="27">SUM(AL24,AL36,AL54,AL66,AL78,AL96)</f>
        <v>2.9762582317936772</v>
      </c>
      <c r="AM12" s="304">
        <f t="shared" si="27"/>
        <v>2.9699965026598245</v>
      </c>
      <c r="AN12" s="304">
        <f>SUM(AN24,AN36,AN54,AN66,AN78,AN96)</f>
        <v>2.9616698279065514</v>
      </c>
    </row>
    <row r="13" spans="1:40" x14ac:dyDescent="0.2">
      <c r="A13" s="13" t="str">
        <f>name!E8</f>
        <v>Skilled trades occupations</v>
      </c>
      <c r="B13" s="304">
        <f t="shared" si="0"/>
        <v>47.619150734551496</v>
      </c>
      <c r="C13" s="304">
        <f t="shared" si="0"/>
        <v>47.315568518929972</v>
      </c>
      <c r="D13" s="304">
        <f t="shared" si="0"/>
        <v>45.210990632138198</v>
      </c>
      <c r="E13" s="304"/>
      <c r="F13" s="304">
        <f t="shared" si="1"/>
        <v>7.2433728660129759E-2</v>
      </c>
      <c r="G13" s="304">
        <f t="shared" si="1"/>
        <v>9.8584484515494619E-2</v>
      </c>
      <c r="H13" s="304">
        <f t="shared" si="1"/>
        <v>0.13696600158636305</v>
      </c>
      <c r="I13" s="304"/>
      <c r="J13" s="304">
        <f t="shared" si="2"/>
        <v>0.78881742590761872</v>
      </c>
      <c r="K13" s="304">
        <f t="shared" si="2"/>
        <v>1.0218406951203185</v>
      </c>
      <c r="L13" s="304">
        <f t="shared" si="2"/>
        <v>1.4561108017339512</v>
      </c>
      <c r="M13" s="304"/>
      <c r="N13" s="304">
        <f t="shared" si="3"/>
        <v>3.1409481337415168</v>
      </c>
      <c r="O13" s="304">
        <f t="shared" si="3"/>
        <v>3.7850749033098778</v>
      </c>
      <c r="P13" s="304">
        <f t="shared" si="3"/>
        <v>5.2355308302147163</v>
      </c>
      <c r="Q13" s="306"/>
      <c r="R13" s="304">
        <f t="shared" ref="R13:T13" si="28">SUM(R25,R37,R55,R67,R79,R97)</f>
        <v>1.3066068890534561</v>
      </c>
      <c r="S13" s="304">
        <f t="shared" si="28"/>
        <v>1.5128417443215023</v>
      </c>
      <c r="T13" s="304">
        <f t="shared" si="28"/>
        <v>2.0776244983729049</v>
      </c>
      <c r="U13" s="306"/>
      <c r="V13" s="304">
        <f t="shared" ref="V13:X13" si="29">SUM(V25,V37,V55,V67,V79,V97)</f>
        <v>2.8147603713241121</v>
      </c>
      <c r="W13" s="304">
        <f t="shared" si="29"/>
        <v>3.1390606794076126</v>
      </c>
      <c r="X13" s="304">
        <f t="shared" si="29"/>
        <v>4.0881417183692452</v>
      </c>
      <c r="Y13" s="306"/>
      <c r="Z13" s="304">
        <f t="shared" ref="Z13:AB13" si="30">SUM(Z25,Z37,Z55,Z67,Z79,Z97)</f>
        <v>15.660667038535973</v>
      </c>
      <c r="AA13" s="304">
        <f t="shared" si="30"/>
        <v>15.313544906614254</v>
      </c>
      <c r="AB13" s="304">
        <f t="shared" si="30"/>
        <v>13.760675010260911</v>
      </c>
      <c r="AC13" s="306"/>
      <c r="AD13" s="304">
        <f t="shared" ref="AD13:AF13" si="31">SUM(AD25,AD37,AD55,AD67,AD79,AD97)</f>
        <v>13.014126581726419</v>
      </c>
      <c r="AE13" s="304">
        <f t="shared" si="31"/>
        <v>12.919324691398758</v>
      </c>
      <c r="AF13" s="304">
        <f t="shared" si="31"/>
        <v>11.885935814225679</v>
      </c>
      <c r="AG13" s="306"/>
      <c r="AH13" s="304">
        <f t="shared" ref="AH13:AJ13" si="32">SUM(AH25,AH37,AH55,AH67,AH79,AH97)</f>
        <v>7.0035912111244176</v>
      </c>
      <c r="AI13" s="304">
        <f t="shared" si="32"/>
        <v>6.2455856345252636</v>
      </c>
      <c r="AJ13" s="304">
        <f t="shared" si="32"/>
        <v>4.6346241878913235</v>
      </c>
      <c r="AK13" s="306"/>
      <c r="AL13" s="304">
        <f t="shared" ref="AL13:AN13" si="33">SUM(AL25,AL37,AL55,AL67,AL79,AL97)</f>
        <v>3.8171993544778533</v>
      </c>
      <c r="AM13" s="304">
        <f t="shared" si="33"/>
        <v>3.2797107797168832</v>
      </c>
      <c r="AN13" s="304">
        <f t="shared" si="33"/>
        <v>1.9353817694830955</v>
      </c>
    </row>
    <row r="14" spans="1:40" x14ac:dyDescent="0.2">
      <c r="A14" s="13" t="str">
        <f>name!E9</f>
        <v>Caring, leisure and other service occupations</v>
      </c>
      <c r="B14" s="304">
        <f t="shared" si="0"/>
        <v>47.507912450473931</v>
      </c>
      <c r="C14" s="304">
        <f t="shared" si="0"/>
        <v>49.694046935961353</v>
      </c>
      <c r="D14" s="304">
        <f t="shared" si="0"/>
        <v>55.023806531212834</v>
      </c>
      <c r="E14" s="304"/>
      <c r="F14" s="304">
        <f t="shared" si="1"/>
        <v>4.5775831306500023E-2</v>
      </c>
      <c r="G14" s="304">
        <f t="shared" si="1"/>
        <v>5.9920285226716968E-2</v>
      </c>
      <c r="H14" s="304">
        <f t="shared" si="1"/>
        <v>8.3069358512228006E-2</v>
      </c>
      <c r="I14" s="304"/>
      <c r="J14" s="304">
        <f t="shared" si="2"/>
        <v>1.6905792640142305</v>
      </c>
      <c r="K14" s="304">
        <f t="shared" si="2"/>
        <v>2.2922067534540242</v>
      </c>
      <c r="L14" s="304">
        <f t="shared" si="2"/>
        <v>3.3584168127541716</v>
      </c>
      <c r="M14" s="304"/>
      <c r="N14" s="304">
        <f t="shared" si="3"/>
        <v>5.3817851595380688</v>
      </c>
      <c r="O14" s="304">
        <f t="shared" si="3"/>
        <v>6.5502594125531646</v>
      </c>
      <c r="P14" s="304">
        <f t="shared" si="3"/>
        <v>8.6000021218680054</v>
      </c>
      <c r="Q14" s="306"/>
      <c r="R14" s="304">
        <f>SUM(R26,R38,R56,R68,R80,R98)</f>
        <v>4.121600385123708</v>
      </c>
      <c r="S14" s="304">
        <f t="shared" ref="S14:T14" si="34">SUM(S26,S38,S56,S68,S80,S98)</f>
        <v>4.3597009646057305</v>
      </c>
      <c r="T14" s="304">
        <f t="shared" si="34"/>
        <v>4.998176203522485</v>
      </c>
      <c r="U14" s="306"/>
      <c r="V14" s="304">
        <f t="shared" ref="V14:X14" si="35">SUM(V26,V38,V56,V68,V80,V98)</f>
        <v>2.9359915963914407</v>
      </c>
      <c r="W14" s="304">
        <f t="shared" si="35"/>
        <v>3.2779343756188926</v>
      </c>
      <c r="X14" s="304">
        <f t="shared" si="35"/>
        <v>4.1722172645353064</v>
      </c>
      <c r="Y14" s="306"/>
      <c r="Z14" s="304">
        <f t="shared" ref="Z14:AB14" si="36">SUM(Z26,Z38,Z56,Z68,Z80,Z98)</f>
        <v>16.940649567541065</v>
      </c>
      <c r="AA14" s="304">
        <f t="shared" si="36"/>
        <v>17.554848854825323</v>
      </c>
      <c r="AB14" s="304">
        <f t="shared" si="36"/>
        <v>20.376112021269758</v>
      </c>
      <c r="AC14" s="306"/>
      <c r="AD14" s="304">
        <f t="shared" ref="AD14:AF14" si="37">SUM(AD26,AD38,AD56,AD68,AD80,AD98)</f>
        <v>11.877779906237059</v>
      </c>
      <c r="AE14" s="304">
        <f t="shared" si="37"/>
        <v>11.922675473502615</v>
      </c>
      <c r="AF14" s="304">
        <f t="shared" si="37"/>
        <v>10.344757157540453</v>
      </c>
      <c r="AG14" s="306"/>
      <c r="AH14" s="304">
        <f t="shared" ref="AH14:AJ14" si="38">SUM(AH26,AH38,AH56,AH68,AH80,AH98)</f>
        <v>3.2859781544418021</v>
      </c>
      <c r="AI14" s="304">
        <f t="shared" si="38"/>
        <v>2.5878545269803208</v>
      </c>
      <c r="AJ14" s="304">
        <f t="shared" si="38"/>
        <v>2.0359991457201119</v>
      </c>
      <c r="AK14" s="306"/>
      <c r="AL14" s="304">
        <f t="shared" ref="AL14:AN14" si="39">SUM(AL26,AL38,AL56,AL68,AL80,AL98)</f>
        <v>1.2277725858800539</v>
      </c>
      <c r="AM14" s="304">
        <f t="shared" si="39"/>
        <v>1.088646289194561</v>
      </c>
      <c r="AN14" s="304">
        <f t="shared" si="39"/>
        <v>1.0550564454903169</v>
      </c>
    </row>
    <row r="15" spans="1:40" x14ac:dyDescent="0.2">
      <c r="A15" s="13" t="str">
        <f>name!E10</f>
        <v>Sales and customer service occupations</v>
      </c>
      <c r="B15" s="304">
        <f t="shared" si="0"/>
        <v>55.346141818133098</v>
      </c>
      <c r="C15" s="304">
        <f t="shared" si="0"/>
        <v>56.722120841960084</v>
      </c>
      <c r="D15" s="304">
        <f t="shared" si="0"/>
        <v>57.718543288578289</v>
      </c>
      <c r="E15" s="304"/>
      <c r="F15" s="304">
        <f t="shared" si="1"/>
        <v>0.15268970698967721</v>
      </c>
      <c r="G15" s="304">
        <f t="shared" si="1"/>
        <v>0.19773137806193272</v>
      </c>
      <c r="H15" s="304">
        <f t="shared" si="1"/>
        <v>0.26134375521307962</v>
      </c>
      <c r="I15" s="304"/>
      <c r="J15" s="304">
        <f t="shared" si="2"/>
        <v>1.7557428766977976</v>
      </c>
      <c r="K15" s="304">
        <f t="shared" si="2"/>
        <v>2.270395301821313</v>
      </c>
      <c r="L15" s="304">
        <f t="shared" si="2"/>
        <v>3.2494704841668804</v>
      </c>
      <c r="M15" s="304"/>
      <c r="N15" s="304">
        <f t="shared" si="3"/>
        <v>7.4876146243485842</v>
      </c>
      <c r="O15" s="304">
        <f t="shared" si="3"/>
        <v>8.9609379794338562</v>
      </c>
      <c r="P15" s="304">
        <f t="shared" si="3"/>
        <v>12.255718934164774</v>
      </c>
      <c r="Q15" s="306"/>
      <c r="R15" s="304">
        <f t="shared" ref="R15:T15" si="40">SUM(R27,R39,R57,R69,R81,R99)</f>
        <v>2.3454143538183807</v>
      </c>
      <c r="S15" s="304">
        <f t="shared" si="40"/>
        <v>2.6825225374564381</v>
      </c>
      <c r="T15" s="304">
        <f t="shared" si="40"/>
        <v>3.5718726557327578</v>
      </c>
      <c r="U15" s="306"/>
      <c r="V15" s="304">
        <f t="shared" ref="V15:X15" si="41">SUM(V27,V39,V57,V69,V81,V99)</f>
        <v>2.2857954073427824</v>
      </c>
      <c r="W15" s="304">
        <f t="shared" si="41"/>
        <v>2.6212374178732047</v>
      </c>
      <c r="X15" s="304">
        <f t="shared" si="41"/>
        <v>3.3404303149245127</v>
      </c>
      <c r="Y15" s="306"/>
      <c r="Z15" s="304">
        <f t="shared" ref="Z15:AB15" si="42">SUM(Z27,Z39,Z57,Z69,Z81,Z99)</f>
        <v>14.851142140982411</v>
      </c>
      <c r="AA15" s="304">
        <f t="shared" si="42"/>
        <v>14.986578682521195</v>
      </c>
      <c r="AB15" s="304">
        <f t="shared" si="42"/>
        <v>15.603213056795793</v>
      </c>
      <c r="AC15" s="306"/>
      <c r="AD15" s="304">
        <f t="shared" ref="AD15:AF15" si="43">SUM(AD27,AD39,AD57,AD69,AD81,AD99)</f>
        <v>13.784231343199359</v>
      </c>
      <c r="AE15" s="304">
        <f t="shared" si="43"/>
        <v>14.215675368738834</v>
      </c>
      <c r="AF15" s="304">
        <f t="shared" si="43"/>
        <v>12.701810573920991</v>
      </c>
      <c r="AG15" s="306"/>
      <c r="AH15" s="304">
        <f t="shared" ref="AH15:AJ15" si="44">SUM(AH27,AH39,AH57,AH69,AH81,AH99)</f>
        <v>8.8366582504473516</v>
      </c>
      <c r="AI15" s="304">
        <f t="shared" si="44"/>
        <v>7.6474869139429078</v>
      </c>
      <c r="AJ15" s="304">
        <f t="shared" si="44"/>
        <v>4.0817279553925232</v>
      </c>
      <c r="AK15" s="306"/>
      <c r="AL15" s="304">
        <f t="shared" ref="AL15:AN15" si="45">SUM(AL27,AL39,AL57,AL69,AL81,AL99)</f>
        <v>3.8468531143067626</v>
      </c>
      <c r="AM15" s="304">
        <f t="shared" si="45"/>
        <v>3.1395552621104108</v>
      </c>
      <c r="AN15" s="304">
        <f t="shared" si="45"/>
        <v>2.6529555582669739</v>
      </c>
    </row>
    <row r="16" spans="1:40" x14ac:dyDescent="0.2">
      <c r="A16" s="13" t="str">
        <f>name!E11</f>
        <v>Process, plant and machine operatives</v>
      </c>
      <c r="B16" s="304">
        <f t="shared" si="0"/>
        <v>35.143861095693175</v>
      </c>
      <c r="C16" s="304">
        <f t="shared" si="0"/>
        <v>35.987092836569971</v>
      </c>
      <c r="D16" s="304">
        <f t="shared" si="0"/>
        <v>34.819984497910411</v>
      </c>
      <c r="E16" s="304"/>
      <c r="F16" s="304">
        <f t="shared" si="1"/>
        <v>7.3089391858095917E-2</v>
      </c>
      <c r="G16" s="304">
        <f t="shared" si="1"/>
        <v>0.11325495868708953</v>
      </c>
      <c r="H16" s="304">
        <f t="shared" si="1"/>
        <v>0.18726477923990051</v>
      </c>
      <c r="I16" s="304"/>
      <c r="J16" s="304">
        <f t="shared" si="2"/>
        <v>0.47411948379788638</v>
      </c>
      <c r="K16" s="304">
        <f t="shared" si="2"/>
        <v>0.63942968535507216</v>
      </c>
      <c r="L16" s="304">
        <f t="shared" si="2"/>
        <v>0.96766895022014587</v>
      </c>
      <c r="M16" s="304"/>
      <c r="N16" s="304">
        <f t="shared" si="3"/>
        <v>1.6018547996369044</v>
      </c>
      <c r="O16" s="304">
        <f t="shared" si="3"/>
        <v>2.1677992151889711</v>
      </c>
      <c r="P16" s="304">
        <f t="shared" si="3"/>
        <v>3.4283413453178211</v>
      </c>
      <c r="Q16" s="306"/>
      <c r="R16" s="304">
        <f t="shared" ref="R16:T16" si="46">SUM(R28,R40,R58,R70,R82,R100)</f>
        <v>0.76876543256485963</v>
      </c>
      <c r="S16" s="304">
        <f t="shared" si="46"/>
        <v>1.012012677638046</v>
      </c>
      <c r="T16" s="304">
        <f t="shared" si="46"/>
        <v>1.5086886906894277</v>
      </c>
      <c r="U16" s="306"/>
      <c r="V16" s="304">
        <f t="shared" ref="V16:X16" si="47">SUM(V28,V40,V58,V70,V82,V100)</f>
        <v>1.3314286201782033</v>
      </c>
      <c r="W16" s="304">
        <f t="shared" si="47"/>
        <v>1.6445916589515752</v>
      </c>
      <c r="X16" s="304">
        <f t="shared" si="47"/>
        <v>2.3150264491570889</v>
      </c>
      <c r="Y16" s="306"/>
      <c r="Z16" s="304">
        <f t="shared" ref="Z16:AB16" si="48">SUM(Z28,Z40,Z58,Z70,Z82,Z100)</f>
        <v>7.4550099554783644</v>
      </c>
      <c r="AA16" s="304">
        <f t="shared" si="48"/>
        <v>8.1561389241197997</v>
      </c>
      <c r="AB16" s="304">
        <f t="shared" si="48"/>
        <v>8.5039898498463131</v>
      </c>
      <c r="AC16" s="306"/>
      <c r="AD16" s="304">
        <f t="shared" ref="AD16:AF16" si="49">SUM(AD28,AD40,AD58,AD70,AD82,AD100)</f>
        <v>10.830009299330085</v>
      </c>
      <c r="AE16" s="304">
        <f t="shared" si="49"/>
        <v>11.579575800816599</v>
      </c>
      <c r="AF16" s="304">
        <f t="shared" si="49"/>
        <v>11.290969685274288</v>
      </c>
      <c r="AG16" s="306"/>
      <c r="AH16" s="304">
        <f t="shared" ref="AH16:AJ16" si="50">SUM(AH28,AH40,AH58,AH70,AH82,AH100)</f>
        <v>8.379620882091217</v>
      </c>
      <c r="AI16" s="304">
        <f t="shared" si="50"/>
        <v>7.3976020342700695</v>
      </c>
      <c r="AJ16" s="304">
        <f t="shared" si="50"/>
        <v>4.7701787122616226</v>
      </c>
      <c r="AK16" s="306"/>
      <c r="AL16" s="304">
        <f t="shared" ref="AL16:AN16" si="51">SUM(AL28,AL40,AL58,AL70,AL82,AL100)</f>
        <v>4.2299632307575541</v>
      </c>
      <c r="AM16" s="304">
        <f t="shared" si="51"/>
        <v>3.27668788154274</v>
      </c>
      <c r="AN16" s="304">
        <f t="shared" si="51"/>
        <v>1.847856035903809</v>
      </c>
    </row>
    <row r="17" spans="1:40" x14ac:dyDescent="0.2">
      <c r="A17" s="13" t="str">
        <f>name!E12</f>
        <v>Elementary occupations</v>
      </c>
      <c r="B17" s="304">
        <f t="shared" si="0"/>
        <v>56.326184889580382</v>
      </c>
      <c r="C17" s="304">
        <f t="shared" si="0"/>
        <v>59.010878337744131</v>
      </c>
      <c r="D17" s="304">
        <f t="shared" si="0"/>
        <v>59.389656514344772</v>
      </c>
      <c r="E17" s="304"/>
      <c r="F17" s="304">
        <f t="shared" si="1"/>
        <v>3.8369363313314205E-2</v>
      </c>
      <c r="G17" s="304">
        <f t="shared" si="1"/>
        <v>4.6663557001997091E-2</v>
      </c>
      <c r="H17" s="304">
        <f t="shared" si="1"/>
        <v>6.09659375473557E-2</v>
      </c>
      <c r="I17" s="304"/>
      <c r="J17" s="304">
        <f t="shared" si="2"/>
        <v>1.1715949377415078</v>
      </c>
      <c r="K17" s="304">
        <f t="shared" si="2"/>
        <v>1.5741878692124081</v>
      </c>
      <c r="L17" s="304">
        <f t="shared" si="2"/>
        <v>2.2732094487032164</v>
      </c>
      <c r="M17" s="304"/>
      <c r="N17" s="304">
        <f t="shared" si="3"/>
        <v>4.2390570274169193</v>
      </c>
      <c r="O17" s="304">
        <f t="shared" si="3"/>
        <v>5.4410238988118751</v>
      </c>
      <c r="P17" s="304">
        <f t="shared" si="3"/>
        <v>7.6132987053878782</v>
      </c>
      <c r="Q17" s="306"/>
      <c r="R17" s="304">
        <f t="shared" ref="R17:T17" si="52">SUM(R29,R41,R59,R71,R83,R101)</f>
        <v>2.0272597715272629</v>
      </c>
      <c r="S17" s="304">
        <f t="shared" si="52"/>
        <v>2.6473878170908924</v>
      </c>
      <c r="T17" s="304">
        <f t="shared" si="52"/>
        <v>3.8052228642683041</v>
      </c>
      <c r="U17" s="306"/>
      <c r="V17" s="304">
        <f t="shared" ref="V17:X17" si="53">SUM(V29,V41,V59,V71,V83,V101)</f>
        <v>1.8762990161465645</v>
      </c>
      <c r="W17" s="304">
        <f t="shared" si="53"/>
        <v>2.3641775097776332</v>
      </c>
      <c r="X17" s="304">
        <f t="shared" si="53"/>
        <v>3.2671052835099008</v>
      </c>
      <c r="Y17" s="306"/>
      <c r="Z17" s="304">
        <f t="shared" ref="Z17:AB17" si="54">SUM(Z29,Z41,Z59,Z71,Z83,Z101)</f>
        <v>9.7910246747641967</v>
      </c>
      <c r="AA17" s="304">
        <f t="shared" si="54"/>
        <v>9.6298072135926969</v>
      </c>
      <c r="AB17" s="304">
        <f t="shared" si="54"/>
        <v>10.059948425535508</v>
      </c>
      <c r="AC17" s="306"/>
      <c r="AD17" s="304">
        <f t="shared" ref="AD17:AF17" si="55">SUM(AD29,AD41,AD59,AD71,AD83,AD101)</f>
        <v>16.073370157047069</v>
      </c>
      <c r="AE17" s="304">
        <f t="shared" si="55"/>
        <v>17.361606981239458</v>
      </c>
      <c r="AF17" s="304">
        <f t="shared" si="55"/>
        <v>16.490945331223489</v>
      </c>
      <c r="AG17" s="306"/>
      <c r="AH17" s="304">
        <f t="shared" ref="AH17:AJ17" si="56">SUM(AH29,AH41,AH59,AH71,AH83,AH101)</f>
        <v>14.673749533630918</v>
      </c>
      <c r="AI17" s="304">
        <f t="shared" si="56"/>
        <v>14.291168416202002</v>
      </c>
      <c r="AJ17" s="304">
        <f t="shared" si="56"/>
        <v>10.895037481543982</v>
      </c>
      <c r="AK17" s="306"/>
      <c r="AL17" s="304">
        <f t="shared" ref="AL17:AN17" si="57">SUM(AL29,AL41,AL59,AL71,AL83,AL101)</f>
        <v>6.4354604079926379</v>
      </c>
      <c r="AM17" s="304">
        <f t="shared" si="57"/>
        <v>5.6548550748151616</v>
      </c>
      <c r="AN17" s="304">
        <f t="shared" si="57"/>
        <v>4.9239230366251432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11.712999999999997</v>
      </c>
      <c r="C20" s="305">
        <f>SUM(C21:C29)</f>
        <v>11.82599999999999</v>
      </c>
      <c r="D20" s="305">
        <f>SUM(D21:D29)</f>
        <v>11.946999999999997</v>
      </c>
      <c r="E20" s="304"/>
      <c r="F20" s="305">
        <f>SUM(F21:F29)</f>
        <v>0.10988537545594942</v>
      </c>
      <c r="G20" s="305">
        <f>SUM(G21:G29)</f>
        <v>0.1281645387311226</v>
      </c>
      <c r="H20" s="305">
        <f>SUM(H21:H29)</f>
        <v>0.16412705767888258</v>
      </c>
      <c r="I20" s="304"/>
      <c r="J20" s="305">
        <f>SUM(J21:J29)</f>
        <v>0.65616060154609479</v>
      </c>
      <c r="K20" s="305">
        <f>SUM(K21:K29)</f>
        <v>0.73937302456240084</v>
      </c>
      <c r="L20" s="305">
        <f>SUM(L21:L29)</f>
        <v>0.90970583621280321</v>
      </c>
      <c r="M20" s="304"/>
      <c r="N20" s="305">
        <f>SUM(N21:N29)</f>
        <v>1.9042590519142664</v>
      </c>
      <c r="O20" s="305">
        <f>SUM(O21:O29)</f>
        <v>2.0826480421753564</v>
      </c>
      <c r="P20" s="305">
        <f>SUM(P21:P29)</f>
        <v>2.5972205541541751</v>
      </c>
      <c r="Q20" s="306"/>
      <c r="R20" s="305">
        <f>SUM(R21:R29)</f>
        <v>0.42656165887677649</v>
      </c>
      <c r="S20" s="305">
        <f>SUM(S21:S29)</f>
        <v>0.46709856563913771</v>
      </c>
      <c r="T20" s="305">
        <f>SUM(T21:T29)</f>
        <v>0.59799222257638196</v>
      </c>
      <c r="U20" s="306"/>
      <c r="V20" s="305">
        <f>SUM(V21:V29)</f>
        <v>0.97539410402367765</v>
      </c>
      <c r="W20" s="305">
        <f>SUM(W21:W29)</f>
        <v>1.0392517875764105</v>
      </c>
      <c r="X20" s="305">
        <f>SUM(X21:X29)</f>
        <v>1.2729151089707402</v>
      </c>
      <c r="Y20" s="306"/>
      <c r="Z20" s="305">
        <f>SUM(Z21:Z29)</f>
        <v>2.245825711552806</v>
      </c>
      <c r="AA20" s="305">
        <f>SUM(AA21:AA29)</f>
        <v>2.1353779228252252</v>
      </c>
      <c r="AB20" s="305">
        <f>SUM(AB21:AB29)</f>
        <v>2.0591011156700074</v>
      </c>
      <c r="AC20" s="306"/>
      <c r="AD20" s="305">
        <f>SUM(AD21:AD29)</f>
        <v>2.5138228154066868</v>
      </c>
      <c r="AE20" s="305">
        <f>SUM(AE21:AE29)</f>
        <v>2.5088104361482326</v>
      </c>
      <c r="AF20" s="305">
        <f>SUM(AF21:AF29)</f>
        <v>2.3624444377924574</v>
      </c>
      <c r="AG20" s="306"/>
      <c r="AH20" s="305">
        <f>SUM(AH21:AH29)</f>
        <v>1.5873908492981144</v>
      </c>
      <c r="AI20" s="305">
        <f>SUM(AI21:AI29)</f>
        <v>1.3190321532963019</v>
      </c>
      <c r="AJ20" s="305">
        <f>SUM(AJ21:AJ29)</f>
        <v>0.92311465901165923</v>
      </c>
      <c r="AK20" s="306"/>
      <c r="AL20" s="305">
        <f>SUM(AL21:AL29)</f>
        <v>1.2936998319256274</v>
      </c>
      <c r="AM20" s="305">
        <f>SUM(AM21:AM29)</f>
        <v>1.4062435290458029</v>
      </c>
      <c r="AN20" s="305">
        <f>SUM(AN21:AN29)</f>
        <v>1.0603790079328914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1.0758196541321403</v>
      </c>
      <c r="C21" s="304">
        <f t="shared" ref="C21:D21" si="59">SUM(G21,K21,O21,S21,W21,AA21,AE21,AI21,AM21)</f>
        <v>1.0775204281475153</v>
      </c>
      <c r="D21" s="304">
        <f t="shared" si="59"/>
        <v>1.1483158925151711</v>
      </c>
      <c r="E21" s="304"/>
      <c r="F21" s="304">
        <v>2.2568665209054862E-2</v>
      </c>
      <c r="G21" s="304">
        <v>2.4259779224575971E-2</v>
      </c>
      <c r="H21" s="304">
        <v>2.9503240916839396E-2</v>
      </c>
      <c r="I21" s="304"/>
      <c r="J21" s="304">
        <v>0.13943695958720309</v>
      </c>
      <c r="K21" s="304">
        <v>0.13463220032991188</v>
      </c>
      <c r="L21" s="304">
        <v>0.14759161263974002</v>
      </c>
      <c r="M21" s="304"/>
      <c r="N21" s="304">
        <v>0.25001681092682027</v>
      </c>
      <c r="O21" s="304">
        <v>0.2480123691379767</v>
      </c>
      <c r="P21" s="304">
        <v>0.30100779874080896</v>
      </c>
      <c r="Q21" s="306"/>
      <c r="R21" s="304">
        <v>5.2655145811793758E-2</v>
      </c>
      <c r="S21" s="304">
        <v>5.8169581248784644E-2</v>
      </c>
      <c r="T21" s="304">
        <v>7.4175889293132916E-2</v>
      </c>
      <c r="U21" s="306"/>
      <c r="V21" s="304">
        <v>6.5543293065853103E-2</v>
      </c>
      <c r="W21" s="304">
        <v>5.4779936411125302E-2</v>
      </c>
      <c r="X21" s="304">
        <v>5.6266486407212685E-2</v>
      </c>
      <c r="Y21" s="306"/>
      <c r="Z21" s="304">
        <v>0.18512078101601054</v>
      </c>
      <c r="AA21" s="304">
        <v>0.2143607954038339</v>
      </c>
      <c r="AB21" s="304">
        <v>0.24872799781726404</v>
      </c>
      <c r="AC21" s="306"/>
      <c r="AD21" s="304">
        <v>0.16065530951143997</v>
      </c>
      <c r="AE21" s="304">
        <v>0.15452494742345696</v>
      </c>
      <c r="AF21" s="304">
        <v>0.12258976916116476</v>
      </c>
      <c r="AG21" s="306"/>
      <c r="AH21" s="304">
        <v>0.10599285044695105</v>
      </c>
      <c r="AI21" s="304">
        <v>8.9499899982675532E-2</v>
      </c>
      <c r="AJ21" s="304">
        <v>5.3175893244455992E-2</v>
      </c>
      <c r="AK21" s="306"/>
      <c r="AL21" s="304">
        <v>9.3829838557013642E-2</v>
      </c>
      <c r="AM21" s="304">
        <v>9.9280918985174424E-2</v>
      </c>
      <c r="AN21" s="304">
        <v>0.11527720429455238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1.2409132426016878</v>
      </c>
      <c r="C22" s="304">
        <f t="shared" ref="C22:C29" si="61">SUM(G22,K22,O22,S22,W22,AA22,AE22,AI22,AM22)</f>
        <v>1.3539456000365173</v>
      </c>
      <c r="D22" s="304">
        <f t="shared" ref="D22:D29" si="62">SUM(H22,L22,P22,T22,X22,AB22,AF22,AJ22,AN22)</f>
        <v>1.4868964415758925</v>
      </c>
      <c r="E22" s="304"/>
      <c r="F22" s="304">
        <v>4.5881552903332325E-2</v>
      </c>
      <c r="G22" s="304">
        <v>5.7386761879147541E-2</v>
      </c>
      <c r="H22" s="304">
        <v>7.4917759125456992E-2</v>
      </c>
      <c r="I22" s="304"/>
      <c r="J22" s="304">
        <v>0.23532616119320801</v>
      </c>
      <c r="K22" s="304">
        <v>0.28251943881738423</v>
      </c>
      <c r="L22" s="304">
        <v>0.3599239551059587</v>
      </c>
      <c r="M22" s="304"/>
      <c r="N22" s="304">
        <v>0.3711391376834608</v>
      </c>
      <c r="O22" s="304">
        <v>0.38732746878874502</v>
      </c>
      <c r="P22" s="304">
        <v>0.40117288045711824</v>
      </c>
      <c r="Q22" s="306"/>
      <c r="R22" s="304">
        <v>4.4872297133070428E-2</v>
      </c>
      <c r="S22" s="304">
        <v>4.8900528507826453E-2</v>
      </c>
      <c r="T22" s="304">
        <v>5.7978741486545464E-2</v>
      </c>
      <c r="U22" s="306"/>
      <c r="V22" s="304">
        <v>0.15417278904332077</v>
      </c>
      <c r="W22" s="304">
        <v>0.17298188583203938</v>
      </c>
      <c r="X22" s="304">
        <v>0.19922239409632178</v>
      </c>
      <c r="Y22" s="306"/>
      <c r="Z22" s="304">
        <v>0.14338105465957099</v>
      </c>
      <c r="AA22" s="304">
        <v>0.14080296412274454</v>
      </c>
      <c r="AB22" s="304">
        <v>0.11841885307462607</v>
      </c>
      <c r="AC22" s="306"/>
      <c r="AD22" s="304">
        <v>0.11655383353971963</v>
      </c>
      <c r="AE22" s="304">
        <v>0.12415754953218659</v>
      </c>
      <c r="AF22" s="304">
        <v>0.13972886119456174</v>
      </c>
      <c r="AG22" s="306"/>
      <c r="AH22" s="304">
        <v>7.4765829335230252E-2</v>
      </c>
      <c r="AI22" s="304">
        <v>6.8914711716609151E-2</v>
      </c>
      <c r="AJ22" s="304">
        <v>5.6196146906341539E-2</v>
      </c>
      <c r="AK22" s="306"/>
      <c r="AL22" s="304">
        <v>5.4820587110774852E-2</v>
      </c>
      <c r="AM22" s="304">
        <v>7.0954290839834469E-2</v>
      </c>
      <c r="AN22" s="304">
        <v>7.933685012896223E-2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0.98733697918385033</v>
      </c>
      <c r="C23" s="304">
        <f t="shared" si="61"/>
        <v>0.93211728916538594</v>
      </c>
      <c r="D23" s="304">
        <f t="shared" si="62"/>
        <v>0.97922797959723895</v>
      </c>
      <c r="E23" s="304"/>
      <c r="F23" s="304">
        <v>1.9967050269509533E-2</v>
      </c>
      <c r="G23" s="304">
        <v>2.0976223566870573E-2</v>
      </c>
      <c r="H23" s="304">
        <v>2.681294631300446E-2</v>
      </c>
      <c r="I23" s="304"/>
      <c r="J23" s="304">
        <v>8.4293055628960084E-2</v>
      </c>
      <c r="K23" s="304">
        <v>9.1209959721194209E-2</v>
      </c>
      <c r="L23" s="304">
        <v>0.10891177013366508</v>
      </c>
      <c r="M23" s="304"/>
      <c r="N23" s="304">
        <v>0.2354342275769177</v>
      </c>
      <c r="O23" s="304">
        <v>0.23215698996652412</v>
      </c>
      <c r="P23" s="304">
        <v>0.24868668045567613</v>
      </c>
      <c r="Q23" s="306"/>
      <c r="R23" s="304">
        <v>2.6850154498916496E-2</v>
      </c>
      <c r="S23" s="304">
        <v>2.8059564662626515E-2</v>
      </c>
      <c r="T23" s="304">
        <v>3.346612618229871E-2</v>
      </c>
      <c r="U23" s="306"/>
      <c r="V23" s="304">
        <v>0.15673023621369667</v>
      </c>
      <c r="W23" s="304">
        <v>0.15874464517104758</v>
      </c>
      <c r="X23" s="304">
        <v>0.18844355212361308</v>
      </c>
      <c r="Y23" s="306"/>
      <c r="Z23" s="304">
        <v>0.22604467344988033</v>
      </c>
      <c r="AA23" s="304">
        <v>0.18825683184462236</v>
      </c>
      <c r="AB23" s="304">
        <v>0.16271010873697417</v>
      </c>
      <c r="AC23" s="306"/>
      <c r="AD23" s="304">
        <v>0.10595059076620544</v>
      </c>
      <c r="AE23" s="304">
        <v>8.1583927606050669E-2</v>
      </c>
      <c r="AF23" s="304">
        <v>6.1466506323045546E-2</v>
      </c>
      <c r="AG23" s="306"/>
      <c r="AH23" s="304">
        <v>8.8081703549809112E-2</v>
      </c>
      <c r="AI23" s="304">
        <v>7.6430502082039095E-2</v>
      </c>
      <c r="AJ23" s="304">
        <v>6.2485200522025969E-2</v>
      </c>
      <c r="AK23" s="306"/>
      <c r="AL23" s="304">
        <v>4.3985287229954963E-2</v>
      </c>
      <c r="AM23" s="304">
        <v>5.4698644544410813E-2</v>
      </c>
      <c r="AN23" s="304">
        <v>8.6245088806935682E-2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0.936385515863975</v>
      </c>
      <c r="C24" s="304">
        <f t="shared" si="61"/>
        <v>0.95035422787368817</v>
      </c>
      <c r="D24" s="304">
        <f t="shared" si="62"/>
        <v>0.8700437614848513</v>
      </c>
      <c r="E24" s="304"/>
      <c r="F24" s="304">
        <v>2.6844921266514043E-3</v>
      </c>
      <c r="G24" s="304">
        <v>3.4831985134731696E-3</v>
      </c>
      <c r="H24" s="304">
        <v>4.2882121264372118E-3</v>
      </c>
      <c r="I24" s="304"/>
      <c r="J24" s="304">
        <v>5.548216986309893E-2</v>
      </c>
      <c r="K24" s="304">
        <v>7.2531256016827417E-2</v>
      </c>
      <c r="L24" s="304">
        <v>9.1879048874944039E-2</v>
      </c>
      <c r="M24" s="304"/>
      <c r="N24" s="304">
        <v>0.17126076279819599</v>
      </c>
      <c r="O24" s="304">
        <v>0.19446865495111418</v>
      </c>
      <c r="P24" s="304">
        <v>0.21590713047667007</v>
      </c>
      <c r="Q24" s="306"/>
      <c r="R24" s="304">
        <v>2.5249565335716078E-2</v>
      </c>
      <c r="S24" s="304">
        <v>2.4681408476657309E-2</v>
      </c>
      <c r="T24" s="304">
        <v>2.3403239783983079E-2</v>
      </c>
      <c r="U24" s="306"/>
      <c r="V24" s="304">
        <v>7.9360684452890906E-2</v>
      </c>
      <c r="W24" s="304">
        <v>8.2810224455761555E-2</v>
      </c>
      <c r="X24" s="304">
        <v>8.9339417300195637E-2</v>
      </c>
      <c r="Y24" s="306"/>
      <c r="Z24" s="304">
        <v>0.18825527526202504</v>
      </c>
      <c r="AA24" s="304">
        <v>0.1611080944243429</v>
      </c>
      <c r="AB24" s="304">
        <v>0.10680711633709758</v>
      </c>
      <c r="AC24" s="306"/>
      <c r="AD24" s="304">
        <v>0.14855046333645733</v>
      </c>
      <c r="AE24" s="304">
        <v>0.12647410879044435</v>
      </c>
      <c r="AF24" s="304">
        <v>8.4753924400451777E-2</v>
      </c>
      <c r="AG24" s="306"/>
      <c r="AH24" s="304">
        <v>0.16097696275747958</v>
      </c>
      <c r="AI24" s="304">
        <v>0.14096252912599394</v>
      </c>
      <c r="AJ24" s="304">
        <v>7.3828374578759376E-2</v>
      </c>
      <c r="AK24" s="306"/>
      <c r="AL24" s="304">
        <v>0.10456513993145984</v>
      </c>
      <c r="AM24" s="304">
        <v>0.14383475311907346</v>
      </c>
      <c r="AN24" s="304">
        <v>0.17983729760631248</v>
      </c>
    </row>
    <row r="25" spans="1:40" x14ac:dyDescent="0.2">
      <c r="A25" s="13" t="str">
        <f t="shared" si="58"/>
        <v>Skilled trades occupations</v>
      </c>
      <c r="B25" s="304">
        <f t="shared" si="60"/>
        <v>3.9452061260399027</v>
      </c>
      <c r="C25" s="304">
        <f t="shared" si="61"/>
        <v>3.8270522184839826</v>
      </c>
      <c r="D25" s="304">
        <f t="shared" si="62"/>
        <v>3.7524229629270529</v>
      </c>
      <c r="E25" s="304"/>
      <c r="F25" s="304">
        <v>1.4149323953489647E-2</v>
      </c>
      <c r="G25" s="304">
        <v>1.6615889778958649E-2</v>
      </c>
      <c r="H25" s="304">
        <v>2.1979491121216863E-2</v>
      </c>
      <c r="I25" s="304"/>
      <c r="J25" s="304">
        <v>5.1625718781248602E-2</v>
      </c>
      <c r="K25" s="304">
        <v>4.948621882265368E-2</v>
      </c>
      <c r="L25" s="304">
        <v>6.4815533990260923E-2</v>
      </c>
      <c r="M25" s="304"/>
      <c r="N25" s="304">
        <v>0.62944329552237921</v>
      </c>
      <c r="O25" s="304">
        <v>0.73354442887037474</v>
      </c>
      <c r="P25" s="304">
        <v>1.0846654651588967</v>
      </c>
      <c r="Q25" s="306"/>
      <c r="R25" s="304">
        <v>0.18830424944985844</v>
      </c>
      <c r="S25" s="304">
        <v>0.20226853427770122</v>
      </c>
      <c r="T25" s="304">
        <v>0.27412757728627518</v>
      </c>
      <c r="U25" s="306"/>
      <c r="V25" s="304">
        <v>0.38142838368625637</v>
      </c>
      <c r="W25" s="304">
        <v>0.40553057881158566</v>
      </c>
      <c r="X25" s="304">
        <v>0.53805263607653331</v>
      </c>
      <c r="Y25" s="306"/>
      <c r="Z25" s="304">
        <v>0.74331304433385781</v>
      </c>
      <c r="AA25" s="304">
        <v>0.62818371637124826</v>
      </c>
      <c r="AB25" s="304">
        <v>0.53384861127412142</v>
      </c>
      <c r="AC25" s="306"/>
      <c r="AD25" s="304">
        <v>0.90140627799777651</v>
      </c>
      <c r="AE25" s="304">
        <v>0.88008928508595929</v>
      </c>
      <c r="AF25" s="304">
        <v>0.82014878943605674</v>
      </c>
      <c r="AG25" s="306"/>
      <c r="AH25" s="304">
        <v>0.52459027041532913</v>
      </c>
      <c r="AI25" s="304">
        <v>0.39771064331802952</v>
      </c>
      <c r="AJ25" s="304">
        <v>0.23510627060970227</v>
      </c>
      <c r="AK25" s="306"/>
      <c r="AL25" s="304">
        <v>0.51094556189970686</v>
      </c>
      <c r="AM25" s="304">
        <v>0.51362292314747171</v>
      </c>
      <c r="AN25" s="304">
        <v>0.17967858797398972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0.29152701417580823</v>
      </c>
      <c r="C26" s="304">
        <f t="shared" si="61"/>
        <v>0.30349154088353281</v>
      </c>
      <c r="D26" s="304">
        <f t="shared" si="62"/>
        <v>0.3338015924008626</v>
      </c>
      <c r="E26" s="304"/>
      <c r="F26" s="304">
        <v>1.5594836812636292E-3</v>
      </c>
      <c r="G26" s="304">
        <v>1.9601585211069597E-3</v>
      </c>
      <c r="H26" s="304">
        <v>2.2149484282605052E-3</v>
      </c>
      <c r="I26" s="304"/>
      <c r="J26" s="304">
        <v>1.6259932623767372E-2</v>
      </c>
      <c r="K26" s="304">
        <v>1.8557912464270281E-2</v>
      </c>
      <c r="L26" s="304">
        <v>2.0538742223976576E-2</v>
      </c>
      <c r="M26" s="304"/>
      <c r="N26" s="304">
        <v>7.2124865409313482E-2</v>
      </c>
      <c r="O26" s="304">
        <v>8.1883800366403678E-2</v>
      </c>
      <c r="P26" s="304">
        <v>8.8822808482416499E-2</v>
      </c>
      <c r="Q26" s="306"/>
      <c r="R26" s="304">
        <v>1.4966500120652848E-2</v>
      </c>
      <c r="S26" s="304">
        <v>1.6765439922377206E-2</v>
      </c>
      <c r="T26" s="304">
        <v>2.0877354574767554E-2</v>
      </c>
      <c r="U26" s="306"/>
      <c r="V26" s="304">
        <v>1.2100698562229915E-2</v>
      </c>
      <c r="W26" s="304">
        <v>1.1114253802854317E-2</v>
      </c>
      <c r="X26" s="304">
        <v>1.0933717154725499E-2</v>
      </c>
      <c r="Y26" s="306"/>
      <c r="Z26" s="304">
        <v>4.9707667890086973E-2</v>
      </c>
      <c r="AA26" s="304">
        <v>4.4150658143277864E-2</v>
      </c>
      <c r="AB26" s="304">
        <v>4.6735589384538839E-2</v>
      </c>
      <c r="AC26" s="306"/>
      <c r="AD26" s="304">
        <v>3.5541317377944165E-2</v>
      </c>
      <c r="AE26" s="304">
        <v>2.8647740959991268E-2</v>
      </c>
      <c r="AF26" s="304">
        <v>2.4234516145088533E-2</v>
      </c>
      <c r="AG26" s="306"/>
      <c r="AH26" s="304">
        <v>4.337443924992597E-2</v>
      </c>
      <c r="AI26" s="304">
        <v>3.8302806025438695E-2</v>
      </c>
      <c r="AJ26" s="304">
        <v>3.0947362952861612E-2</v>
      </c>
      <c r="AK26" s="306"/>
      <c r="AL26" s="304">
        <v>4.589210926062387E-2</v>
      </c>
      <c r="AM26" s="304">
        <v>6.2108770677812522E-2</v>
      </c>
      <c r="AN26" s="304">
        <v>8.8496553054227017E-2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0.42252542951749722</v>
      </c>
      <c r="C27" s="304">
        <f t="shared" si="61"/>
        <v>0.43981735410664602</v>
      </c>
      <c r="D27" s="304">
        <f t="shared" si="62"/>
        <v>0.4738117607446205</v>
      </c>
      <c r="E27" s="304"/>
      <c r="F27" s="304">
        <v>2.975644029099167E-3</v>
      </c>
      <c r="G27" s="304">
        <v>3.3579561979305977E-3</v>
      </c>
      <c r="H27" s="304">
        <v>4.2493797559859268E-3</v>
      </c>
      <c r="I27" s="304"/>
      <c r="J27" s="304">
        <v>1.6933655674869975E-2</v>
      </c>
      <c r="K27" s="304">
        <v>1.8312757623955945E-2</v>
      </c>
      <c r="L27" s="304">
        <v>2.1939227637819091E-2</v>
      </c>
      <c r="M27" s="304"/>
      <c r="N27" s="304">
        <v>6.5055152407292552E-2</v>
      </c>
      <c r="O27" s="304">
        <v>7.2602473812329496E-2</v>
      </c>
      <c r="P27" s="304">
        <v>9.2863852684583179E-2</v>
      </c>
      <c r="Q27" s="306"/>
      <c r="R27" s="304">
        <v>2.1288130955466732E-2</v>
      </c>
      <c r="S27" s="304">
        <v>2.265543817046807E-2</v>
      </c>
      <c r="T27" s="304">
        <v>3.0097896367854728E-2</v>
      </c>
      <c r="U27" s="306"/>
      <c r="V27" s="304">
        <v>2.5927985991368582E-2</v>
      </c>
      <c r="W27" s="304">
        <v>3.0622899092172143E-2</v>
      </c>
      <c r="X27" s="304">
        <v>3.9812087999640131E-2</v>
      </c>
      <c r="Y27" s="306"/>
      <c r="Z27" s="304">
        <v>0.10179319125764033</v>
      </c>
      <c r="AA27" s="304">
        <v>0.10783007577008337</v>
      </c>
      <c r="AB27" s="304">
        <v>0.12074741104243961</v>
      </c>
      <c r="AC27" s="306"/>
      <c r="AD27" s="304">
        <v>7.6669870693169356E-2</v>
      </c>
      <c r="AE27" s="304">
        <v>7.738819866443146E-2</v>
      </c>
      <c r="AF27" s="304">
        <v>7.2219849918393683E-2</v>
      </c>
      <c r="AG27" s="306"/>
      <c r="AH27" s="304">
        <v>8.0870471108368244E-2</v>
      </c>
      <c r="AI27" s="304">
        <v>7.215522991652773E-2</v>
      </c>
      <c r="AJ27" s="304">
        <v>5.4087662746876389E-2</v>
      </c>
      <c r="AK27" s="306"/>
      <c r="AL27" s="304">
        <v>3.1011327400222281E-2</v>
      </c>
      <c r="AM27" s="304">
        <v>3.4892324858747201E-2</v>
      </c>
      <c r="AN27" s="304">
        <v>3.7794392591027771E-2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1.2788090687745584</v>
      </c>
      <c r="C28" s="304">
        <f t="shared" si="61"/>
        <v>1.2566955999672671</v>
      </c>
      <c r="D28" s="304">
        <f t="shared" si="62"/>
        <v>1.2538321636442191</v>
      </c>
      <c r="E28" s="304"/>
      <c r="F28" s="304">
        <v>5.819194168227562E-5</v>
      </c>
      <c r="G28" s="304">
        <v>7.5951879782983707E-5</v>
      </c>
      <c r="H28" s="304">
        <v>9.7503710568221699E-5</v>
      </c>
      <c r="I28" s="304"/>
      <c r="J28" s="304">
        <v>1.5914978213810802E-2</v>
      </c>
      <c r="K28" s="304">
        <v>1.9298115047999609E-2</v>
      </c>
      <c r="L28" s="304">
        <v>2.4684261426704383E-2</v>
      </c>
      <c r="M28" s="304"/>
      <c r="N28" s="304">
        <v>3.4193426068236492E-2</v>
      </c>
      <c r="O28" s="304">
        <v>3.7358840449938903E-2</v>
      </c>
      <c r="P28" s="304">
        <v>4.504899056390245E-2</v>
      </c>
      <c r="Q28" s="306"/>
      <c r="R28" s="304">
        <v>2.222830052776387E-2</v>
      </c>
      <c r="S28" s="304">
        <v>2.5196787527516563E-2</v>
      </c>
      <c r="T28" s="304">
        <v>3.5126239383708076E-2</v>
      </c>
      <c r="U28" s="306"/>
      <c r="V28" s="304">
        <v>3.3389433425186084E-2</v>
      </c>
      <c r="W28" s="304">
        <v>3.492303352731406E-2</v>
      </c>
      <c r="X28" s="304">
        <v>4.0278755997732764E-2</v>
      </c>
      <c r="Y28" s="306"/>
      <c r="Z28" s="304">
        <v>0.37911394371118151</v>
      </c>
      <c r="AA28" s="304">
        <v>0.41495331054630469</v>
      </c>
      <c r="AB28" s="304">
        <v>0.52456353982231174</v>
      </c>
      <c r="AC28" s="306"/>
      <c r="AD28" s="304">
        <v>0.48094986772524906</v>
      </c>
      <c r="AE28" s="304">
        <v>0.47303565124511943</v>
      </c>
      <c r="AF28" s="304">
        <v>0.45887629288059834</v>
      </c>
      <c r="AG28" s="306"/>
      <c r="AH28" s="304">
        <v>0.11337536930870595</v>
      </c>
      <c r="AI28" s="304">
        <v>6.7344087734465707E-2</v>
      </c>
      <c r="AJ28" s="304">
        <v>3.7133911382962265E-2</v>
      </c>
      <c r="AK28" s="306"/>
      <c r="AL28" s="304">
        <v>0.19958555785274237</v>
      </c>
      <c r="AM28" s="304">
        <v>0.18450982200882496</v>
      </c>
      <c r="AN28" s="304">
        <v>8.8022668475730814E-2</v>
      </c>
    </row>
    <row r="29" spans="1:40" x14ac:dyDescent="0.2">
      <c r="A29" s="13" t="str">
        <f t="shared" si="58"/>
        <v>Elementary occupations</v>
      </c>
      <c r="B29" s="304">
        <f t="shared" si="60"/>
        <v>1.5344769697105789</v>
      </c>
      <c r="C29" s="304">
        <f t="shared" si="61"/>
        <v>1.6850057413354549</v>
      </c>
      <c r="D29" s="304">
        <f t="shared" si="62"/>
        <v>1.648647445110089</v>
      </c>
      <c r="E29" s="304"/>
      <c r="F29" s="304">
        <v>4.0971341866565226E-5</v>
      </c>
      <c r="G29" s="304">
        <v>4.8619169276169189E-5</v>
      </c>
      <c r="H29" s="304">
        <v>6.3576181113022829E-5</v>
      </c>
      <c r="I29" s="304"/>
      <c r="J29" s="304">
        <v>4.0887969979928079E-2</v>
      </c>
      <c r="K29" s="304">
        <v>5.2825165718203608E-2</v>
      </c>
      <c r="L29" s="304">
        <v>6.9421684179734419E-2</v>
      </c>
      <c r="M29" s="304"/>
      <c r="N29" s="304">
        <v>7.5591373521650032E-2</v>
      </c>
      <c r="O29" s="304">
        <v>9.5293015831949476E-2</v>
      </c>
      <c r="P29" s="304">
        <v>0.11904494713410307</v>
      </c>
      <c r="Q29" s="306"/>
      <c r="R29" s="304">
        <v>3.0147315043537837E-2</v>
      </c>
      <c r="S29" s="304">
        <v>4.0401282845179694E-2</v>
      </c>
      <c r="T29" s="304">
        <v>4.8739158217816221E-2</v>
      </c>
      <c r="U29" s="306"/>
      <c r="V29" s="304">
        <v>6.6740599582875135E-2</v>
      </c>
      <c r="W29" s="304">
        <v>8.7744330472510235E-2</v>
      </c>
      <c r="X29" s="304">
        <v>0.1105660618147655</v>
      </c>
      <c r="Y29" s="306"/>
      <c r="Z29" s="304">
        <v>0.22909607997255252</v>
      </c>
      <c r="AA29" s="304">
        <v>0.23573147619876736</v>
      </c>
      <c r="AB29" s="304">
        <v>0.1965418881806337</v>
      </c>
      <c r="AC29" s="306"/>
      <c r="AD29" s="304">
        <v>0.48754528445872519</v>
      </c>
      <c r="AE29" s="304">
        <v>0.56290902684059285</v>
      </c>
      <c r="AF29" s="304">
        <v>0.57842592833309614</v>
      </c>
      <c r="AG29" s="306"/>
      <c r="AH29" s="304">
        <v>0.39536295312631503</v>
      </c>
      <c r="AI29" s="304">
        <v>0.36771174339452239</v>
      </c>
      <c r="AJ29" s="304">
        <v>0.32015383606767372</v>
      </c>
      <c r="AK29" s="306"/>
      <c r="AL29" s="304">
        <v>0.20906442268312866</v>
      </c>
      <c r="AM29" s="304">
        <v>0.2423410808644533</v>
      </c>
      <c r="AN29" s="304">
        <v>0.20569036500115329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45.572999999999965</v>
      </c>
      <c r="C32" s="305">
        <f>SUM(C33:C41)</f>
        <v>45.342999999999996</v>
      </c>
      <c r="D32" s="305">
        <f>SUM(D33:D41)</f>
        <v>42.957000000000008</v>
      </c>
      <c r="E32" s="304"/>
      <c r="F32" s="305">
        <f>SUM(F33:F41)</f>
        <v>0.60107743365005151</v>
      </c>
      <c r="G32" s="305">
        <f>SUM(G33:G41)</f>
        <v>0.70821595943132165</v>
      </c>
      <c r="H32" s="305">
        <f>SUM(H33:H41)</f>
        <v>0.8318959906346457</v>
      </c>
      <c r="I32" s="304"/>
      <c r="J32" s="305">
        <f>SUM(J33:J41)</f>
        <v>2.8983073062550346</v>
      </c>
      <c r="K32" s="305">
        <f>SUM(K33:K41)</f>
        <v>3.4735524282386505</v>
      </c>
      <c r="L32" s="305">
        <f>SUM(L33:L41)</f>
        <v>4.2823553406591408</v>
      </c>
      <c r="M32" s="304"/>
      <c r="N32" s="305">
        <f>SUM(N33:N41)</f>
        <v>7.2491076692286756</v>
      </c>
      <c r="O32" s="305">
        <f>SUM(O33:O41)</f>
        <v>7.9434542384654669</v>
      </c>
      <c r="P32" s="305">
        <f>SUM(P33:P41)</f>
        <v>9.0667730205285046</v>
      </c>
      <c r="Q32" s="306"/>
      <c r="R32" s="305">
        <f>SUM(R33:R41)</f>
        <v>1.7161679620320691</v>
      </c>
      <c r="S32" s="305">
        <f>SUM(S33:S41)</f>
        <v>1.889571078290827</v>
      </c>
      <c r="T32" s="305">
        <f>SUM(T33:T41)</f>
        <v>2.1919234117628617</v>
      </c>
      <c r="U32" s="306"/>
      <c r="V32" s="305">
        <f>SUM(V33:V41)</f>
        <v>3.982628617734592</v>
      </c>
      <c r="W32" s="305">
        <f>SUM(W33:W41)</f>
        <v>4.2402915127369054</v>
      </c>
      <c r="X32" s="305">
        <f>SUM(X33:X41)</f>
        <v>4.7751033288794371</v>
      </c>
      <c r="Y32" s="306"/>
      <c r="Z32" s="305">
        <f>SUM(Z33:Z41)</f>
        <v>10.894706340711794</v>
      </c>
      <c r="AA32" s="305">
        <f>SUM(AA33:AA41)</f>
        <v>10.73160815205741</v>
      </c>
      <c r="AB32" s="305">
        <f>SUM(AB33:AB41)</f>
        <v>9.4510942119785675</v>
      </c>
      <c r="AC32" s="306"/>
      <c r="AD32" s="305">
        <f>SUM(AD33:AD41)</f>
        <v>9.3768696312507185</v>
      </c>
      <c r="AE32" s="305">
        <f>SUM(AE33:AE41)</f>
        <v>9.1609888246542344</v>
      </c>
      <c r="AF32" s="305">
        <f>SUM(AF33:AF41)</f>
        <v>7.3931036822065721</v>
      </c>
      <c r="AG32" s="306"/>
      <c r="AH32" s="305">
        <f>SUM(AH33:AH41)</f>
        <v>6.2643775246436606</v>
      </c>
      <c r="AI32" s="305">
        <f>SUM(AI33:AI41)</f>
        <v>5.2431240803184203</v>
      </c>
      <c r="AJ32" s="305">
        <f>SUM(AJ33:AJ41)</f>
        <v>3.1858535676270154</v>
      </c>
      <c r="AK32" s="306"/>
      <c r="AL32" s="305">
        <f>SUM(AL33:AL41)</f>
        <v>2.5897575144933649</v>
      </c>
      <c r="AM32" s="305">
        <f>SUM(AM33:AM41)</f>
        <v>1.9521937258067577</v>
      </c>
      <c r="AN32" s="305">
        <f>SUM(AN33:AN41)</f>
        <v>1.7788974457232523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5.4153782048555996</v>
      </c>
      <c r="C33" s="304">
        <f t="shared" ref="C33:C41" si="64">SUM(G33,K33,O33,S33,W33,AA33,AE33,AI33,AM33)</f>
        <v>4.8163443401653243</v>
      </c>
      <c r="D33" s="304">
        <f t="shared" ref="D33:D40" si="65">SUM(H33,L33,P33,T33,X33,AB33,AF33,AJ33,AN33)</f>
        <v>4.7690034428463903</v>
      </c>
      <c r="E33" s="304"/>
      <c r="F33" s="304">
        <v>7.4940379960870884E-2</v>
      </c>
      <c r="G33" s="304">
        <v>7.0097525415134768E-2</v>
      </c>
      <c r="H33" s="304">
        <v>7.4987375472181636E-2</v>
      </c>
      <c r="I33" s="304"/>
      <c r="J33" s="304">
        <v>0.5233225163376497</v>
      </c>
      <c r="K33" s="304">
        <v>0.53408758532543887</v>
      </c>
      <c r="L33" s="304">
        <v>0.60661496196938725</v>
      </c>
      <c r="M33" s="304"/>
      <c r="N33" s="304">
        <v>1.4568293325376047</v>
      </c>
      <c r="O33" s="304">
        <v>1.3881471681365716</v>
      </c>
      <c r="P33" s="304">
        <v>1.54768849480647</v>
      </c>
      <c r="Q33" s="306"/>
      <c r="R33" s="304">
        <v>0.31726535159350777</v>
      </c>
      <c r="S33" s="304">
        <v>0.30163953966112944</v>
      </c>
      <c r="T33" s="304">
        <v>0.33185431696909679</v>
      </c>
      <c r="U33" s="306"/>
      <c r="V33" s="304">
        <v>0.71302100029650928</v>
      </c>
      <c r="W33" s="304">
        <v>0.65889830438530927</v>
      </c>
      <c r="X33" s="304">
        <v>0.73120598497577927</v>
      </c>
      <c r="Y33" s="306"/>
      <c r="Z33" s="304">
        <v>0.98417347201154504</v>
      </c>
      <c r="AA33" s="304">
        <v>0.79909919665476514</v>
      </c>
      <c r="AB33" s="304">
        <v>0.64588557752281506</v>
      </c>
      <c r="AC33" s="306"/>
      <c r="AD33" s="304">
        <v>0.79199924078069728</v>
      </c>
      <c r="AE33" s="304">
        <v>0.63977308231405072</v>
      </c>
      <c r="AF33" s="304">
        <v>0.49665530756989418</v>
      </c>
      <c r="AG33" s="306"/>
      <c r="AH33" s="304">
        <v>0.42510416580171795</v>
      </c>
      <c r="AI33" s="304">
        <v>0.28839688081079762</v>
      </c>
      <c r="AJ33" s="304">
        <v>0.16308556002385699</v>
      </c>
      <c r="AK33" s="306"/>
      <c r="AL33" s="304">
        <v>0.12872274553549648</v>
      </c>
      <c r="AM33" s="304">
        <v>0.1362050574621276</v>
      </c>
      <c r="AN33" s="304">
        <v>0.17102586353690929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9.9279317808440304</v>
      </c>
      <c r="C34" s="304">
        <f t="shared" si="64"/>
        <v>11.208593959797639</v>
      </c>
      <c r="D34" s="304">
        <f t="shared" si="65"/>
        <v>11.755397373372359</v>
      </c>
      <c r="E34" s="304"/>
      <c r="F34" s="304">
        <v>0.41826685446250039</v>
      </c>
      <c r="G34" s="304">
        <v>0.51741637405997787</v>
      </c>
      <c r="H34" s="304">
        <v>0.6156874104637351</v>
      </c>
      <c r="I34" s="304"/>
      <c r="J34" s="304">
        <v>1.4343645819983992</v>
      </c>
      <c r="K34" s="304">
        <v>1.8203760040898818</v>
      </c>
      <c r="L34" s="304">
        <v>2.2407709718609405</v>
      </c>
      <c r="M34" s="304"/>
      <c r="N34" s="304">
        <v>2.85260694005366</v>
      </c>
      <c r="O34" s="304">
        <v>3.2289229696306196</v>
      </c>
      <c r="P34" s="304">
        <v>3.6073479869210296</v>
      </c>
      <c r="Q34" s="306"/>
      <c r="R34" s="304">
        <v>0.33104487590656284</v>
      </c>
      <c r="S34" s="304">
        <v>0.38488219497562731</v>
      </c>
      <c r="T34" s="304">
        <v>0.43935025459236371</v>
      </c>
      <c r="U34" s="306"/>
      <c r="V34" s="304">
        <v>1.3055071929143895</v>
      </c>
      <c r="W34" s="304">
        <v>1.5114223249389906</v>
      </c>
      <c r="X34" s="304">
        <v>1.7115441237558948</v>
      </c>
      <c r="Y34" s="306"/>
      <c r="Z34" s="304">
        <v>1.8025690374401335</v>
      </c>
      <c r="AA34" s="304">
        <v>1.8875758176575459</v>
      </c>
      <c r="AB34" s="304">
        <v>1.5639072566382732</v>
      </c>
      <c r="AC34" s="306"/>
      <c r="AD34" s="304">
        <v>0.9958991217715143</v>
      </c>
      <c r="AE34" s="304">
        <v>1.0388494035747435</v>
      </c>
      <c r="AF34" s="304">
        <v>0.81890755377512803</v>
      </c>
      <c r="AG34" s="306"/>
      <c r="AH34" s="304">
        <v>0.64538445158685254</v>
      </c>
      <c r="AI34" s="304">
        <v>0.63676968756158658</v>
      </c>
      <c r="AJ34" s="304">
        <v>0.51523322313070163</v>
      </c>
      <c r="AK34" s="306"/>
      <c r="AL34" s="304">
        <v>0.14228872471001688</v>
      </c>
      <c r="AM34" s="304">
        <v>0.18237918330866515</v>
      </c>
      <c r="AN34" s="304">
        <v>0.24264859223429164</v>
      </c>
    </row>
    <row r="35" spans="1:40" x14ac:dyDescent="0.2">
      <c r="A35" s="13" t="str">
        <f t="shared" si="63"/>
        <v>Associate professional occupations</v>
      </c>
      <c r="B35" s="304">
        <f t="shared" si="66"/>
        <v>5.7215104390130476</v>
      </c>
      <c r="C35" s="304">
        <f t="shared" si="64"/>
        <v>5.4237029883338552</v>
      </c>
      <c r="D35" s="304">
        <f t="shared" si="65"/>
        <v>5.3309588247291941</v>
      </c>
      <c r="E35" s="304"/>
      <c r="F35" s="304">
        <v>6.0781616657789986E-2</v>
      </c>
      <c r="G35" s="304">
        <v>6.6017546252506443E-2</v>
      </c>
      <c r="H35" s="304">
        <v>7.814805891525993E-2</v>
      </c>
      <c r="I35" s="304"/>
      <c r="J35" s="304">
        <v>0.44691150578830824</v>
      </c>
      <c r="K35" s="304">
        <v>0.49033417522536715</v>
      </c>
      <c r="L35" s="304">
        <v>0.57455694626621079</v>
      </c>
      <c r="M35" s="304"/>
      <c r="N35" s="304">
        <v>1.3237111196549967</v>
      </c>
      <c r="O35" s="304">
        <v>1.3686378648652877</v>
      </c>
      <c r="P35" s="304">
        <v>1.4981610556337923</v>
      </c>
      <c r="Q35" s="306"/>
      <c r="R35" s="304">
        <v>0.37889562952729183</v>
      </c>
      <c r="S35" s="304">
        <v>0.40175763913187551</v>
      </c>
      <c r="T35" s="304">
        <v>0.46866114723487812</v>
      </c>
      <c r="U35" s="306"/>
      <c r="V35" s="304">
        <v>0.61739310270881909</v>
      </c>
      <c r="W35" s="304">
        <v>0.57680056734158336</v>
      </c>
      <c r="X35" s="304">
        <v>0.61705777900225345</v>
      </c>
      <c r="Y35" s="306"/>
      <c r="Z35" s="304">
        <v>1.3775912749145671</v>
      </c>
      <c r="AA35" s="304">
        <v>1.2456719370318334</v>
      </c>
      <c r="AB35" s="304">
        <v>1.0790661185371915</v>
      </c>
      <c r="AC35" s="306"/>
      <c r="AD35" s="304">
        <v>0.93622592558970497</v>
      </c>
      <c r="AE35" s="304">
        <v>0.82403378525914261</v>
      </c>
      <c r="AF35" s="304">
        <v>0.6561220616819593</v>
      </c>
      <c r="AG35" s="306"/>
      <c r="AH35" s="304">
        <v>0.49937290377855015</v>
      </c>
      <c r="AI35" s="304">
        <v>0.35215305946002357</v>
      </c>
      <c r="AJ35" s="304">
        <v>0.23723316942825665</v>
      </c>
      <c r="AK35" s="306"/>
      <c r="AL35" s="304">
        <v>8.0627360393020472E-2</v>
      </c>
      <c r="AM35" s="304">
        <v>9.8296413766235949E-2</v>
      </c>
      <c r="AN35" s="304">
        <v>0.12195248802939257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3.6058476028176711</v>
      </c>
      <c r="C36" s="304">
        <f t="shared" si="64"/>
        <v>3.523341313401319</v>
      </c>
      <c r="D36" s="304">
        <f t="shared" si="65"/>
        <v>3.2465967347983704</v>
      </c>
      <c r="E36" s="304"/>
      <c r="F36" s="304">
        <v>1.3322917376926324E-2</v>
      </c>
      <c r="G36" s="304">
        <v>1.7125467541910029E-2</v>
      </c>
      <c r="H36" s="304">
        <v>2.3611324203482529E-2</v>
      </c>
      <c r="I36" s="304"/>
      <c r="J36" s="304">
        <v>0.15330503959826394</v>
      </c>
      <c r="K36" s="304">
        <v>0.20190075802554261</v>
      </c>
      <c r="L36" s="304">
        <v>0.25692189366987483</v>
      </c>
      <c r="M36" s="304"/>
      <c r="N36" s="304">
        <v>0.57526662429174913</v>
      </c>
      <c r="O36" s="304">
        <v>0.67820745437432928</v>
      </c>
      <c r="P36" s="304">
        <v>0.78118808028674325</v>
      </c>
      <c r="Q36" s="306"/>
      <c r="R36" s="304">
        <v>0.19965107859255124</v>
      </c>
      <c r="S36" s="304">
        <v>0.23265413807398516</v>
      </c>
      <c r="T36" s="304">
        <v>0.26856093868427566</v>
      </c>
      <c r="U36" s="306"/>
      <c r="V36" s="304">
        <v>0.25220542418269482</v>
      </c>
      <c r="W36" s="304">
        <v>0.28564907820095331</v>
      </c>
      <c r="X36" s="304">
        <v>0.32170037004712049</v>
      </c>
      <c r="Y36" s="306"/>
      <c r="Z36" s="304">
        <v>0.82612570425753362</v>
      </c>
      <c r="AA36" s="304">
        <v>0.81731907343553478</v>
      </c>
      <c r="AB36" s="304">
        <v>0.7250441051838985</v>
      </c>
      <c r="AC36" s="306"/>
      <c r="AD36" s="304">
        <v>1.1152394416072475</v>
      </c>
      <c r="AE36" s="304">
        <v>1.01271298308242</v>
      </c>
      <c r="AF36" s="304">
        <v>0.71880979940988188</v>
      </c>
      <c r="AG36" s="306"/>
      <c r="AH36" s="304">
        <v>0.38174420885119376</v>
      </c>
      <c r="AI36" s="304">
        <v>0.18845454853680374</v>
      </c>
      <c r="AJ36" s="304">
        <v>4.7014201919937909E-2</v>
      </c>
      <c r="AK36" s="306"/>
      <c r="AL36" s="304">
        <v>8.8987164059511195E-2</v>
      </c>
      <c r="AM36" s="304">
        <v>8.9317812129840121E-2</v>
      </c>
      <c r="AN36" s="304">
        <v>0.10374602139315578</v>
      </c>
    </row>
    <row r="37" spans="1:40" x14ac:dyDescent="0.2">
      <c r="A37" s="13" t="str">
        <f t="shared" si="63"/>
        <v>Skilled trades occupations</v>
      </c>
      <c r="B37" s="304">
        <f t="shared" si="66"/>
        <v>8.9126608769411373</v>
      </c>
      <c r="C37" s="304">
        <f t="shared" si="64"/>
        <v>8.354286749565194</v>
      </c>
      <c r="D37" s="304">
        <f t="shared" si="65"/>
        <v>7.1774108280027367</v>
      </c>
      <c r="E37" s="304"/>
      <c r="F37" s="304">
        <v>8.2919852560637622E-3</v>
      </c>
      <c r="G37" s="304">
        <v>1.1011657368909701E-2</v>
      </c>
      <c r="H37" s="304">
        <v>1.4328956355606669E-2</v>
      </c>
      <c r="I37" s="304"/>
      <c r="J37" s="304">
        <v>0.14984845112171941</v>
      </c>
      <c r="K37" s="304">
        <v>0.18374546328210914</v>
      </c>
      <c r="L37" s="304">
        <v>0.24103510130428904</v>
      </c>
      <c r="M37" s="304"/>
      <c r="N37" s="304">
        <v>0.41320619797962477</v>
      </c>
      <c r="O37" s="304">
        <v>0.46958382084836592</v>
      </c>
      <c r="P37" s="304">
        <v>0.58418100098006842</v>
      </c>
      <c r="Q37" s="306"/>
      <c r="R37" s="304">
        <v>0.17167513205281928</v>
      </c>
      <c r="S37" s="304">
        <v>0.18713954783241676</v>
      </c>
      <c r="T37" s="304">
        <v>0.21893337144281727</v>
      </c>
      <c r="U37" s="306"/>
      <c r="V37" s="304">
        <v>0.64603743861436003</v>
      </c>
      <c r="W37" s="304">
        <v>0.66848861047425956</v>
      </c>
      <c r="X37" s="304">
        <v>0.75716474863340066</v>
      </c>
      <c r="Y37" s="306"/>
      <c r="Z37" s="304">
        <v>3.3865942283308277</v>
      </c>
      <c r="AA37" s="304">
        <v>3.3184791718296682</v>
      </c>
      <c r="AB37" s="304">
        <v>2.9143207279441783</v>
      </c>
      <c r="AC37" s="306"/>
      <c r="AD37" s="304">
        <v>2.2162032444365658</v>
      </c>
      <c r="AE37" s="304">
        <v>2.0609498938577069</v>
      </c>
      <c r="AF37" s="304">
        <v>1.5366609486579086</v>
      </c>
      <c r="AG37" s="306"/>
      <c r="AH37" s="304">
        <v>1.362517208421574</v>
      </c>
      <c r="AI37" s="304">
        <v>1.1234551458790651</v>
      </c>
      <c r="AJ37" s="304">
        <v>0.68868829415120092</v>
      </c>
      <c r="AK37" s="306"/>
      <c r="AL37" s="304">
        <v>0.55828699072758292</v>
      </c>
      <c r="AM37" s="304">
        <v>0.33143343819269361</v>
      </c>
      <c r="AN37" s="304">
        <v>0.22209767853326587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0.60967553726607371</v>
      </c>
      <c r="C38" s="304">
        <f t="shared" si="64"/>
        <v>0.57939359853745065</v>
      </c>
      <c r="D38" s="304">
        <f t="shared" si="65"/>
        <v>0.55211678268803532</v>
      </c>
      <c r="E38" s="304"/>
      <c r="F38" s="304">
        <v>9.3011740095531158E-3</v>
      </c>
      <c r="G38" s="304">
        <v>9.8045824586286742E-3</v>
      </c>
      <c r="H38" s="304">
        <v>8.3427044076182302E-3</v>
      </c>
      <c r="I38" s="304"/>
      <c r="J38" s="304">
        <v>7.1401265608618432E-3</v>
      </c>
      <c r="K38" s="304">
        <v>6.9160206544100072E-3</v>
      </c>
      <c r="L38" s="304">
        <v>6.7292129422657056E-3</v>
      </c>
      <c r="M38" s="304"/>
      <c r="N38" s="304">
        <v>8.1289267442250457E-2</v>
      </c>
      <c r="O38" s="304">
        <v>8.2778548355236001E-2</v>
      </c>
      <c r="P38" s="304">
        <v>7.8638650141326996E-2</v>
      </c>
      <c r="Q38" s="306"/>
      <c r="R38" s="304">
        <v>2.2375603244705985E-2</v>
      </c>
      <c r="S38" s="304">
        <v>2.0414548140164284E-2</v>
      </c>
      <c r="T38" s="304">
        <v>1.8626935826852053E-2</v>
      </c>
      <c r="U38" s="306"/>
      <c r="V38" s="304">
        <v>4.8965980961700448E-2</v>
      </c>
      <c r="W38" s="304">
        <v>4.5742740812426852E-2</v>
      </c>
      <c r="X38" s="304">
        <v>4.6697016116713751E-2</v>
      </c>
      <c r="Y38" s="306"/>
      <c r="Z38" s="304">
        <v>0.11297655822721321</v>
      </c>
      <c r="AA38" s="304">
        <v>8.3992891267385461E-2</v>
      </c>
      <c r="AB38" s="304">
        <v>6.1428107112582175E-2</v>
      </c>
      <c r="AC38" s="306"/>
      <c r="AD38" s="304">
        <v>0.10948265266281018</v>
      </c>
      <c r="AE38" s="304">
        <v>9.0432104769839261E-2</v>
      </c>
      <c r="AF38" s="304">
        <v>6.2313117321413966E-2</v>
      </c>
      <c r="AG38" s="306"/>
      <c r="AH38" s="304">
        <v>0.1536406736301433</v>
      </c>
      <c r="AI38" s="304">
        <v>0.15354370914126889</v>
      </c>
      <c r="AJ38" s="304">
        <v>0.14899836648873299</v>
      </c>
      <c r="AK38" s="306"/>
      <c r="AL38" s="304">
        <v>6.4503500526835178E-2</v>
      </c>
      <c r="AM38" s="304">
        <v>8.5768452938091183E-2</v>
      </c>
      <c r="AN38" s="304">
        <v>0.12034267233052949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1.3676879453321691</v>
      </c>
      <c r="C39" s="304">
        <f t="shared" si="64"/>
        <v>1.351811163479131</v>
      </c>
      <c r="D39" s="304">
        <f t="shared" si="65"/>
        <v>1.3206811987559015</v>
      </c>
      <c r="E39" s="304"/>
      <c r="F39" s="304">
        <v>1.023543961931243E-2</v>
      </c>
      <c r="G39" s="304">
        <v>1.0194194689393988E-2</v>
      </c>
      <c r="H39" s="304">
        <v>9.0638682437275721E-3</v>
      </c>
      <c r="I39" s="304"/>
      <c r="J39" s="304">
        <v>7.3643196932198854E-2</v>
      </c>
      <c r="K39" s="304">
        <v>8.3285014387832756E-2</v>
      </c>
      <c r="L39" s="304">
        <v>9.3475134402676616E-2</v>
      </c>
      <c r="M39" s="304"/>
      <c r="N39" s="304">
        <v>0.24101738548901205</v>
      </c>
      <c r="O39" s="304">
        <v>0.26887921850049867</v>
      </c>
      <c r="P39" s="304">
        <v>0.31001219321669282</v>
      </c>
      <c r="Q39" s="306"/>
      <c r="R39" s="304">
        <v>8.2940721005048318E-2</v>
      </c>
      <c r="S39" s="304">
        <v>9.2219273837963939E-2</v>
      </c>
      <c r="T39" s="304">
        <v>0.10279018219224417</v>
      </c>
      <c r="U39" s="306"/>
      <c r="V39" s="304">
        <v>8.8718823107550013E-2</v>
      </c>
      <c r="W39" s="304">
        <v>9.8576087537155577E-2</v>
      </c>
      <c r="X39" s="304">
        <v>0.11047371393374507</v>
      </c>
      <c r="Y39" s="306"/>
      <c r="Z39" s="304">
        <v>0.32643444108753661</v>
      </c>
      <c r="AA39" s="304">
        <v>0.28413434976553437</v>
      </c>
      <c r="AB39" s="304">
        <v>0.24366017600160153</v>
      </c>
      <c r="AC39" s="306"/>
      <c r="AD39" s="304">
        <v>0.269959395828199</v>
      </c>
      <c r="AE39" s="304">
        <v>0.271684024011354</v>
      </c>
      <c r="AF39" s="304">
        <v>0.2556945310698911</v>
      </c>
      <c r="AG39" s="306"/>
      <c r="AH39" s="304">
        <v>0.14264038691863692</v>
      </c>
      <c r="AI39" s="304">
        <v>9.862115914601316E-2</v>
      </c>
      <c r="AJ39" s="304">
        <v>4.0564277053814678E-2</v>
      </c>
      <c r="AK39" s="306"/>
      <c r="AL39" s="304">
        <v>0.13209815534467476</v>
      </c>
      <c r="AM39" s="304">
        <v>0.14421784160338466</v>
      </c>
      <c r="AN39" s="304">
        <v>0.15494712264150798</v>
      </c>
    </row>
    <row r="40" spans="1:40" x14ac:dyDescent="0.2">
      <c r="A40" s="13" t="str">
        <f t="shared" si="63"/>
        <v>Process, plant and machine operatives</v>
      </c>
      <c r="B40" s="304">
        <f t="shared" si="66"/>
        <v>7.2031150194628575</v>
      </c>
      <c r="C40" s="304">
        <f t="shared" si="64"/>
        <v>6.8481496133895341</v>
      </c>
      <c r="D40" s="304">
        <f t="shared" si="65"/>
        <v>5.8050745373281529</v>
      </c>
      <c r="E40" s="304"/>
      <c r="F40" s="304">
        <v>1.9000667053641349E-3</v>
      </c>
      <c r="G40" s="304">
        <v>2.1577445135256756E-3</v>
      </c>
      <c r="H40" s="304">
        <v>2.4267854606660083E-3</v>
      </c>
      <c r="I40" s="304"/>
      <c r="J40" s="304">
        <v>8.5086087692526305E-2</v>
      </c>
      <c r="K40" s="304">
        <v>0.11883150427438995</v>
      </c>
      <c r="L40" s="304">
        <v>0.21564417461354848</v>
      </c>
      <c r="M40" s="304"/>
      <c r="N40" s="304">
        <v>0.18435675222425366</v>
      </c>
      <c r="O40" s="304">
        <v>0.24965985760931944</v>
      </c>
      <c r="P40" s="304">
        <v>0.38075311386530514</v>
      </c>
      <c r="Q40" s="306"/>
      <c r="R40" s="305">
        <v>0.12312455165819637</v>
      </c>
      <c r="S40" s="305">
        <v>0.14119103484931095</v>
      </c>
      <c r="T40" s="305">
        <v>0.1709087566570609</v>
      </c>
      <c r="U40" s="306"/>
      <c r="V40" s="305">
        <v>0.2493529218877176</v>
      </c>
      <c r="W40" s="305">
        <v>0.2986128745408701</v>
      </c>
      <c r="X40" s="305">
        <v>0.35950992967787726</v>
      </c>
      <c r="Y40" s="306"/>
      <c r="Z40" s="305">
        <v>1.7098684105186706</v>
      </c>
      <c r="AA40" s="305">
        <v>1.8392350285045995</v>
      </c>
      <c r="AB40" s="305">
        <v>1.7675846728587881</v>
      </c>
      <c r="AC40" s="306"/>
      <c r="AD40" s="305">
        <v>2.2479787718748363</v>
      </c>
      <c r="AE40" s="305">
        <v>2.3455641718039408</v>
      </c>
      <c r="AF40" s="305">
        <v>2.0966279804678796</v>
      </c>
      <c r="AG40" s="306"/>
      <c r="AH40" s="305">
        <v>1.6950674556735599</v>
      </c>
      <c r="AI40" s="305">
        <v>1.3637340032646177</v>
      </c>
      <c r="AJ40" s="305">
        <v>0.4902885623028132</v>
      </c>
      <c r="AK40" s="306"/>
      <c r="AL40" s="305">
        <v>0.90638000122773299</v>
      </c>
      <c r="AM40" s="305">
        <v>0.48916339402896053</v>
      </c>
      <c r="AN40" s="305">
        <v>0.32133056142421434</v>
      </c>
    </row>
    <row r="41" spans="1:40" x14ac:dyDescent="0.2">
      <c r="A41" s="39" t="str">
        <f t="shared" si="63"/>
        <v>Elementary occupations</v>
      </c>
      <c r="B41" s="307">
        <f t="shared" si="66"/>
        <v>2.809192593467376</v>
      </c>
      <c r="C41" s="307">
        <f t="shared" si="64"/>
        <v>3.2373762733305442</v>
      </c>
      <c r="D41" s="307">
        <f>SUM(H41,L41,P41,T41,X41,AB41,AF41,AJ41,AN41)</f>
        <v>2.9997602774788596</v>
      </c>
      <c r="E41" s="307"/>
      <c r="F41" s="307">
        <v>4.0369996016704716E-3</v>
      </c>
      <c r="G41" s="307">
        <v>4.3908671313344395E-3</v>
      </c>
      <c r="H41" s="307">
        <v>5.2995071123680829E-3</v>
      </c>
      <c r="I41" s="307"/>
      <c r="J41" s="307">
        <v>2.4685800225107492E-2</v>
      </c>
      <c r="K41" s="307">
        <v>3.4075902973678351E-2</v>
      </c>
      <c r="L41" s="307">
        <v>4.6606943629948008E-2</v>
      </c>
      <c r="M41" s="307"/>
      <c r="N41" s="307">
        <v>0.12082404955552477</v>
      </c>
      <c r="O41" s="307">
        <v>0.20863733614523741</v>
      </c>
      <c r="P41" s="307">
        <v>0.27880244467707577</v>
      </c>
      <c r="Q41" s="308"/>
      <c r="R41" s="307">
        <v>8.9195018451385555E-2</v>
      </c>
      <c r="S41" s="307">
        <v>0.12767316178835381</v>
      </c>
      <c r="T41" s="307">
        <v>0.17223750816327288</v>
      </c>
      <c r="U41" s="308"/>
      <c r="V41" s="307">
        <v>6.1426733060851273E-2</v>
      </c>
      <c r="W41" s="307">
        <v>9.6100924505356497E-2</v>
      </c>
      <c r="X41" s="307">
        <v>0.11974966273665276</v>
      </c>
      <c r="Y41" s="308"/>
      <c r="Z41" s="307">
        <v>0.36837321392376782</v>
      </c>
      <c r="AA41" s="307">
        <v>0.45610068591054381</v>
      </c>
      <c r="AB41" s="307">
        <v>0.4501974701792395</v>
      </c>
      <c r="AC41" s="308"/>
      <c r="AD41" s="307">
        <v>0.69388183669914316</v>
      </c>
      <c r="AE41" s="307">
        <v>0.87698937598103699</v>
      </c>
      <c r="AF41" s="307">
        <v>0.75131238225261621</v>
      </c>
      <c r="AG41" s="308"/>
      <c r="AH41" s="307">
        <v>0.9589060699814318</v>
      </c>
      <c r="AI41" s="307">
        <v>1.0379958865182439</v>
      </c>
      <c r="AJ41" s="307">
        <v>0.85474791312770071</v>
      </c>
      <c r="AK41" s="308"/>
      <c r="AL41" s="307">
        <v>0.48786287196849354</v>
      </c>
      <c r="AM41" s="307">
        <v>0.39541213237675882</v>
      </c>
      <c r="AN41" s="307">
        <v>0.32080644559998528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Cheshire and Warrington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32.876999999999995</v>
      </c>
      <c r="C50" s="305">
        <f>SUM(C51:C59)</f>
        <v>32.570000000000071</v>
      </c>
      <c r="D50" s="305">
        <f>SUM(D51:D59)</f>
        <v>32.727000000000004</v>
      </c>
      <c r="E50" s="304"/>
      <c r="F50" s="305">
        <f>SUM(F51:F59)</f>
        <v>8.4221198623637528E-2</v>
      </c>
      <c r="G50" s="305">
        <f>SUM(G51:G59)</f>
        <v>0.10417007194791056</v>
      </c>
      <c r="H50" s="305">
        <f>SUM(H51:H59)</f>
        <v>0.14721225571368693</v>
      </c>
      <c r="I50" s="304"/>
      <c r="J50" s="305">
        <f>SUM(J51:J59)</f>
        <v>1.4851441088344539</v>
      </c>
      <c r="K50" s="305">
        <f>SUM(K51:K59)</f>
        <v>1.8140381915916635</v>
      </c>
      <c r="L50" s="305">
        <f>SUM(L51:L59)</f>
        <v>2.4677189025212809</v>
      </c>
      <c r="M50" s="304"/>
      <c r="N50" s="305">
        <f>SUM(N51:N59)</f>
        <v>2.9210419461003068</v>
      </c>
      <c r="O50" s="305">
        <f>SUM(O51:O59)</f>
        <v>3.1699491977387302</v>
      </c>
      <c r="P50" s="305">
        <f>SUM(P51:P59)</f>
        <v>4.0042920363688816</v>
      </c>
      <c r="Q50" s="304"/>
      <c r="R50" s="305">
        <f>SUM(R51:R59)</f>
        <v>1.0570705597053625</v>
      </c>
      <c r="S50" s="305">
        <f>SUM(S51:S59)</f>
        <v>1.1526482915367455</v>
      </c>
      <c r="T50" s="305">
        <f>SUM(T51:T59)</f>
        <v>1.5309125293745873</v>
      </c>
      <c r="U50" s="304"/>
      <c r="V50" s="305">
        <f>SUM(V51:V59)</f>
        <v>2.2370267706990838</v>
      </c>
      <c r="W50" s="305">
        <f>SUM(W51:W59)</f>
        <v>2.3540953408267651</v>
      </c>
      <c r="X50" s="305">
        <f>SUM(X51:X59)</f>
        <v>2.9770284788829007</v>
      </c>
      <c r="Y50" s="304"/>
      <c r="Z50" s="305">
        <f>SUM(Z51:Z59)</f>
        <v>10.092530310085618</v>
      </c>
      <c r="AA50" s="305">
        <f>SUM(AA51:AA59)</f>
        <v>9.846439750511859</v>
      </c>
      <c r="AB50" s="305">
        <f>SUM(AB51:AB59)</f>
        <v>9.4457130523983075</v>
      </c>
      <c r="AC50" s="304"/>
      <c r="AD50" s="305">
        <f>SUM(AD51:AD59)</f>
        <v>8.3121762852127006</v>
      </c>
      <c r="AE50" s="305">
        <f>SUM(AE51:AE59)</f>
        <v>8.3407695899195851</v>
      </c>
      <c r="AF50" s="305">
        <f>SUM(AF51:AF59)</f>
        <v>8.0999697489419216</v>
      </c>
      <c r="AG50" s="304"/>
      <c r="AH50" s="305">
        <f>SUM(AH51:AH59)</f>
        <v>4.7788648667328975</v>
      </c>
      <c r="AI50" s="305">
        <f>SUM(AI51:AI59)</f>
        <v>4.2671166143422781</v>
      </c>
      <c r="AJ50" s="305">
        <f>SUM(AJ51:AJ59)</f>
        <v>3.3476737003795245</v>
      </c>
      <c r="AK50" s="304"/>
      <c r="AL50" s="305">
        <f>SUM(AL51:AL59)</f>
        <v>1.9089239540059357</v>
      </c>
      <c r="AM50" s="305">
        <f>SUM(AM51:AM59)</f>
        <v>1.5207729515845292</v>
      </c>
      <c r="AN50" s="305">
        <f>SUM(AN51:AN59)</f>
        <v>0.70647929541891363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3.9023772821271892</v>
      </c>
      <c r="C51" s="304">
        <f t="shared" ref="C51:D51" si="68">SUM(G51,K51,O51,S51,W51,AA51,AE51,AI51,AM51)</f>
        <v>3.4742212708886062</v>
      </c>
      <c r="D51" s="304">
        <f t="shared" si="68"/>
        <v>3.7823281414958791</v>
      </c>
      <c r="E51" s="304"/>
      <c r="F51" s="304">
        <v>1.6279920017573769E-2</v>
      </c>
      <c r="G51" s="304">
        <v>1.8989878355949209E-2</v>
      </c>
      <c r="H51" s="304">
        <v>2.6196271026428072E-2</v>
      </c>
      <c r="I51" s="304"/>
      <c r="J51" s="304">
        <v>0.39340106787260948</v>
      </c>
      <c r="K51" s="304">
        <v>0.42007379038222165</v>
      </c>
      <c r="L51" s="304">
        <v>0.57450696027841219</v>
      </c>
      <c r="M51" s="304"/>
      <c r="N51" s="304">
        <v>0.692951774461944</v>
      </c>
      <c r="O51" s="304">
        <v>0.6561048407743324</v>
      </c>
      <c r="P51" s="304">
        <v>0.77744747587891927</v>
      </c>
      <c r="Q51" s="304"/>
      <c r="R51" s="304">
        <v>0.17876701898518541</v>
      </c>
      <c r="S51" s="304">
        <v>0.14859606809681275</v>
      </c>
      <c r="T51" s="304">
        <v>0.15836110122359792</v>
      </c>
      <c r="U51" s="304"/>
      <c r="V51" s="304">
        <v>0.46093269045856322</v>
      </c>
      <c r="W51" s="304">
        <v>0.41517329592038521</v>
      </c>
      <c r="X51" s="304">
        <v>0.51395678070176043</v>
      </c>
      <c r="Y51" s="304"/>
      <c r="Z51" s="304">
        <v>0.96258271005713769</v>
      </c>
      <c r="AA51" s="304">
        <v>0.80500795321129759</v>
      </c>
      <c r="AB51" s="304">
        <v>0.84093363963208134</v>
      </c>
      <c r="AC51" s="304"/>
      <c r="AD51" s="304">
        <v>0.65011442511897488</v>
      </c>
      <c r="AE51" s="304">
        <v>0.54465062633587702</v>
      </c>
      <c r="AF51" s="304">
        <v>0.49408322135817989</v>
      </c>
      <c r="AG51" s="304"/>
      <c r="AH51" s="304">
        <v>0.38693000567165847</v>
      </c>
      <c r="AI51" s="304">
        <v>0.29046373435478767</v>
      </c>
      <c r="AJ51" s="304">
        <v>0.20809742391473748</v>
      </c>
      <c r="AK51" s="304"/>
      <c r="AL51" s="304">
        <v>0.16041766948354164</v>
      </c>
      <c r="AM51" s="304">
        <v>0.1751610834569422</v>
      </c>
      <c r="AN51" s="304">
        <v>0.18874526748176243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3.8421657934674651</v>
      </c>
      <c r="C52" s="304">
        <f t="shared" ref="C52:C59" si="70">SUM(G52,K52,O52,S52,W52,AA52,AE52,AI52,AM52)</f>
        <v>4.2674878825870088</v>
      </c>
      <c r="D52" s="304">
        <f t="shared" ref="D52:D59" si="71">SUM(H52,L52,P52,T52,X52,AB52,AF52,AJ52,AN52)</f>
        <v>4.9196450031836152</v>
      </c>
      <c r="E52" s="304"/>
      <c r="F52" s="304">
        <v>3.4458960979496848E-2</v>
      </c>
      <c r="G52" s="304">
        <v>4.2466347382656082E-2</v>
      </c>
      <c r="H52" s="304">
        <v>5.5223759019997751E-2</v>
      </c>
      <c r="I52" s="304"/>
      <c r="J52" s="304">
        <v>0.60059864173518185</v>
      </c>
      <c r="K52" s="304">
        <v>0.78462747711054648</v>
      </c>
      <c r="L52" s="304">
        <v>1.0782581761717009</v>
      </c>
      <c r="M52" s="304"/>
      <c r="N52" s="304">
        <v>0.84134175376147358</v>
      </c>
      <c r="O52" s="304">
        <v>0.88497138104353201</v>
      </c>
      <c r="P52" s="304">
        <v>1.0361581008380958</v>
      </c>
      <c r="Q52" s="304"/>
      <c r="R52" s="304">
        <v>0.10761298033309034</v>
      </c>
      <c r="S52" s="304">
        <v>9.6036067058874269E-2</v>
      </c>
      <c r="T52" s="304">
        <v>0.12364603323331218</v>
      </c>
      <c r="U52" s="304"/>
      <c r="V52" s="304">
        <v>0.31813209956447713</v>
      </c>
      <c r="W52" s="304">
        <v>0.28647774315439134</v>
      </c>
      <c r="X52" s="304">
        <v>0.22976605622186236</v>
      </c>
      <c r="Y52" s="304"/>
      <c r="Z52" s="304">
        <v>1.0008047709290482</v>
      </c>
      <c r="AA52" s="304">
        <v>1.1611904923993224</v>
      </c>
      <c r="AB52" s="304">
        <v>1.3955485854115297</v>
      </c>
      <c r="AC52" s="304"/>
      <c r="AD52" s="304">
        <v>0.57736157740590333</v>
      </c>
      <c r="AE52" s="304">
        <v>0.65339693365654872</v>
      </c>
      <c r="AF52" s="304">
        <v>0.71109964724603569</v>
      </c>
      <c r="AG52" s="304"/>
      <c r="AH52" s="304">
        <v>0.25621489214947546</v>
      </c>
      <c r="AI52" s="304">
        <v>0.23348757909761095</v>
      </c>
      <c r="AJ52" s="304">
        <v>0.17550573044964859</v>
      </c>
      <c r="AK52" s="304"/>
      <c r="AL52" s="304">
        <v>0.10564011660931813</v>
      </c>
      <c r="AM52" s="304">
        <v>0.12483386168352695</v>
      </c>
      <c r="AN52" s="304">
        <v>0.11443891459143295</v>
      </c>
    </row>
    <row r="53" spans="1:40" x14ac:dyDescent="0.2">
      <c r="A53" s="13" t="str">
        <f t="shared" si="67"/>
        <v>Associate professional occupations</v>
      </c>
      <c r="B53" s="304">
        <f t="shared" si="69"/>
        <v>2.635598516560365</v>
      </c>
      <c r="C53" s="304">
        <f t="shared" si="70"/>
        <v>2.5394150138948102</v>
      </c>
      <c r="D53" s="304">
        <f t="shared" si="71"/>
        <v>2.8255338762126585</v>
      </c>
      <c r="E53" s="304"/>
      <c r="F53" s="304">
        <v>4.7208288584263836E-3</v>
      </c>
      <c r="G53" s="304">
        <v>5.3178001546934656E-3</v>
      </c>
      <c r="H53" s="304">
        <v>7.7100868604088151E-3</v>
      </c>
      <c r="I53" s="304"/>
      <c r="J53" s="304">
        <v>0.20588260250500434</v>
      </c>
      <c r="K53" s="304">
        <v>0.25022950593456345</v>
      </c>
      <c r="L53" s="304">
        <v>0.33571842266131285</v>
      </c>
      <c r="M53" s="304"/>
      <c r="N53" s="304">
        <v>0.42126131300892938</v>
      </c>
      <c r="O53" s="304">
        <v>0.43742321453778676</v>
      </c>
      <c r="P53" s="304">
        <v>0.52322107469961587</v>
      </c>
      <c r="Q53" s="304"/>
      <c r="R53" s="304">
        <v>0.19390007132848039</v>
      </c>
      <c r="S53" s="304">
        <v>0.21370489309981774</v>
      </c>
      <c r="T53" s="304">
        <v>0.28409673829199283</v>
      </c>
      <c r="U53" s="304"/>
      <c r="V53" s="304">
        <v>0.37046578468376301</v>
      </c>
      <c r="W53" s="304">
        <v>0.35668387017270298</v>
      </c>
      <c r="X53" s="304">
        <v>0.43546228568138268</v>
      </c>
      <c r="Y53" s="304"/>
      <c r="Z53" s="304">
        <v>0.51474530483629133</v>
      </c>
      <c r="AA53" s="304">
        <v>0.40224717038050817</v>
      </c>
      <c r="AB53" s="304">
        <v>0.35717587594683564</v>
      </c>
      <c r="AC53" s="304"/>
      <c r="AD53" s="304">
        <v>0.50190952788721876</v>
      </c>
      <c r="AE53" s="304">
        <v>0.48030769437653148</v>
      </c>
      <c r="AF53" s="304">
        <v>0.49401989624647019</v>
      </c>
      <c r="AG53" s="304"/>
      <c r="AH53" s="304">
        <v>0.35562847657862018</v>
      </c>
      <c r="AI53" s="304">
        <v>0.32976960133476091</v>
      </c>
      <c r="AJ53" s="304">
        <v>0.30077229328123584</v>
      </c>
      <c r="AK53" s="304"/>
      <c r="AL53" s="304">
        <v>6.7084606873630867E-2</v>
      </c>
      <c r="AM53" s="304">
        <v>6.3731263903445107E-2</v>
      </c>
      <c r="AN53" s="304">
        <v>8.7357202543403817E-2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2.3020094853949149</v>
      </c>
      <c r="C54" s="304">
        <f t="shared" si="70"/>
        <v>2.1856782017234249</v>
      </c>
      <c r="D54" s="304">
        <f t="shared" si="71"/>
        <v>1.9558442875758735</v>
      </c>
      <c r="E54" s="304"/>
      <c r="F54" s="304">
        <v>2.0019114681592676E-2</v>
      </c>
      <c r="G54" s="304">
        <v>2.6228332096195666E-2</v>
      </c>
      <c r="H54" s="304">
        <v>4.256698974885989E-2</v>
      </c>
      <c r="I54" s="304"/>
      <c r="J54" s="304">
        <v>0.10249439512963161</v>
      </c>
      <c r="K54" s="304">
        <v>0.13186640619484605</v>
      </c>
      <c r="L54" s="304">
        <v>0.19122518135887384</v>
      </c>
      <c r="M54" s="304"/>
      <c r="N54" s="304">
        <v>0.33266486605525469</v>
      </c>
      <c r="O54" s="304">
        <v>0.4147688261558693</v>
      </c>
      <c r="P54" s="304">
        <v>0.55505086990112151</v>
      </c>
      <c r="Q54" s="304"/>
      <c r="R54" s="304">
        <v>0.21060027751664326</v>
      </c>
      <c r="S54" s="304">
        <v>0.2354906816298169</v>
      </c>
      <c r="T54" s="304">
        <v>0.29449166628398027</v>
      </c>
      <c r="U54" s="304"/>
      <c r="V54" s="304">
        <v>0.11788469772841884</v>
      </c>
      <c r="W54" s="304">
        <v>0.13470924971064097</v>
      </c>
      <c r="X54" s="304">
        <v>0.16802666323107754</v>
      </c>
      <c r="Y54" s="304"/>
      <c r="Z54" s="304">
        <v>0.41219917607215345</v>
      </c>
      <c r="AA54" s="304">
        <v>0.32766494288314491</v>
      </c>
      <c r="AB54" s="304">
        <v>0.19858612295578815</v>
      </c>
      <c r="AC54" s="304"/>
      <c r="AD54" s="304">
        <v>0.33874246971296895</v>
      </c>
      <c r="AE54" s="304">
        <v>0.24700340014764663</v>
      </c>
      <c r="AF54" s="304">
        <v>7.7814141678397397E-2</v>
      </c>
      <c r="AG54" s="304"/>
      <c r="AH54" s="304">
        <v>0.64187677039329705</v>
      </c>
      <c r="AI54" s="304">
        <v>0.61057080292747912</v>
      </c>
      <c r="AJ54" s="304">
        <v>0.4220677004585916</v>
      </c>
      <c r="AK54" s="304"/>
      <c r="AL54" s="304">
        <v>0.12552771810495458</v>
      </c>
      <c r="AM54" s="304">
        <v>5.7375559977785352E-2</v>
      </c>
      <c r="AN54" s="304">
        <v>6.014951959183017E-3</v>
      </c>
    </row>
    <row r="55" spans="1:40" x14ac:dyDescent="0.2">
      <c r="A55" s="13" t="str">
        <f t="shared" si="67"/>
        <v>Skilled trades occupations</v>
      </c>
      <c r="B55" s="304">
        <f t="shared" si="69"/>
        <v>15.900181599135564</v>
      </c>
      <c r="C55" s="304">
        <f t="shared" si="70"/>
        <v>15.734476220304037</v>
      </c>
      <c r="D55" s="304">
        <f t="shared" si="71"/>
        <v>14.8820920235146</v>
      </c>
      <c r="E55" s="304"/>
      <c r="F55" s="304">
        <v>2.2050918810080423E-3</v>
      </c>
      <c r="G55" s="304">
        <v>2.7738694367998142E-3</v>
      </c>
      <c r="H55" s="304">
        <v>3.4954020043794919E-3</v>
      </c>
      <c r="I55" s="304"/>
      <c r="J55" s="304">
        <v>0.10415818448340598</v>
      </c>
      <c r="K55" s="304">
        <v>0.13547233334413317</v>
      </c>
      <c r="L55" s="304">
        <v>0.17080105907377385</v>
      </c>
      <c r="M55" s="304"/>
      <c r="N55" s="304">
        <v>0.46599438881090538</v>
      </c>
      <c r="O55" s="304">
        <v>0.57476163052779417</v>
      </c>
      <c r="P55" s="304">
        <v>0.84298226645417751</v>
      </c>
      <c r="Q55" s="304"/>
      <c r="R55" s="304">
        <v>0.2852135100517757</v>
      </c>
      <c r="S55" s="304">
        <v>0.35633985756513786</v>
      </c>
      <c r="T55" s="304">
        <v>0.51742675248520187</v>
      </c>
      <c r="U55" s="304"/>
      <c r="V55" s="304">
        <v>0.75558308512386685</v>
      </c>
      <c r="W55" s="304">
        <v>0.89833311733633703</v>
      </c>
      <c r="X55" s="304">
        <v>1.2848478630124234</v>
      </c>
      <c r="Y55" s="304"/>
      <c r="Z55" s="304">
        <v>5.9945611127281442</v>
      </c>
      <c r="AA55" s="304">
        <v>5.8038320287404694</v>
      </c>
      <c r="AB55" s="304">
        <v>5.0985358831448133</v>
      </c>
      <c r="AC55" s="304"/>
      <c r="AD55" s="304">
        <v>5.0392423118956788</v>
      </c>
      <c r="AE55" s="304">
        <v>5.1592846722983277</v>
      </c>
      <c r="AF55" s="304">
        <v>5.0595355465238097</v>
      </c>
      <c r="AG55" s="304"/>
      <c r="AH55" s="304">
        <v>2.2228208795230886</v>
      </c>
      <c r="AI55" s="304">
        <v>2.0171475025716972</v>
      </c>
      <c r="AJ55" s="304">
        <v>1.7754886565856716</v>
      </c>
      <c r="AK55" s="304"/>
      <c r="AL55" s="304">
        <v>1.0304030346376905</v>
      </c>
      <c r="AM55" s="304">
        <v>0.78653120848333868</v>
      </c>
      <c r="AN55" s="304">
        <v>0.12897859423034799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8.9168515343986648E-2</v>
      </c>
      <c r="C56" s="304">
        <f t="shared" si="70"/>
        <v>7.7913113066133521E-2</v>
      </c>
      <c r="D56" s="304">
        <f t="shared" si="71"/>
        <v>7.82748000198248E-2</v>
      </c>
      <c r="E56" s="304"/>
      <c r="F56" s="304">
        <v>6.4965294306085916E-5</v>
      </c>
      <c r="G56" s="304">
        <v>5.0606318321371754E-5</v>
      </c>
      <c r="H56" s="304">
        <v>6.1365668092703223E-5</v>
      </c>
      <c r="I56" s="304"/>
      <c r="J56" s="304">
        <v>3.071532625973851E-3</v>
      </c>
      <c r="K56" s="304">
        <v>3.2458318922297612E-3</v>
      </c>
      <c r="L56" s="304">
        <v>3.6892928050762403E-3</v>
      </c>
      <c r="M56" s="304"/>
      <c r="N56" s="304">
        <v>4.0663099154630566E-3</v>
      </c>
      <c r="O56" s="304">
        <v>3.6187751243948662E-3</v>
      </c>
      <c r="P56" s="304">
        <v>3.580028910096197E-3</v>
      </c>
      <c r="Q56" s="304"/>
      <c r="R56" s="304">
        <v>8.5922340634135151E-4</v>
      </c>
      <c r="S56" s="304">
        <v>7.1511169415152428E-4</v>
      </c>
      <c r="T56" s="304">
        <v>7.0483456303499189E-4</v>
      </c>
      <c r="U56" s="304"/>
      <c r="V56" s="304">
        <v>2.9439637915774693E-3</v>
      </c>
      <c r="W56" s="304">
        <v>3.032265247124839E-3</v>
      </c>
      <c r="X56" s="304">
        <v>3.6478379351876414E-3</v>
      </c>
      <c r="Y56" s="304"/>
      <c r="Z56" s="304">
        <v>3.1038614467506422E-2</v>
      </c>
      <c r="AA56" s="304">
        <v>3.2936451294758501E-2</v>
      </c>
      <c r="AB56" s="304">
        <v>3.9088620714913459E-2</v>
      </c>
      <c r="AC56" s="304"/>
      <c r="AD56" s="304">
        <v>5.4495236412194555E-3</v>
      </c>
      <c r="AE56" s="304">
        <v>3.9132381385185095E-3</v>
      </c>
      <c r="AF56" s="304">
        <v>3.7573674907035119E-3</v>
      </c>
      <c r="AG56" s="304"/>
      <c r="AH56" s="304">
        <v>2.2729586066379408E-2</v>
      </c>
      <c r="AI56" s="304">
        <v>1.5781168203680317E-2</v>
      </c>
      <c r="AJ56" s="304">
        <v>1.3049735650312949E-2</v>
      </c>
      <c r="AK56" s="304"/>
      <c r="AL56" s="304">
        <v>1.8944796135219551E-2</v>
      </c>
      <c r="AM56" s="304">
        <v>1.4619665152953829E-2</v>
      </c>
      <c r="AN56" s="304">
        <v>1.0695716282407109E-2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0.6441750427161308</v>
      </c>
      <c r="C57" s="304">
        <f t="shared" si="70"/>
        <v>0.64194937992012202</v>
      </c>
      <c r="D57" s="304">
        <f t="shared" si="71"/>
        <v>0.64350877559308817</v>
      </c>
      <c r="E57" s="304"/>
      <c r="F57" s="304">
        <v>1.3467689953427411E-3</v>
      </c>
      <c r="G57" s="304">
        <v>1.6958214116284745E-3</v>
      </c>
      <c r="H57" s="304">
        <v>2.4811664192004681E-3</v>
      </c>
      <c r="I57" s="304"/>
      <c r="J57" s="304">
        <v>4.3944806125527383E-2</v>
      </c>
      <c r="K57" s="304">
        <v>4.3228977480838357E-2</v>
      </c>
      <c r="L57" s="304">
        <v>4.5203300978724339E-2</v>
      </c>
      <c r="M57" s="304"/>
      <c r="N57" s="304">
        <v>9.4592870652373581E-2</v>
      </c>
      <c r="O57" s="304">
        <v>0.10532880048044191</v>
      </c>
      <c r="P57" s="304">
        <v>0.12346020444896119</v>
      </c>
      <c r="Q57" s="304"/>
      <c r="R57" s="304">
        <v>2.7549226197895359E-2</v>
      </c>
      <c r="S57" s="304">
        <v>3.2633881025900875E-2</v>
      </c>
      <c r="T57" s="304">
        <v>3.7800891903624796E-2</v>
      </c>
      <c r="U57" s="304"/>
      <c r="V57" s="304">
        <v>3.3327583357456857E-2</v>
      </c>
      <c r="W57" s="304">
        <v>3.6794136270875487E-2</v>
      </c>
      <c r="X57" s="304">
        <v>4.3162035546854369E-2</v>
      </c>
      <c r="Y57" s="304"/>
      <c r="Z57" s="304">
        <v>0.24269634080397057</v>
      </c>
      <c r="AA57" s="304">
        <v>0.24032710634194476</v>
      </c>
      <c r="AB57" s="304">
        <v>0.2618526678853858</v>
      </c>
      <c r="AC57" s="304"/>
      <c r="AD57" s="304">
        <v>4.1522409692236466E-2</v>
      </c>
      <c r="AE57" s="304">
        <v>3.2133481371122256E-2</v>
      </c>
      <c r="AF57" s="304">
        <v>1.5034844564717525E-2</v>
      </c>
      <c r="AG57" s="304"/>
      <c r="AH57" s="304">
        <v>6.4976091583293122E-2</v>
      </c>
      <c r="AI57" s="304">
        <v>5.3682454854365978E-2</v>
      </c>
      <c r="AJ57" s="304">
        <v>2.1113547047825702E-2</v>
      </c>
      <c r="AK57" s="304"/>
      <c r="AL57" s="304">
        <v>9.4218945308034638E-2</v>
      </c>
      <c r="AM57" s="304">
        <v>9.61247206830039E-2</v>
      </c>
      <c r="AN57" s="304">
        <v>9.3400116797793961E-2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2.3168548962256472</v>
      </c>
      <c r="C58" s="304">
        <f t="shared" si="70"/>
        <v>2.3362649687603203</v>
      </c>
      <c r="D58" s="304">
        <f t="shared" si="71"/>
        <v>2.257102018036413</v>
      </c>
      <c r="E58" s="304"/>
      <c r="F58" s="304">
        <v>4.9885646954473698E-3</v>
      </c>
      <c r="G58" s="304">
        <v>6.5102801340474669E-3</v>
      </c>
      <c r="H58" s="304">
        <v>9.3142212991756349E-3</v>
      </c>
      <c r="I58" s="304"/>
      <c r="J58" s="304">
        <v>2.0123008869301018E-2</v>
      </c>
      <c r="K58" s="304">
        <v>2.9111793460749522E-2</v>
      </c>
      <c r="L58" s="304">
        <v>4.4269560765169108E-2</v>
      </c>
      <c r="M58" s="304"/>
      <c r="N58" s="304">
        <v>3.8941871461827329E-2</v>
      </c>
      <c r="O58" s="304">
        <v>5.1752977016191297E-2</v>
      </c>
      <c r="P58" s="304">
        <v>8.9747167221021079E-2</v>
      </c>
      <c r="Q58" s="304"/>
      <c r="R58" s="304">
        <v>4.5164898898494753E-2</v>
      </c>
      <c r="S58" s="304">
        <v>6.0632369024775444E-2</v>
      </c>
      <c r="T58" s="304">
        <v>0.10495952019478037</v>
      </c>
      <c r="U58" s="304"/>
      <c r="V58" s="304">
        <v>0.11626646764402651</v>
      </c>
      <c r="W58" s="304">
        <v>0.13960541044028696</v>
      </c>
      <c r="X58" s="304">
        <v>0.18958893774261074</v>
      </c>
      <c r="Y58" s="304"/>
      <c r="Z58" s="304">
        <v>0.62007217952798244</v>
      </c>
      <c r="AA58" s="304">
        <v>0.68432847239913031</v>
      </c>
      <c r="AB58" s="304">
        <v>0.73736345500761014</v>
      </c>
      <c r="AC58" s="304"/>
      <c r="AD58" s="304">
        <v>0.79283349609076004</v>
      </c>
      <c r="AE58" s="304">
        <v>0.82396844235089262</v>
      </c>
      <c r="AF58" s="304">
        <v>0.81050264382394999</v>
      </c>
      <c r="AG58" s="304"/>
      <c r="AH58" s="304">
        <v>0.52313675504646651</v>
      </c>
      <c r="AI58" s="304">
        <v>0.42933293655998933</v>
      </c>
      <c r="AJ58" s="304">
        <v>0.24936519611753449</v>
      </c>
      <c r="AK58" s="304"/>
      <c r="AL58" s="304">
        <v>0.15532765399134124</v>
      </c>
      <c r="AM58" s="304">
        <v>0.11102228737425736</v>
      </c>
      <c r="AN58" s="304">
        <v>2.199131586456167E-2</v>
      </c>
    </row>
    <row r="59" spans="1:40" x14ac:dyDescent="0.2">
      <c r="A59" s="13" t="str">
        <f t="shared" si="67"/>
        <v>Elementary occupations</v>
      </c>
      <c r="B59" s="304">
        <f t="shared" si="69"/>
        <v>1.2444688690287322</v>
      </c>
      <c r="C59" s="304">
        <f t="shared" si="70"/>
        <v>1.3125939488556058</v>
      </c>
      <c r="D59" s="304">
        <f t="shared" si="71"/>
        <v>1.3826710743680533</v>
      </c>
      <c r="E59" s="304"/>
      <c r="F59" s="304">
        <v>1.3698322044362315E-4</v>
      </c>
      <c r="G59" s="304">
        <v>1.3713665761900395E-4</v>
      </c>
      <c r="H59" s="304">
        <v>1.6299366714408529E-4</v>
      </c>
      <c r="I59" s="304"/>
      <c r="J59" s="304">
        <v>1.1469869487818411E-2</v>
      </c>
      <c r="K59" s="304">
        <v>1.6182075791535112E-2</v>
      </c>
      <c r="L59" s="304">
        <v>2.4046948428237333E-2</v>
      </c>
      <c r="M59" s="304"/>
      <c r="N59" s="304">
        <v>2.9226797972135565E-2</v>
      </c>
      <c r="O59" s="304">
        <v>4.1218752078387891E-2</v>
      </c>
      <c r="P59" s="304">
        <v>5.2644848016874066E-2</v>
      </c>
      <c r="Q59" s="304"/>
      <c r="R59" s="304">
        <v>7.4033529874560017E-3</v>
      </c>
      <c r="S59" s="304">
        <v>8.4993623414582591E-3</v>
      </c>
      <c r="T59" s="304">
        <v>9.4249911950621771E-3</v>
      </c>
      <c r="U59" s="304"/>
      <c r="V59" s="304">
        <v>6.1490398346933539E-2</v>
      </c>
      <c r="W59" s="304">
        <v>8.3286252574020211E-2</v>
      </c>
      <c r="X59" s="304">
        <v>0.10857001880974097</v>
      </c>
      <c r="Y59" s="304"/>
      <c r="Z59" s="304">
        <v>0.31383010066338307</v>
      </c>
      <c r="AA59" s="304">
        <v>0.38890513286128303</v>
      </c>
      <c r="AB59" s="304">
        <v>0.51662820169934931</v>
      </c>
      <c r="AC59" s="304"/>
      <c r="AD59" s="304">
        <v>0.36500054376773905</v>
      </c>
      <c r="AE59" s="304">
        <v>0.39611110124411947</v>
      </c>
      <c r="AF59" s="304">
        <v>0.43412244000965805</v>
      </c>
      <c r="AG59" s="304"/>
      <c r="AH59" s="304">
        <v>0.30455140972061867</v>
      </c>
      <c r="AI59" s="304">
        <v>0.28688083443790707</v>
      </c>
      <c r="AJ59" s="304">
        <v>0.18221341687396664</v>
      </c>
      <c r="AK59" s="304"/>
      <c r="AL59" s="304">
        <v>0.15135941286220442</v>
      </c>
      <c r="AM59" s="304">
        <v>9.1373300869275947E-2</v>
      </c>
      <c r="AN59" s="304">
        <v>5.485721566802082E-2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156.21500000000009</v>
      </c>
      <c r="C62" s="305">
        <f>SUM(C63:C71)</f>
        <v>162.23300000000012</v>
      </c>
      <c r="D62" s="305">
        <f>SUM(D63:D71)</f>
        <v>172.39700000000011</v>
      </c>
      <c r="E62" s="304"/>
      <c r="F62" s="305">
        <f>SUM(F63:F71)</f>
        <v>0.43091000478801894</v>
      </c>
      <c r="G62" s="305">
        <f>SUM(G63:G71)</f>
        <v>0.57787069567537486</v>
      </c>
      <c r="H62" s="305">
        <f>SUM(H63:H71)</f>
        <v>0.88472128147910567</v>
      </c>
      <c r="I62" s="304"/>
      <c r="J62" s="305">
        <f>SUM(J63:J71)</f>
        <v>5.1076304668522479</v>
      </c>
      <c r="K62" s="305">
        <f>SUM(K63:K71)</f>
        <v>6.6819053420079566</v>
      </c>
      <c r="L62" s="305">
        <f>SUM(L63:L71)</f>
        <v>10.284869892685759</v>
      </c>
      <c r="M62" s="304"/>
      <c r="N62" s="305">
        <f>SUM(N63:N71)</f>
        <v>19.753958231253851</v>
      </c>
      <c r="O62" s="305">
        <f>SUM(O63:O71)</f>
        <v>24.157635328930066</v>
      </c>
      <c r="P62" s="305">
        <f>SUM(P63:P71)</f>
        <v>35.136376282506575</v>
      </c>
      <c r="Q62" s="304"/>
      <c r="R62" s="305">
        <f>SUM(R63:R71)</f>
        <v>6.0602254289062287</v>
      </c>
      <c r="S62" s="305">
        <f>SUM(S63:S71)</f>
        <v>7.218508444427977</v>
      </c>
      <c r="T62" s="305">
        <f>SUM(T63:T71)</f>
        <v>10.266155877949618</v>
      </c>
      <c r="U62" s="304"/>
      <c r="V62" s="305">
        <f>SUM(V63:V71)</f>
        <v>6.9800370262544433</v>
      </c>
      <c r="W62" s="305">
        <f>SUM(W63:W71)</f>
        <v>8.1223270162800745</v>
      </c>
      <c r="X62" s="305">
        <f>SUM(X63:X71)</f>
        <v>11.254192400783959</v>
      </c>
      <c r="Y62" s="304"/>
      <c r="Z62" s="305">
        <f>SUM(Z63:Z71)</f>
        <v>37.495338507453774</v>
      </c>
      <c r="AA62" s="305">
        <f>SUM(AA63:AA71)</f>
        <v>38.321851785673388</v>
      </c>
      <c r="AB62" s="305">
        <f>SUM(AB63:AB71)</f>
        <v>41.14219324948904</v>
      </c>
      <c r="AC62" s="304"/>
      <c r="AD62" s="305">
        <f>SUM(AD63:AD71)</f>
        <v>40.650255362583692</v>
      </c>
      <c r="AE62" s="305">
        <f>SUM(AE63:AE71)</f>
        <v>42.2263632260196</v>
      </c>
      <c r="AF62" s="305">
        <f>SUM(AF63:AF71)</f>
        <v>39.772991330925457</v>
      </c>
      <c r="AG62" s="304"/>
      <c r="AH62" s="305">
        <f>SUM(AH63:AH71)</f>
        <v>27.688991923755303</v>
      </c>
      <c r="AI62" s="305">
        <f>SUM(AI63:AI71)</f>
        <v>24.464763238716127</v>
      </c>
      <c r="AJ62" s="305">
        <f>SUM(AJ63:AJ71)</f>
        <v>14.969671709604974</v>
      </c>
      <c r="AK62" s="304"/>
      <c r="AL62" s="305">
        <f>SUM(AL63:AL71)</f>
        <v>12.047653048152538</v>
      </c>
      <c r="AM62" s="305">
        <f>SUM(AM63:AM71)</f>
        <v>10.461774922269552</v>
      </c>
      <c r="AN62" s="305">
        <f>SUM(AN63:AN71)</f>
        <v>8.6858279745756004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18.479423297017817</v>
      </c>
      <c r="C63" s="304">
        <f t="shared" ref="C63:C71" si="73">SUM(G63,K63,O63,S63,W63,AA63,AE63,AI63,AM63)</f>
        <v>18.043405775989566</v>
      </c>
      <c r="D63" s="304">
        <f t="shared" ref="D63:D71" si="74">SUM(H63,L63,P63,T63,X63,AB63,AF63,AJ63,AN63)</f>
        <v>21.147968228064901</v>
      </c>
      <c r="E63" s="304"/>
      <c r="F63" s="304">
        <v>8.5948431215636098E-2</v>
      </c>
      <c r="G63" s="304">
        <v>0.10908444224272251</v>
      </c>
      <c r="H63" s="304">
        <v>0.16866428176631895</v>
      </c>
      <c r="I63" s="304"/>
      <c r="J63" s="304">
        <v>1.0424605911726808</v>
      </c>
      <c r="K63" s="304">
        <v>1.2332117225820016</v>
      </c>
      <c r="L63" s="304">
        <v>1.8394554045788438</v>
      </c>
      <c r="M63" s="304"/>
      <c r="N63" s="304">
        <v>4.1018312542009676</v>
      </c>
      <c r="O63" s="304">
        <v>4.5600183415501743</v>
      </c>
      <c r="P63" s="304">
        <v>6.595948663220951</v>
      </c>
      <c r="Q63" s="304"/>
      <c r="R63" s="304">
        <v>0.83276016604819658</v>
      </c>
      <c r="S63" s="304">
        <v>0.86659130675588492</v>
      </c>
      <c r="T63" s="304">
        <v>1.2243944770379893</v>
      </c>
      <c r="U63" s="304"/>
      <c r="V63" s="304">
        <v>1.1455796820944111</v>
      </c>
      <c r="W63" s="304">
        <v>1.1957479347961046</v>
      </c>
      <c r="X63" s="304">
        <v>1.5677720677168911</v>
      </c>
      <c r="Y63" s="304"/>
      <c r="Z63" s="304">
        <v>3.8200875288560239</v>
      </c>
      <c r="AA63" s="304">
        <v>3.5312443266597828</v>
      </c>
      <c r="AB63" s="304">
        <v>3.9155403544243392</v>
      </c>
      <c r="AC63" s="304"/>
      <c r="AD63" s="304">
        <v>3.9079295671758678</v>
      </c>
      <c r="AE63" s="304">
        <v>3.5680386111412736</v>
      </c>
      <c r="AF63" s="304">
        <v>3.2518587180201921</v>
      </c>
      <c r="AG63" s="304"/>
      <c r="AH63" s="304">
        <v>2.9368404626074525</v>
      </c>
      <c r="AI63" s="304">
        <v>2.4525654275395401</v>
      </c>
      <c r="AJ63" s="304">
        <v>1.9196487301750376</v>
      </c>
      <c r="AK63" s="304"/>
      <c r="AL63" s="304">
        <v>0.60598561364658055</v>
      </c>
      <c r="AM63" s="304">
        <v>0.52690366272208211</v>
      </c>
      <c r="AN63" s="304">
        <v>0.66468553112433637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10.227156767726703</v>
      </c>
      <c r="C64" s="304">
        <f t="shared" si="73"/>
        <v>11.50341731085677</v>
      </c>
      <c r="D64" s="304">
        <f t="shared" si="74"/>
        <v>13.604806830317523</v>
      </c>
      <c r="E64" s="304"/>
      <c r="F64" s="304">
        <v>0.15438052231093066</v>
      </c>
      <c r="G64" s="304">
        <v>0.2090106188256772</v>
      </c>
      <c r="H64" s="304">
        <v>0.30940355528486418</v>
      </c>
      <c r="I64" s="304"/>
      <c r="J64" s="304">
        <v>1.0355030279667841</v>
      </c>
      <c r="K64" s="304">
        <v>1.3766510135017844</v>
      </c>
      <c r="L64" s="304">
        <v>2.0634280647364398</v>
      </c>
      <c r="M64" s="304"/>
      <c r="N64" s="304">
        <v>2.6291518391299125</v>
      </c>
      <c r="O64" s="304">
        <v>3.2331804449736747</v>
      </c>
      <c r="P64" s="304">
        <v>4.4339219995427506</v>
      </c>
      <c r="Q64" s="304"/>
      <c r="R64" s="304">
        <v>0.39939400344334275</v>
      </c>
      <c r="S64" s="304">
        <v>0.43133417949770192</v>
      </c>
      <c r="T64" s="304">
        <v>0.51243466254476278</v>
      </c>
      <c r="U64" s="304"/>
      <c r="V64" s="304">
        <v>0.59684846567692562</v>
      </c>
      <c r="W64" s="304">
        <v>0.70558318668344033</v>
      </c>
      <c r="X64" s="304">
        <v>0.9453683073543484</v>
      </c>
      <c r="Y64" s="304"/>
      <c r="Z64" s="304">
        <v>2.2130958422476654</v>
      </c>
      <c r="AA64" s="304">
        <v>2.3871220820357921</v>
      </c>
      <c r="AB64" s="304">
        <v>2.6173108225151456</v>
      </c>
      <c r="AC64" s="304"/>
      <c r="AD64" s="304">
        <v>1.7168890967059167</v>
      </c>
      <c r="AE64" s="304">
        <v>1.7161253232196321</v>
      </c>
      <c r="AF64" s="304">
        <v>1.4642187792952737</v>
      </c>
      <c r="AG64" s="304"/>
      <c r="AH64" s="304">
        <v>1.1603508562667484</v>
      </c>
      <c r="AI64" s="304">
        <v>1.0932976975241337</v>
      </c>
      <c r="AJ64" s="304">
        <v>0.77169199588360293</v>
      </c>
      <c r="AK64" s="304"/>
      <c r="AL64" s="304">
        <v>0.32154311397847657</v>
      </c>
      <c r="AM64" s="304">
        <v>0.35111276459493435</v>
      </c>
      <c r="AN64" s="304">
        <v>0.48702864316033456</v>
      </c>
    </row>
    <row r="65" spans="1:40" x14ac:dyDescent="0.2">
      <c r="A65" s="13" t="str">
        <f t="shared" si="72"/>
        <v>Associate professional occupations</v>
      </c>
      <c r="B65" s="304">
        <f t="shared" si="75"/>
        <v>10.483736246210594</v>
      </c>
      <c r="C65" s="304">
        <f t="shared" si="73"/>
        <v>10.965489939500362</v>
      </c>
      <c r="D65" s="304">
        <f t="shared" si="74"/>
        <v>12.455843685914228</v>
      </c>
      <c r="E65" s="304"/>
      <c r="F65" s="304">
        <v>5.4236842288904061E-2</v>
      </c>
      <c r="G65" s="304">
        <v>6.7408875055794334E-2</v>
      </c>
      <c r="H65" s="304">
        <v>9.4572381313870454E-2</v>
      </c>
      <c r="I65" s="304"/>
      <c r="J65" s="304">
        <v>0.53767187067336186</v>
      </c>
      <c r="K65" s="304">
        <v>0.6769916414196897</v>
      </c>
      <c r="L65" s="304">
        <v>0.97370837926727016</v>
      </c>
      <c r="M65" s="304"/>
      <c r="N65" s="304">
        <v>2.0358773092688409</v>
      </c>
      <c r="O65" s="304">
        <v>2.3335150295503575</v>
      </c>
      <c r="P65" s="304">
        <v>3.172703503506999</v>
      </c>
      <c r="Q65" s="304"/>
      <c r="R65" s="304">
        <v>0.49069884495411642</v>
      </c>
      <c r="S65" s="304">
        <v>0.56699305749278117</v>
      </c>
      <c r="T65" s="304">
        <v>0.79387879797389038</v>
      </c>
      <c r="U65" s="304"/>
      <c r="V65" s="304">
        <v>0.62384143316697183</v>
      </c>
      <c r="W65" s="304">
        <v>0.72464573413371436</v>
      </c>
      <c r="X65" s="304">
        <v>0.97225091896320881</v>
      </c>
      <c r="Y65" s="304"/>
      <c r="Z65" s="304">
        <v>2.6066586683958155</v>
      </c>
      <c r="AA65" s="304">
        <v>2.6675180812628945</v>
      </c>
      <c r="AB65" s="304">
        <v>2.9506280260969122</v>
      </c>
      <c r="AC65" s="304"/>
      <c r="AD65" s="304">
        <v>2.3196568337575192</v>
      </c>
      <c r="AE65" s="304">
        <v>2.3924004730283821</v>
      </c>
      <c r="AF65" s="304">
        <v>2.3042206916173362</v>
      </c>
      <c r="AG65" s="304"/>
      <c r="AH65" s="304">
        <v>1.3622744979703769</v>
      </c>
      <c r="AI65" s="304">
        <v>1.1442356913692513</v>
      </c>
      <c r="AJ65" s="304">
        <v>0.70188038724366142</v>
      </c>
      <c r="AK65" s="304"/>
      <c r="AL65" s="304">
        <v>0.45281994573468626</v>
      </c>
      <c r="AM65" s="304">
        <v>0.39178135618749493</v>
      </c>
      <c r="AN65" s="304">
        <v>0.49200059993108014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14.600687023487687</v>
      </c>
      <c r="C66" s="304">
        <f t="shared" si="73"/>
        <v>16.043866198321471</v>
      </c>
      <c r="D66" s="304">
        <f t="shared" si="74"/>
        <v>17.561083356127259</v>
      </c>
      <c r="E66" s="304"/>
      <c r="F66" s="304">
        <v>2.7564912838562786E-2</v>
      </c>
      <c r="G66" s="304">
        <v>4.1999450970926146E-2</v>
      </c>
      <c r="H66" s="304">
        <v>7.629264001036401E-2</v>
      </c>
      <c r="I66" s="304"/>
      <c r="J66" s="304">
        <v>0.56907480627488105</v>
      </c>
      <c r="K66" s="304">
        <v>0.79791230358336385</v>
      </c>
      <c r="L66" s="304">
        <v>1.33144687792854</v>
      </c>
      <c r="M66" s="304"/>
      <c r="N66" s="304">
        <v>2.094146365403982</v>
      </c>
      <c r="O66" s="304">
        <v>2.7895634000193965</v>
      </c>
      <c r="P66" s="304">
        <v>4.2177612208260502</v>
      </c>
      <c r="Q66" s="304"/>
      <c r="R66" s="304">
        <v>0.69753404102859362</v>
      </c>
      <c r="S66" s="304">
        <v>0.86941407069063603</v>
      </c>
      <c r="T66" s="304">
        <v>1.1857364589945962</v>
      </c>
      <c r="U66" s="304"/>
      <c r="V66" s="304">
        <v>0.63392542716246014</v>
      </c>
      <c r="W66" s="304">
        <v>0.72429517801826981</v>
      </c>
      <c r="X66" s="304">
        <v>0.94710596321548512</v>
      </c>
      <c r="Y66" s="304"/>
      <c r="Z66" s="304">
        <v>3.9117906792117054</v>
      </c>
      <c r="AA66" s="304">
        <v>4.2773835793949351</v>
      </c>
      <c r="AB66" s="304">
        <v>4.7268770844073078</v>
      </c>
      <c r="AC66" s="304"/>
      <c r="AD66" s="304">
        <v>4.3253720979972883</v>
      </c>
      <c r="AE66" s="304">
        <v>4.8023446028296144</v>
      </c>
      <c r="AF66" s="304">
        <v>4.3203661349356501</v>
      </c>
      <c r="AG66" s="304"/>
      <c r="AH66" s="304">
        <v>1.9262710328585431</v>
      </c>
      <c r="AI66" s="304">
        <v>1.402177355131736</v>
      </c>
      <c r="AJ66" s="304">
        <v>0.53306726868262777</v>
      </c>
      <c r="AK66" s="304"/>
      <c r="AL66" s="304">
        <v>0.41500766071167089</v>
      </c>
      <c r="AM66" s="304">
        <v>0.33877625768259373</v>
      </c>
      <c r="AN66" s="304">
        <v>0.22242970712663621</v>
      </c>
    </row>
    <row r="67" spans="1:40" x14ac:dyDescent="0.2">
      <c r="A67" s="13" t="str">
        <f t="shared" si="72"/>
        <v>Skilled trades occupations</v>
      </c>
      <c r="B67" s="304">
        <f t="shared" si="75"/>
        <v>11.529596089986631</v>
      </c>
      <c r="C67" s="304">
        <f t="shared" si="73"/>
        <v>11.821892754886475</v>
      </c>
      <c r="D67" s="304">
        <f t="shared" si="74"/>
        <v>11.875239176964982</v>
      </c>
      <c r="E67" s="304"/>
      <c r="F67" s="304">
        <v>6.4622989840387758E-3</v>
      </c>
      <c r="G67" s="304">
        <v>9.1903548021946835E-3</v>
      </c>
      <c r="H67" s="304">
        <v>1.5897922352947149E-2</v>
      </c>
      <c r="I67" s="304"/>
      <c r="J67" s="304">
        <v>0.17788464225643</v>
      </c>
      <c r="K67" s="304">
        <v>0.25202215444460835</v>
      </c>
      <c r="L67" s="304">
        <v>0.42231140435360098</v>
      </c>
      <c r="M67" s="304"/>
      <c r="N67" s="304">
        <v>0.62786148290919686</v>
      </c>
      <c r="O67" s="304">
        <v>0.81502898838365301</v>
      </c>
      <c r="P67" s="304">
        <v>1.2047609574292319</v>
      </c>
      <c r="Q67" s="304"/>
      <c r="R67" s="304">
        <v>0.30699627583782912</v>
      </c>
      <c r="S67" s="304">
        <v>0.36155549296516387</v>
      </c>
      <c r="T67" s="304">
        <v>0.50828435071547251</v>
      </c>
      <c r="U67" s="304"/>
      <c r="V67" s="304">
        <v>0.54422866946229431</v>
      </c>
      <c r="W67" s="304">
        <v>0.64756845214334757</v>
      </c>
      <c r="X67" s="304">
        <v>0.91374030662658512</v>
      </c>
      <c r="Y67" s="304"/>
      <c r="Z67" s="304">
        <v>3.7089898469253049</v>
      </c>
      <c r="AA67" s="304">
        <v>3.8136807225760632</v>
      </c>
      <c r="AB67" s="304">
        <v>3.7599704751113023</v>
      </c>
      <c r="AC67" s="304"/>
      <c r="AD67" s="304">
        <v>3.0954772476162944</v>
      </c>
      <c r="AE67" s="304">
        <v>3.1276211210926204</v>
      </c>
      <c r="AF67" s="304">
        <v>3.1173979338279261</v>
      </c>
      <c r="AG67" s="304"/>
      <c r="AH67" s="304">
        <v>1.9180906667825341</v>
      </c>
      <c r="AI67" s="304">
        <v>1.8069943433725206</v>
      </c>
      <c r="AJ67" s="304">
        <v>1.1775605923939803</v>
      </c>
      <c r="AK67" s="304"/>
      <c r="AL67" s="304">
        <v>1.1436049592127089</v>
      </c>
      <c r="AM67" s="304">
        <v>0.98823112510630262</v>
      </c>
      <c r="AN67" s="304">
        <v>0.75531523415393398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4.2467493923197077</v>
      </c>
      <c r="C68" s="304">
        <f t="shared" si="73"/>
        <v>4.2032146042423415</v>
      </c>
      <c r="D68" s="304">
        <f t="shared" si="74"/>
        <v>4.9151321483294836</v>
      </c>
      <c r="E68" s="304"/>
      <c r="F68" s="304">
        <v>5.721794950697078E-3</v>
      </c>
      <c r="G68" s="304">
        <v>8.0320914978130702E-3</v>
      </c>
      <c r="H68" s="304">
        <v>1.3507193232063853E-2</v>
      </c>
      <c r="I68" s="304"/>
      <c r="J68" s="304">
        <v>0.10298677711062065</v>
      </c>
      <c r="K68" s="304">
        <v>0.12942526298806453</v>
      </c>
      <c r="L68" s="304">
        <v>0.19783111059320013</v>
      </c>
      <c r="M68" s="304"/>
      <c r="N68" s="304">
        <v>0.48312091672845914</v>
      </c>
      <c r="O68" s="304">
        <v>0.54552999564054172</v>
      </c>
      <c r="P68" s="304">
        <v>0.752758564209981</v>
      </c>
      <c r="Q68" s="304"/>
      <c r="R68" s="304">
        <v>0.39837021264239292</v>
      </c>
      <c r="S68" s="304">
        <v>0.46676895429285659</v>
      </c>
      <c r="T68" s="304">
        <v>0.69748644293224338</v>
      </c>
      <c r="U68" s="304"/>
      <c r="V68" s="304">
        <v>0.37356598810810249</v>
      </c>
      <c r="W68" s="304">
        <v>0.41612816567555994</v>
      </c>
      <c r="X68" s="304">
        <v>0.63633382335933375</v>
      </c>
      <c r="Y68" s="304"/>
      <c r="Z68" s="304">
        <v>0.79938792643046952</v>
      </c>
      <c r="AA68" s="304">
        <v>0.73910161197967272</v>
      </c>
      <c r="AB68" s="304">
        <v>0.79311905771291613</v>
      </c>
      <c r="AC68" s="304"/>
      <c r="AD68" s="304">
        <v>1.0308255004051399</v>
      </c>
      <c r="AE68" s="304">
        <v>0.99732552884109937</v>
      </c>
      <c r="AF68" s="304">
        <v>1.0447919220151456</v>
      </c>
      <c r="AG68" s="304"/>
      <c r="AH68" s="304">
        <v>0.64729116720248736</v>
      </c>
      <c r="AI68" s="304">
        <v>0.59824699033912521</v>
      </c>
      <c r="AJ68" s="304">
        <v>0.53545595179564609</v>
      </c>
      <c r="AK68" s="304"/>
      <c r="AL68" s="304">
        <v>0.40547910874133852</v>
      </c>
      <c r="AM68" s="304">
        <v>0.30265600298760814</v>
      </c>
      <c r="AN68" s="304">
        <v>0.24384808247895304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37.206342300385451</v>
      </c>
      <c r="C69" s="304">
        <f t="shared" si="73"/>
        <v>37.400762875138703</v>
      </c>
      <c r="D69" s="304">
        <f t="shared" si="74"/>
        <v>37.416673088388521</v>
      </c>
      <c r="E69" s="304"/>
      <c r="F69" s="304">
        <v>4.0316282467910684E-2</v>
      </c>
      <c r="G69" s="304">
        <v>5.0136212443837119E-2</v>
      </c>
      <c r="H69" s="304">
        <v>6.7148601674028308E-2</v>
      </c>
      <c r="I69" s="304"/>
      <c r="J69" s="304">
        <v>0.81110642939439381</v>
      </c>
      <c r="K69" s="304">
        <v>1.0904965652187821</v>
      </c>
      <c r="L69" s="304">
        <v>1.7179652662707734</v>
      </c>
      <c r="M69" s="304"/>
      <c r="N69" s="304">
        <v>4.0187846760931043</v>
      </c>
      <c r="O69" s="304">
        <v>4.9356071959929411</v>
      </c>
      <c r="P69" s="304">
        <v>7.2646475668370902</v>
      </c>
      <c r="Q69" s="304"/>
      <c r="R69" s="304">
        <v>1.3587281628880861</v>
      </c>
      <c r="S69" s="304">
        <v>1.5854913125643582</v>
      </c>
      <c r="T69" s="304">
        <v>2.2036195244308132</v>
      </c>
      <c r="U69" s="304"/>
      <c r="V69" s="304">
        <v>1.0560149820783282</v>
      </c>
      <c r="W69" s="304">
        <v>1.1269196881671049</v>
      </c>
      <c r="X69" s="304">
        <v>1.4986402146597868</v>
      </c>
      <c r="Y69" s="304"/>
      <c r="Z69" s="304">
        <v>10.636286031404545</v>
      </c>
      <c r="AA69" s="304">
        <v>10.793238391535947</v>
      </c>
      <c r="AB69" s="304">
        <v>11.625054670728046</v>
      </c>
      <c r="AC69" s="304"/>
      <c r="AD69" s="304">
        <v>9.7084497360575917</v>
      </c>
      <c r="AE69" s="304">
        <v>10.015871901990575</v>
      </c>
      <c r="AF69" s="304">
        <v>8.9928866347770384</v>
      </c>
      <c r="AG69" s="304"/>
      <c r="AH69" s="304">
        <v>6.6774715309338255</v>
      </c>
      <c r="AI69" s="304">
        <v>5.7296755511972668</v>
      </c>
      <c r="AJ69" s="304">
        <v>2.5852726866873756</v>
      </c>
      <c r="AK69" s="304"/>
      <c r="AL69" s="304">
        <v>2.8991844690676709</v>
      </c>
      <c r="AM69" s="304">
        <v>2.0733260560278928</v>
      </c>
      <c r="AN69" s="304">
        <v>1.4614379223235667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19.803665658643101</v>
      </c>
      <c r="C70" s="304">
        <f t="shared" si="73"/>
        <v>20.686126149063266</v>
      </c>
      <c r="D70" s="304">
        <f t="shared" si="74"/>
        <v>20.885755511754017</v>
      </c>
      <c r="E70" s="304"/>
      <c r="F70" s="304">
        <v>4.9297478592532133E-2</v>
      </c>
      <c r="G70" s="304">
        <v>7.4249229519785728E-2</v>
      </c>
      <c r="H70" s="304">
        <v>0.12723365243791715</v>
      </c>
      <c r="I70" s="304"/>
      <c r="J70" s="304">
        <v>0.23130364995361413</v>
      </c>
      <c r="K70" s="304">
        <v>0.31221445540378762</v>
      </c>
      <c r="L70" s="304">
        <v>0.4594641432641754</v>
      </c>
      <c r="M70" s="304"/>
      <c r="N70" s="304">
        <v>1.0062371365719527</v>
      </c>
      <c r="O70" s="304">
        <v>1.3826339831600818</v>
      </c>
      <c r="P70" s="304">
        <v>2.2996083775546641</v>
      </c>
      <c r="Q70" s="304"/>
      <c r="R70" s="304">
        <v>0.44721597162426091</v>
      </c>
      <c r="S70" s="304">
        <v>0.59625794432546819</v>
      </c>
      <c r="T70" s="304">
        <v>0.92277825763720389</v>
      </c>
      <c r="U70" s="304"/>
      <c r="V70" s="304">
        <v>0.73930653364794996</v>
      </c>
      <c r="W70" s="304">
        <v>0.93503394082329316</v>
      </c>
      <c r="X70" s="304">
        <v>1.414387137971161</v>
      </c>
      <c r="Y70" s="304"/>
      <c r="Z70" s="304">
        <v>3.6094305188116453</v>
      </c>
      <c r="AA70" s="304">
        <v>3.9807996485173995</v>
      </c>
      <c r="AB70" s="304">
        <v>4.1560674232767933</v>
      </c>
      <c r="AC70" s="304"/>
      <c r="AD70" s="304">
        <v>6.3057872278044043</v>
      </c>
      <c r="AE70" s="304">
        <v>6.8857565021948979</v>
      </c>
      <c r="AF70" s="304">
        <v>7.0220800003504165</v>
      </c>
      <c r="AG70" s="304"/>
      <c r="AH70" s="304">
        <v>5.0713297441357001</v>
      </c>
      <c r="AI70" s="304">
        <v>4.6509038499598283</v>
      </c>
      <c r="AJ70" s="304">
        <v>3.431571984040557</v>
      </c>
      <c r="AK70" s="304"/>
      <c r="AL70" s="304">
        <v>2.3437573975010446</v>
      </c>
      <c r="AM70" s="304">
        <v>1.8682765951587215</v>
      </c>
      <c r="AN70" s="304">
        <v>1.0525645352211315</v>
      </c>
    </row>
    <row r="71" spans="1:40" x14ac:dyDescent="0.2">
      <c r="A71" s="13" t="str">
        <f t="shared" si="72"/>
        <v>Elementary occupations</v>
      </c>
      <c r="B71" s="304">
        <f t="shared" si="75"/>
        <v>29.637643224222394</v>
      </c>
      <c r="C71" s="304">
        <f t="shared" si="73"/>
        <v>31.564824392001164</v>
      </c>
      <c r="D71" s="304">
        <f t="shared" si="74"/>
        <v>32.534497974139171</v>
      </c>
      <c r="E71" s="304"/>
      <c r="F71" s="304">
        <v>6.9814411388066672E-3</v>
      </c>
      <c r="G71" s="304">
        <v>8.7594203166240746E-3</v>
      </c>
      <c r="H71" s="304">
        <v>1.2001053406731372E-2</v>
      </c>
      <c r="I71" s="304"/>
      <c r="J71" s="304">
        <v>0.59963867204948107</v>
      </c>
      <c r="K71" s="304">
        <v>0.81298022286587479</v>
      </c>
      <c r="L71" s="304">
        <v>1.2792592416929134</v>
      </c>
      <c r="M71" s="304"/>
      <c r="N71" s="304">
        <v>2.7569472509474302</v>
      </c>
      <c r="O71" s="304">
        <v>3.5625579496592432</v>
      </c>
      <c r="P71" s="304">
        <v>5.1942654293788602</v>
      </c>
      <c r="Q71" s="304"/>
      <c r="R71" s="304">
        <v>1.1285277504394098</v>
      </c>
      <c r="S71" s="304">
        <v>1.4741021258431251</v>
      </c>
      <c r="T71" s="304">
        <v>2.217542905682647</v>
      </c>
      <c r="U71" s="304"/>
      <c r="V71" s="304">
        <v>1.2667258448569994</v>
      </c>
      <c r="W71" s="304">
        <v>1.64640473583924</v>
      </c>
      <c r="X71" s="304">
        <v>2.3585936609171583</v>
      </c>
      <c r="Y71" s="304"/>
      <c r="Z71" s="304">
        <v>6.1896114651705947</v>
      </c>
      <c r="AA71" s="304">
        <v>6.1317633417109008</v>
      </c>
      <c r="AB71" s="304">
        <v>6.597625335216275</v>
      </c>
      <c r="AC71" s="304"/>
      <c r="AD71" s="304">
        <v>8.239868055063674</v>
      </c>
      <c r="AE71" s="304">
        <v>8.7208791616815073</v>
      </c>
      <c r="AF71" s="304">
        <v>8.2551705160864763</v>
      </c>
      <c r="AG71" s="304"/>
      <c r="AH71" s="304">
        <v>5.9890719649976383</v>
      </c>
      <c r="AI71" s="304">
        <v>5.5866663322827241</v>
      </c>
      <c r="AJ71" s="304">
        <v>3.3135221127024845</v>
      </c>
      <c r="AK71" s="304"/>
      <c r="AL71" s="304">
        <v>3.4602707795583618</v>
      </c>
      <c r="AM71" s="304">
        <v>3.6207111018019216</v>
      </c>
      <c r="AN71" s="304">
        <v>3.3065177190556283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187.33099999999996</v>
      </c>
      <c r="C74" s="305">
        <f>SUM(C75:C83)</f>
        <v>192.91400000000002</v>
      </c>
      <c r="D74" s="305">
        <f>SUM(D75:D83)</f>
        <v>202.74500000000006</v>
      </c>
      <c r="E74" s="304"/>
      <c r="F74" s="305">
        <f>SUM(F75:F83)</f>
        <v>3.2266604675935771</v>
      </c>
      <c r="G74" s="305">
        <f>SUM(G75:G83)</f>
        <v>3.8686399998606777</v>
      </c>
      <c r="H74" s="305">
        <f>SUM(H75:H83)</f>
        <v>4.9463290323610618</v>
      </c>
      <c r="I74" s="304"/>
      <c r="J74" s="305">
        <f>SUM(J75:J83)</f>
        <v>23.624611479100832</v>
      </c>
      <c r="K74" s="305">
        <f>SUM(K75:K83)</f>
        <v>28.524179639410036</v>
      </c>
      <c r="L74" s="305">
        <f>SUM(L75:L83)</f>
        <v>37.251821620676566</v>
      </c>
      <c r="M74" s="304"/>
      <c r="N74" s="305">
        <f>SUM(N75:N83)</f>
        <v>50.025086492583291</v>
      </c>
      <c r="O74" s="305">
        <f>SUM(O75:O83)</f>
        <v>54.485864857622175</v>
      </c>
      <c r="P74" s="305">
        <f>SUM(P75:P83)</f>
        <v>63.4608108851723</v>
      </c>
      <c r="Q74" s="304"/>
      <c r="R74" s="305">
        <f>SUM(R75:R83)</f>
        <v>8.2845618373498162</v>
      </c>
      <c r="S74" s="305">
        <f>SUM(S75:S83)</f>
        <v>9.1114878489972195</v>
      </c>
      <c r="T74" s="305">
        <f>SUM(T75:T83)</f>
        <v>11.106259178329696</v>
      </c>
      <c r="U74" s="304"/>
      <c r="V74" s="305">
        <f>SUM(V75:V83)</f>
        <v>11.618346609311946</v>
      </c>
      <c r="W74" s="305">
        <f>SUM(W75:W83)</f>
        <v>12.400658462988424</v>
      </c>
      <c r="X74" s="305">
        <f>SUM(X75:X83)</f>
        <v>14.662107517016997</v>
      </c>
      <c r="Y74" s="304"/>
      <c r="Z74" s="305">
        <f>SUM(Z75:Z83)</f>
        <v>30.238525423278727</v>
      </c>
      <c r="AA74" s="305">
        <f>SUM(AA75:AA83)</f>
        <v>27.040537303916366</v>
      </c>
      <c r="AB74" s="305">
        <f>SUM(AB75:AB83)</f>
        <v>23.297694120778246</v>
      </c>
      <c r="AC74" s="304"/>
      <c r="AD74" s="305">
        <f>SUM(AD75:AD83)</f>
        <v>30.835344418603423</v>
      </c>
      <c r="AE74" s="305">
        <f>SUM(AE75:AE83)</f>
        <v>30.243775947055433</v>
      </c>
      <c r="AF74" s="305">
        <f>SUM(AF75:AF83)</f>
        <v>25.262900543570137</v>
      </c>
      <c r="AG74" s="304"/>
      <c r="AH74" s="305">
        <f>SUM(AH75:AH83)</f>
        <v>21.574994543357569</v>
      </c>
      <c r="AI74" s="305">
        <f>SUM(AI75:AI83)</f>
        <v>19.38368999205634</v>
      </c>
      <c r="AJ74" s="305">
        <f>SUM(AJ75:AJ83)</f>
        <v>14.477763074935194</v>
      </c>
      <c r="AK74" s="304"/>
      <c r="AL74" s="305">
        <f>SUM(AL75:AL83)</f>
        <v>7.9028687288207813</v>
      </c>
      <c r="AM74" s="305">
        <f>SUM(AM75:AM83)</f>
        <v>7.8551659480933278</v>
      </c>
      <c r="AN74" s="305">
        <f>SUM(AN75:AN83)</f>
        <v>8.2793140271598311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20.190571323813106</v>
      </c>
      <c r="C75" s="305">
        <f t="shared" ref="C75:C83" si="77">SUM(G75,K75,O75,S75,W75,AA75,AE75,AI75,AM75)</f>
        <v>18.865673416235197</v>
      </c>
      <c r="D75" s="305">
        <f t="shared" ref="D75:D83" si="78">SUM(H75,L75,P75,T75,X75,AB75,AF75,AJ75,AN75)</f>
        <v>20.507594709526007</v>
      </c>
      <c r="E75" s="304"/>
      <c r="F75" s="304">
        <v>0.48166864013322247</v>
      </c>
      <c r="G75" s="304">
        <v>0.52306427137320777</v>
      </c>
      <c r="H75" s="304">
        <v>0.67138652489235873</v>
      </c>
      <c r="I75" s="304"/>
      <c r="J75" s="304">
        <v>3.005128271534605</v>
      </c>
      <c r="K75" s="304">
        <v>3.2306563907414803</v>
      </c>
      <c r="L75" s="304">
        <v>4.1069545628987765</v>
      </c>
      <c r="M75" s="304"/>
      <c r="N75" s="304">
        <v>6.4241206220131</v>
      </c>
      <c r="O75" s="304">
        <v>6.2219552968375487</v>
      </c>
      <c r="P75" s="304">
        <v>7.2082493768534022</v>
      </c>
      <c r="Q75" s="304"/>
      <c r="R75" s="304">
        <v>0.68905878033881873</v>
      </c>
      <c r="S75" s="304">
        <v>0.63734940668647877</v>
      </c>
      <c r="T75" s="304">
        <v>0.70476807683889586</v>
      </c>
      <c r="U75" s="304"/>
      <c r="V75" s="304">
        <v>1.5590405004680297</v>
      </c>
      <c r="W75" s="304">
        <v>1.5158903652842159</v>
      </c>
      <c r="X75" s="304">
        <v>1.7785064686271985</v>
      </c>
      <c r="Y75" s="304"/>
      <c r="Z75" s="304">
        <v>3.3082629570346342</v>
      </c>
      <c r="AA75" s="304">
        <v>2.5660407606473861</v>
      </c>
      <c r="AB75" s="304">
        <v>2.2446280879852014</v>
      </c>
      <c r="AC75" s="304"/>
      <c r="AD75" s="304">
        <v>2.4767126997172415</v>
      </c>
      <c r="AE75" s="304">
        <v>2.15560698941088</v>
      </c>
      <c r="AF75" s="304">
        <v>1.8498160171614679</v>
      </c>
      <c r="AG75" s="304"/>
      <c r="AH75" s="304">
        <v>1.6102936586149597</v>
      </c>
      <c r="AI75" s="304">
        <v>1.3378866115070156</v>
      </c>
      <c r="AJ75" s="304">
        <v>1.0772306701539771</v>
      </c>
      <c r="AK75" s="304"/>
      <c r="AL75" s="304">
        <v>0.63628519395849492</v>
      </c>
      <c r="AM75" s="304">
        <v>0.67722332374698158</v>
      </c>
      <c r="AN75" s="304">
        <v>0.86605492411472718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44.813251981293369</v>
      </c>
      <c r="C76" s="305">
        <f t="shared" si="77"/>
        <v>49.055184882973677</v>
      </c>
      <c r="D76" s="305">
        <f>SUM(H76,L76,P76,T76,X76,AB76,AF76,AJ76,AN76)</f>
        <v>54.254690252342208</v>
      </c>
      <c r="E76" s="304"/>
      <c r="F76" s="304">
        <v>1.8099570133360656</v>
      </c>
      <c r="G76" s="304">
        <v>2.2013833820123065</v>
      </c>
      <c r="H76" s="304">
        <v>2.7283994445429247</v>
      </c>
      <c r="I76" s="304"/>
      <c r="J76" s="304">
        <v>10.806526466796559</v>
      </c>
      <c r="K76" s="304">
        <v>13.141552413433969</v>
      </c>
      <c r="L76" s="304">
        <v>16.622191668008906</v>
      </c>
      <c r="M76" s="304"/>
      <c r="N76" s="304">
        <v>17.772957748868365</v>
      </c>
      <c r="O76" s="304">
        <v>19.182764236253519</v>
      </c>
      <c r="P76" s="304">
        <v>20.790156088335113</v>
      </c>
      <c r="Q76" s="304"/>
      <c r="R76" s="304">
        <v>1.2937089940493229</v>
      </c>
      <c r="S76" s="304">
        <v>1.4198644693456184</v>
      </c>
      <c r="T76" s="304">
        <v>1.7158358166574976</v>
      </c>
      <c r="U76" s="304"/>
      <c r="V76" s="304">
        <v>2.7077751918589859</v>
      </c>
      <c r="W76" s="304">
        <v>2.8263587562806252</v>
      </c>
      <c r="X76" s="304">
        <v>3.2622806799776143</v>
      </c>
      <c r="Y76" s="304"/>
      <c r="Z76" s="304">
        <v>4.3525647271255119</v>
      </c>
      <c r="AA76" s="304">
        <v>4.0174463265069482</v>
      </c>
      <c r="AB76" s="304">
        <v>3.4562835646309797</v>
      </c>
      <c r="AC76" s="304"/>
      <c r="AD76" s="304">
        <v>3.5660977212313414</v>
      </c>
      <c r="AE76" s="304">
        <v>3.7175774834090225</v>
      </c>
      <c r="AF76" s="304">
        <v>3.4471936925647588</v>
      </c>
      <c r="AG76" s="304"/>
      <c r="AH76" s="304">
        <v>1.9404149537254995</v>
      </c>
      <c r="AI76" s="304">
        <v>1.7748487617984281</v>
      </c>
      <c r="AJ76" s="304">
        <v>1.1741187718537005</v>
      </c>
      <c r="AK76" s="304"/>
      <c r="AL76" s="304">
        <v>0.5632491643017179</v>
      </c>
      <c r="AM76" s="304">
        <v>0.77338905393323309</v>
      </c>
      <c r="AN76" s="304">
        <v>1.0582305257707072</v>
      </c>
    </row>
    <row r="77" spans="1:40" x14ac:dyDescent="0.2">
      <c r="A77" s="13" t="str">
        <f t="shared" si="76"/>
        <v>Associate professional occupations</v>
      </c>
      <c r="B77" s="305">
        <f t="shared" si="79"/>
        <v>30.334002840384095</v>
      </c>
      <c r="C77" s="305">
        <f t="shared" si="77"/>
        <v>29.526243229208902</v>
      </c>
      <c r="D77" s="305">
        <f t="shared" si="78"/>
        <v>31.743199846825156</v>
      </c>
      <c r="E77" s="304"/>
      <c r="F77" s="304">
        <v>0.54352582922178128</v>
      </c>
      <c r="G77" s="304">
        <v>0.62583351783081698</v>
      </c>
      <c r="H77" s="304">
        <v>0.82747661176959197</v>
      </c>
      <c r="I77" s="304"/>
      <c r="J77" s="304">
        <v>4.958027610608168</v>
      </c>
      <c r="K77" s="304">
        <v>5.7243768051243658</v>
      </c>
      <c r="L77" s="304">
        <v>7.5355736445730246</v>
      </c>
      <c r="M77" s="304"/>
      <c r="N77" s="304">
        <v>10.463733175218396</v>
      </c>
      <c r="O77" s="304">
        <v>10.567225393461209</v>
      </c>
      <c r="P77" s="304">
        <v>11.91480901491979</v>
      </c>
      <c r="Q77" s="304"/>
      <c r="R77" s="304">
        <v>1.7498471217842415</v>
      </c>
      <c r="S77" s="304">
        <v>1.8581526515216342</v>
      </c>
      <c r="T77" s="304">
        <v>2.3013232725787969</v>
      </c>
      <c r="U77" s="304"/>
      <c r="V77" s="304">
        <v>1.9800447920996873</v>
      </c>
      <c r="W77" s="304">
        <v>1.9193895137372727</v>
      </c>
      <c r="X77" s="304">
        <v>1.9817870089845271</v>
      </c>
      <c r="Y77" s="304"/>
      <c r="Z77" s="304">
        <v>4.2450183485215609</v>
      </c>
      <c r="AA77" s="304">
        <v>3.3741050188731392</v>
      </c>
      <c r="AB77" s="304">
        <v>2.6216832529158811</v>
      </c>
      <c r="AC77" s="304"/>
      <c r="AD77" s="304">
        <v>3.3841733102084768</v>
      </c>
      <c r="AE77" s="304">
        <v>2.8315992667917631</v>
      </c>
      <c r="AF77" s="304">
        <v>2.1308569469623007</v>
      </c>
      <c r="AG77" s="304"/>
      <c r="AH77" s="304">
        <v>2.3759743480624338</v>
      </c>
      <c r="AI77" s="304">
        <v>1.9094526819532698</v>
      </c>
      <c r="AJ77" s="304">
        <v>1.4281959148971417</v>
      </c>
      <c r="AK77" s="304"/>
      <c r="AL77" s="304">
        <v>0.63365830465934547</v>
      </c>
      <c r="AM77" s="304">
        <v>0.71610837991543363</v>
      </c>
      <c r="AN77" s="304">
        <v>1.0014941792241017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40.121086336347908</v>
      </c>
      <c r="C78" s="305">
        <f t="shared" si="77"/>
        <v>41.785429356868114</v>
      </c>
      <c r="D78" s="305">
        <f t="shared" si="78"/>
        <v>41.376756871953965</v>
      </c>
      <c r="E78" s="304"/>
      <c r="F78" s="304">
        <v>0.23095188574784661</v>
      </c>
      <c r="G78" s="304">
        <v>0.30475847607151535</v>
      </c>
      <c r="H78" s="304">
        <v>0.43140489839293183</v>
      </c>
      <c r="I78" s="304"/>
      <c r="J78" s="304">
        <v>2.9040883081906546</v>
      </c>
      <c r="K78" s="304">
        <v>3.908276171262886</v>
      </c>
      <c r="L78" s="304">
        <v>5.62764996620633</v>
      </c>
      <c r="M78" s="304"/>
      <c r="N78" s="304">
        <v>8.9993742551293217</v>
      </c>
      <c r="O78" s="304">
        <v>10.995112629156838</v>
      </c>
      <c r="P78" s="304">
        <v>13.95765244236636</v>
      </c>
      <c r="Q78" s="304"/>
      <c r="R78" s="304">
        <v>2.0694490290660577</v>
      </c>
      <c r="S78" s="304">
        <v>2.329206514609393</v>
      </c>
      <c r="T78" s="304">
        <v>2.7001925324503455</v>
      </c>
      <c r="U78" s="304"/>
      <c r="V78" s="304">
        <v>2.9161498273084292</v>
      </c>
      <c r="W78" s="304">
        <v>3.3138441561711498</v>
      </c>
      <c r="X78" s="304">
        <v>4.0770513449442829</v>
      </c>
      <c r="Y78" s="304"/>
      <c r="Z78" s="304">
        <v>7.8035887102605805</v>
      </c>
      <c r="AA78" s="304">
        <v>6.884691380807344</v>
      </c>
      <c r="AB78" s="304">
        <v>5.2275565568878788</v>
      </c>
      <c r="AC78" s="304"/>
      <c r="AD78" s="304">
        <v>8.4672227204448962</v>
      </c>
      <c r="AE78" s="304">
        <v>8.1781247279882674</v>
      </c>
      <c r="AF78" s="304">
        <v>5.6111849387184138</v>
      </c>
      <c r="AG78" s="304"/>
      <c r="AH78" s="304">
        <v>4.691884648336007</v>
      </c>
      <c r="AI78" s="304">
        <v>3.6610272904468055</v>
      </c>
      <c r="AJ78" s="304">
        <v>1.3271098844158051</v>
      </c>
      <c r="AK78" s="304"/>
      <c r="AL78" s="304">
        <v>2.038376951864119</v>
      </c>
      <c r="AM78" s="304">
        <v>2.2103880103539182</v>
      </c>
      <c r="AN78" s="304">
        <v>2.4169543075716176</v>
      </c>
    </row>
    <row r="79" spans="1:40" x14ac:dyDescent="0.2">
      <c r="A79" s="13" t="str">
        <f t="shared" si="76"/>
        <v>Skilled trades occupations</v>
      </c>
      <c r="B79" s="305">
        <f t="shared" si="79"/>
        <v>6.2889161341794484</v>
      </c>
      <c r="C79" s="305">
        <f t="shared" si="77"/>
        <v>6.5676956301277247</v>
      </c>
      <c r="D79" s="305">
        <f t="shared" si="78"/>
        <v>6.6430822588963467</v>
      </c>
      <c r="E79" s="304"/>
      <c r="F79" s="304">
        <v>2.9980488413764713E-2</v>
      </c>
      <c r="G79" s="304">
        <v>4.2936456658295742E-2</v>
      </c>
      <c r="H79" s="304">
        <v>5.8687587205101283E-2</v>
      </c>
      <c r="I79" s="304"/>
      <c r="J79" s="304">
        <v>0.28341948678099982</v>
      </c>
      <c r="K79" s="304">
        <v>0.37206960496933444</v>
      </c>
      <c r="L79" s="304">
        <v>0.51729575068905409</v>
      </c>
      <c r="M79" s="304"/>
      <c r="N79" s="304">
        <v>0.89920562136005722</v>
      </c>
      <c r="O79" s="304">
        <v>1.0670141651333829</v>
      </c>
      <c r="P79" s="304">
        <v>1.3832809916790558</v>
      </c>
      <c r="Q79" s="304"/>
      <c r="R79" s="304">
        <v>0.29731532895600254</v>
      </c>
      <c r="S79" s="304">
        <v>0.3380904935452162</v>
      </c>
      <c r="T79" s="304">
        <v>0.47115143989584535</v>
      </c>
      <c r="U79" s="304"/>
      <c r="V79" s="304">
        <v>0.44081464015347882</v>
      </c>
      <c r="W79" s="304">
        <v>0.46480415321761515</v>
      </c>
      <c r="X79" s="304">
        <v>0.527211059713934</v>
      </c>
      <c r="Y79" s="304"/>
      <c r="Z79" s="304">
        <v>1.5828459297604589</v>
      </c>
      <c r="AA79" s="304">
        <v>1.5219711514949879</v>
      </c>
      <c r="AB79" s="304">
        <v>1.27576244102098</v>
      </c>
      <c r="AC79" s="304"/>
      <c r="AD79" s="304">
        <v>1.4346861781687801</v>
      </c>
      <c r="AE79" s="304">
        <v>1.3885603256530052</v>
      </c>
      <c r="AF79" s="304">
        <v>1.1808529914628079</v>
      </c>
      <c r="AG79" s="304"/>
      <c r="AH79" s="304">
        <v>0.80841582867616368</v>
      </c>
      <c r="AI79" s="304">
        <v>0.76173788332475445</v>
      </c>
      <c r="AJ79" s="304">
        <v>0.63415153208025044</v>
      </c>
      <c r="AK79" s="304"/>
      <c r="AL79" s="304">
        <v>0.51223263190974311</v>
      </c>
      <c r="AM79" s="304">
        <v>0.61051139613113237</v>
      </c>
      <c r="AN79" s="304">
        <v>0.59468846514931861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10.404394878589171</v>
      </c>
      <c r="C80" s="305">
        <f t="shared" si="77"/>
        <v>10.045297776760592</v>
      </c>
      <c r="D80" s="305">
        <f t="shared" si="78"/>
        <v>10.170624121486224</v>
      </c>
      <c r="E80" s="304"/>
      <c r="F80" s="304">
        <v>8.4762573183787392E-3</v>
      </c>
      <c r="G80" s="304">
        <v>1.0182259045077051E-2</v>
      </c>
      <c r="H80" s="304">
        <v>1.4358757002460094E-2</v>
      </c>
      <c r="I80" s="304"/>
      <c r="J80" s="304">
        <v>0.44570869068685631</v>
      </c>
      <c r="K80" s="304">
        <v>0.56044065467277959</v>
      </c>
      <c r="L80" s="304">
        <v>0.74420729889542592</v>
      </c>
      <c r="M80" s="304"/>
      <c r="N80" s="304">
        <v>1.3752100561031835</v>
      </c>
      <c r="O80" s="304">
        <v>1.591074428801919</v>
      </c>
      <c r="P80" s="304">
        <v>2.0204858309244242</v>
      </c>
      <c r="Q80" s="304"/>
      <c r="R80" s="304">
        <v>0.8161875705814956</v>
      </c>
      <c r="S80" s="304">
        <v>0.88136954561195646</v>
      </c>
      <c r="T80" s="304">
        <v>1.0637079934113418</v>
      </c>
      <c r="U80" s="304"/>
      <c r="V80" s="304">
        <v>0.64654013674172373</v>
      </c>
      <c r="W80" s="304">
        <v>0.73207140307520613</v>
      </c>
      <c r="X80" s="304">
        <v>0.983074463164336</v>
      </c>
      <c r="Y80" s="304"/>
      <c r="Z80" s="304">
        <v>2.8628992167689082</v>
      </c>
      <c r="AA80" s="304">
        <v>2.631542422689944</v>
      </c>
      <c r="AB80" s="304">
        <v>2.541682409234121</v>
      </c>
      <c r="AC80" s="304"/>
      <c r="AD80" s="304">
        <v>2.237556950674346</v>
      </c>
      <c r="AE80" s="304">
        <v>1.9434209886552563</v>
      </c>
      <c r="AF80" s="304">
        <v>1.4482715198094349</v>
      </c>
      <c r="AG80" s="304"/>
      <c r="AH80" s="304">
        <v>1.5228038232995393</v>
      </c>
      <c r="AI80" s="304">
        <v>1.2748509146994331</v>
      </c>
      <c r="AJ80" s="304">
        <v>1.0023620935541928</v>
      </c>
      <c r="AK80" s="304"/>
      <c r="AL80" s="304">
        <v>0.48901217641473704</v>
      </c>
      <c r="AM80" s="304">
        <v>0.42034515950901957</v>
      </c>
      <c r="AN80" s="304">
        <v>0.35247375549048626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14.242954347741797</v>
      </c>
      <c r="C81" s="305">
        <f t="shared" si="77"/>
        <v>15.274610641939669</v>
      </c>
      <c r="D81" s="305">
        <f t="shared" si="78"/>
        <v>16.199138287188855</v>
      </c>
      <c r="E81" s="304"/>
      <c r="F81" s="304">
        <v>8.952668022698676E-2</v>
      </c>
      <c r="G81" s="304">
        <v>0.11944622743022505</v>
      </c>
      <c r="H81" s="304">
        <v>0.16078578433617793</v>
      </c>
      <c r="I81" s="304"/>
      <c r="J81" s="304">
        <v>0.66824381915628728</v>
      </c>
      <c r="K81" s="304">
        <v>0.84836301101511591</v>
      </c>
      <c r="L81" s="304">
        <v>1.1268374814573234</v>
      </c>
      <c r="M81" s="304"/>
      <c r="N81" s="304">
        <v>2.7336449474212583</v>
      </c>
      <c r="O81" s="304">
        <v>3.1783681060849283</v>
      </c>
      <c r="P81" s="304">
        <v>4.0048280044169111</v>
      </c>
      <c r="Q81" s="304"/>
      <c r="R81" s="304">
        <v>0.67615993457137202</v>
      </c>
      <c r="S81" s="304">
        <v>0.78568689568023165</v>
      </c>
      <c r="T81" s="304">
        <v>1.033448056406312</v>
      </c>
      <c r="U81" s="304"/>
      <c r="V81" s="304">
        <v>0.95676505224917952</v>
      </c>
      <c r="W81" s="304">
        <v>1.173964916981733</v>
      </c>
      <c r="X81" s="304">
        <v>1.4670431741221959</v>
      </c>
      <c r="Y81" s="304"/>
      <c r="Z81" s="304">
        <v>3.2236365458807588</v>
      </c>
      <c r="AA81" s="304">
        <v>3.226037474956752</v>
      </c>
      <c r="AB81" s="304">
        <v>3.0122952544226851</v>
      </c>
      <c r="AC81" s="304"/>
      <c r="AD81" s="304">
        <v>3.452502096470452</v>
      </c>
      <c r="AE81" s="304">
        <v>3.5775833724688213</v>
      </c>
      <c r="AF81" s="304">
        <v>3.218110505358466</v>
      </c>
      <c r="AG81" s="304"/>
      <c r="AH81" s="304">
        <v>1.7873360369223494</v>
      </c>
      <c r="AI81" s="304">
        <v>1.6214762337420383</v>
      </c>
      <c r="AJ81" s="304">
        <v>1.340259051735855</v>
      </c>
      <c r="AK81" s="304"/>
      <c r="AL81" s="304">
        <v>0.65513923484315284</v>
      </c>
      <c r="AM81" s="304">
        <v>0.74368440357982446</v>
      </c>
      <c r="AN81" s="304">
        <v>0.83553097493293094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3.5494568438442093</v>
      </c>
      <c r="C82" s="305">
        <f t="shared" si="77"/>
        <v>3.692323192273137</v>
      </c>
      <c r="D82" s="305">
        <f t="shared" si="78"/>
        <v>3.513368508422233</v>
      </c>
      <c r="E82" s="304"/>
      <c r="F82" s="304">
        <v>7.5302779874259745E-3</v>
      </c>
      <c r="G82" s="304">
        <v>9.8493169100548322E-3</v>
      </c>
      <c r="H82" s="304">
        <v>1.2476680591506046E-2</v>
      </c>
      <c r="I82" s="304"/>
      <c r="J82" s="304">
        <v>0.102303522224492</v>
      </c>
      <c r="K82" s="304">
        <v>0.1291375131950471</v>
      </c>
      <c r="L82" s="304">
        <v>0.18373694486620373</v>
      </c>
      <c r="M82" s="304"/>
      <c r="N82" s="304">
        <v>0.25763084692117993</v>
      </c>
      <c r="O82" s="304">
        <v>0.32154684525478028</v>
      </c>
      <c r="P82" s="304">
        <v>0.43672560789983728</v>
      </c>
      <c r="Q82" s="304"/>
      <c r="R82" s="304">
        <v>7.3497218091780073E-2</v>
      </c>
      <c r="S82" s="304">
        <v>9.6077769592637474E-2</v>
      </c>
      <c r="T82" s="304">
        <v>0.13118319918469906</v>
      </c>
      <c r="U82" s="304"/>
      <c r="V82" s="304">
        <v>0.10119334565428406</v>
      </c>
      <c r="W82" s="304">
        <v>0.11849913307308167</v>
      </c>
      <c r="X82" s="304">
        <v>0.15371768270595754</v>
      </c>
      <c r="Y82" s="304"/>
      <c r="Z82" s="304">
        <v>0.88581546130679389</v>
      </c>
      <c r="AA82" s="304">
        <v>0.95169310591670453</v>
      </c>
      <c r="AB82" s="304">
        <v>1.0443550968980346</v>
      </c>
      <c r="AC82" s="304"/>
      <c r="AD82" s="304">
        <v>0.80559140880163138</v>
      </c>
      <c r="AE82" s="304">
        <v>0.82715428867838525</v>
      </c>
      <c r="AF82" s="304">
        <v>0.80755961881725424</v>
      </c>
      <c r="AG82" s="304"/>
      <c r="AH82" s="304">
        <v>0.7464047158622481</v>
      </c>
      <c r="AI82" s="304">
        <v>0.67743683779524522</v>
      </c>
      <c r="AJ82" s="304">
        <v>0.45919280799814943</v>
      </c>
      <c r="AK82" s="304"/>
      <c r="AL82" s="304">
        <v>0.56949004699437389</v>
      </c>
      <c r="AM82" s="304">
        <v>0.56092838185720051</v>
      </c>
      <c r="AN82" s="304">
        <v>0.2844208694605912</v>
      </c>
    </row>
    <row r="83" spans="1:40" x14ac:dyDescent="0.2">
      <c r="A83" s="39" t="str">
        <f t="shared" si="76"/>
        <v>Elementary occupations</v>
      </c>
      <c r="B83" s="307">
        <f t="shared" si="79"/>
        <v>17.386365313806852</v>
      </c>
      <c r="C83" s="307">
        <f t="shared" si="77"/>
        <v>18.101541873613009</v>
      </c>
      <c r="D83" s="307">
        <f t="shared" si="78"/>
        <v>18.336545143359039</v>
      </c>
      <c r="E83" s="307"/>
      <c r="F83" s="307">
        <v>2.5043395208104433E-2</v>
      </c>
      <c r="G83" s="307">
        <v>3.1186092529178915E-2</v>
      </c>
      <c r="H83" s="307">
        <v>4.1352743628008115E-2</v>
      </c>
      <c r="I83" s="307"/>
      <c r="J83" s="307">
        <v>0.4511653031222071</v>
      </c>
      <c r="K83" s="307">
        <v>0.60930707499505898</v>
      </c>
      <c r="L83" s="307">
        <v>0.78737430308153</v>
      </c>
      <c r="M83" s="307"/>
      <c r="N83" s="307">
        <v>1.0992092195484255</v>
      </c>
      <c r="O83" s="307">
        <v>1.3608037566380582</v>
      </c>
      <c r="P83" s="307">
        <v>1.7446235277774058</v>
      </c>
      <c r="Q83" s="307"/>
      <c r="R83" s="307">
        <v>0.61933785991072732</v>
      </c>
      <c r="S83" s="307">
        <v>0.76569010240405255</v>
      </c>
      <c r="T83" s="307">
        <v>0.98464879090596136</v>
      </c>
      <c r="U83" s="307"/>
      <c r="V83" s="307">
        <v>0.31002312277814803</v>
      </c>
      <c r="W83" s="307">
        <v>0.33583606516752479</v>
      </c>
      <c r="X83" s="307">
        <v>0.43143563477694929</v>
      </c>
      <c r="Y83" s="307"/>
      <c r="Z83" s="307">
        <v>1.973893526619515</v>
      </c>
      <c r="AA83" s="307">
        <v>1.8670096620231664</v>
      </c>
      <c r="AB83" s="307">
        <v>1.8734474567824857</v>
      </c>
      <c r="AC83" s="307"/>
      <c r="AD83" s="307">
        <v>5.0108013328862571</v>
      </c>
      <c r="AE83" s="307">
        <v>5.6241485040000301</v>
      </c>
      <c r="AF83" s="307">
        <v>5.5690543127152301</v>
      </c>
      <c r="AG83" s="307"/>
      <c r="AH83" s="307">
        <v>6.0914665298583683</v>
      </c>
      <c r="AI83" s="307">
        <v>6.3649727767893527</v>
      </c>
      <c r="AJ83" s="307">
        <v>6.0351423482461231</v>
      </c>
      <c r="AK83" s="307"/>
      <c r="AL83" s="307">
        <v>1.8054250238750973</v>
      </c>
      <c r="AM83" s="307">
        <v>1.1425878390665842</v>
      </c>
      <c r="AN83" s="307">
        <v>0.86946602544534923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Cheshire and Warrington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114.58699999999997</v>
      </c>
      <c r="C92" s="305">
        <f>SUM(C93:C101)</f>
        <v>124.01799999999994</v>
      </c>
      <c r="D92" s="305">
        <f>SUM(D93:D101)</f>
        <v>136.89700000000022</v>
      </c>
      <c r="E92" s="304"/>
      <c r="F92" s="305">
        <f>SUM(F93:F101)</f>
        <v>3.6681829106548962</v>
      </c>
      <c r="G92" s="305">
        <f>SUM(G93:G101)</f>
        <v>4.5912509439699187</v>
      </c>
      <c r="H92" s="305">
        <f>SUM(H93:H101)</f>
        <v>6.1253669555487056</v>
      </c>
      <c r="I92" s="304"/>
      <c r="J92" s="305">
        <f>SUM(J93:J101)</f>
        <v>20.124981895223769</v>
      </c>
      <c r="K92" s="305">
        <f>SUM(K93:K101)</f>
        <v>24.735955519431723</v>
      </c>
      <c r="L92" s="305">
        <f>SUM(L93:L101)</f>
        <v>32.70471465463843</v>
      </c>
      <c r="M92" s="304"/>
      <c r="N92" s="305">
        <f>SUM(N93:N101)</f>
        <v>27.147299690367419</v>
      </c>
      <c r="O92" s="305">
        <f>SUM(O93:O101)</f>
        <v>31.294026888646894</v>
      </c>
      <c r="P92" s="305">
        <f>SUM(P93:P101)</f>
        <v>37.422823060588584</v>
      </c>
      <c r="Q92" s="304"/>
      <c r="R92" s="305">
        <f>SUM(R93:R101)</f>
        <v>10.418944519686262</v>
      </c>
      <c r="S92" s="305">
        <f>SUM(S93:S101)</f>
        <v>9.615250715963791</v>
      </c>
      <c r="T92" s="305">
        <f>SUM(T93:T101)</f>
        <v>8.9211241345458721</v>
      </c>
      <c r="U92" s="304"/>
      <c r="V92" s="305">
        <f>SUM(V93:V101)</f>
        <v>4.9401609929386119</v>
      </c>
      <c r="W92" s="305">
        <f>SUM(W93:W101)</f>
        <v>5.4385662509747279</v>
      </c>
      <c r="X92" s="305">
        <f>SUM(X93:X101)</f>
        <v>6.3399393936225072</v>
      </c>
      <c r="Y92" s="304"/>
      <c r="Z92" s="305">
        <f>SUM(Z93:Z101)</f>
        <v>24.258629585620387</v>
      </c>
      <c r="AA92" s="305">
        <f>SUM(AA93:AA101)</f>
        <v>25.682677944551358</v>
      </c>
      <c r="AB92" s="305">
        <f>SUM(AB93:AB101)</f>
        <v>28.264135310274625</v>
      </c>
      <c r="AC92" s="304"/>
      <c r="AD92" s="305">
        <f>SUM(AD93:AD101)</f>
        <v>16.993705423315884</v>
      </c>
      <c r="AE92" s="305">
        <f>SUM(AE93:AE101)</f>
        <v>17.302624810698255</v>
      </c>
      <c r="AF92" s="305">
        <f>SUM(AF93:AF101)</f>
        <v>13.426297913351311</v>
      </c>
      <c r="AG92" s="304"/>
      <c r="AH92" s="305">
        <f>SUM(AH93:AH101)</f>
        <v>5.7222711702639</v>
      </c>
      <c r="AI92" s="305">
        <f>SUM(AI93:AI101)</f>
        <v>4.1652242102322701</v>
      </c>
      <c r="AJ92" s="305">
        <f>SUM(AJ93:AJ101)</f>
        <v>2.1976267234331588</v>
      </c>
      <c r="AK92" s="304"/>
      <c r="AL92" s="305">
        <f>SUM(AL93:AL101)</f>
        <v>1.3128238119288516</v>
      </c>
      <c r="AM92" s="305">
        <f>SUM(AM93:AM101)</f>
        <v>1.1924227155309952</v>
      </c>
      <c r="AN92" s="305">
        <f>SUM(AN93:AN101)</f>
        <v>1.4949718539970529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4.3294244346614201</v>
      </c>
      <c r="C93" s="305">
        <f t="shared" ref="C93:D93" si="81">SUM(G93,K93,O93,S93,W93,AA93,AE93,AI93,AM93)</f>
        <v>4.2292685320132648</v>
      </c>
      <c r="D93" s="305">
        <f t="shared" si="81"/>
        <v>4.839128849783874</v>
      </c>
      <c r="E93" s="304"/>
      <c r="F93" s="304">
        <v>8.5494358058711611E-2</v>
      </c>
      <c r="G93" s="304">
        <v>0.10093019641893827</v>
      </c>
      <c r="H93" s="304">
        <v>0.13853926535392286</v>
      </c>
      <c r="I93" s="304"/>
      <c r="J93" s="304">
        <v>0.80041046866360743</v>
      </c>
      <c r="K93" s="304">
        <v>0.85051822465309435</v>
      </c>
      <c r="L93" s="304">
        <v>1.0621551362386878</v>
      </c>
      <c r="M93" s="304"/>
      <c r="N93" s="304">
        <v>1.3336408627165606</v>
      </c>
      <c r="O93" s="304">
        <v>1.3673789875843687</v>
      </c>
      <c r="P93" s="304">
        <v>1.65934853674616</v>
      </c>
      <c r="Q93" s="304"/>
      <c r="R93" s="304">
        <v>0.76002904083736278</v>
      </c>
      <c r="S93" s="304">
        <v>0.73006695986173764</v>
      </c>
      <c r="T93" s="304">
        <v>0.82786783335331438</v>
      </c>
      <c r="U93" s="304"/>
      <c r="V93" s="304">
        <v>0.17116388666534191</v>
      </c>
      <c r="W93" s="304">
        <v>0.14986410551555415</v>
      </c>
      <c r="X93" s="304">
        <v>0.163635332405897</v>
      </c>
      <c r="Y93" s="304"/>
      <c r="Z93" s="304">
        <v>0.67352035466325022</v>
      </c>
      <c r="AA93" s="304">
        <v>0.5763272277306597</v>
      </c>
      <c r="AB93" s="304">
        <v>0.54719014948772315</v>
      </c>
      <c r="AC93" s="304"/>
      <c r="AD93" s="304">
        <v>0.30518946410225778</v>
      </c>
      <c r="AE93" s="304">
        <v>0.25943827058244534</v>
      </c>
      <c r="AF93" s="304">
        <v>0.20628960877542743</v>
      </c>
      <c r="AG93" s="304"/>
      <c r="AH93" s="304">
        <v>0.10416465741817037</v>
      </c>
      <c r="AI93" s="304">
        <v>7.9562534345717695E-2</v>
      </c>
      <c r="AJ93" s="304">
        <v>5.3634378396483343E-2</v>
      </c>
      <c r="AK93" s="304"/>
      <c r="AL93" s="304">
        <v>9.5811341536157904E-2</v>
      </c>
      <c r="AM93" s="304">
        <v>0.11518202532074928</v>
      </c>
      <c r="AN93" s="304">
        <v>0.18046860902625794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43.890426533591807</v>
      </c>
      <c r="C94" s="305">
        <f t="shared" ref="C94:C101" si="83">SUM(G94,K94,O94,S94,W94,AA94,AE94,AI94,AM94)</f>
        <v>46.82429934636577</v>
      </c>
      <c r="D94" s="305">
        <f t="shared" ref="D94:D101" si="84">SUM(H94,L94,P94,T94,X94,AB94,AF94,AJ94,AN94)</f>
        <v>54.025275995395106</v>
      </c>
      <c r="E94" s="305"/>
      <c r="F94" s="304">
        <v>3.3268352412313775</v>
      </c>
      <c r="G94" s="304">
        <v>4.1228884713280713</v>
      </c>
      <c r="H94" s="304">
        <v>5.4285409588684024</v>
      </c>
      <c r="I94" s="304"/>
      <c r="J94" s="304">
        <v>15.319721425765563</v>
      </c>
      <c r="K94" s="304">
        <v>18.209308993876526</v>
      </c>
      <c r="L94" s="304">
        <v>23.432491083932295</v>
      </c>
      <c r="M94" s="304"/>
      <c r="N94" s="304">
        <v>15.018341368332122</v>
      </c>
      <c r="O94" s="304">
        <v>15.653572128397068</v>
      </c>
      <c r="P94" s="304">
        <v>17.170962609437364</v>
      </c>
      <c r="Q94" s="304"/>
      <c r="R94" s="304">
        <v>3.0683645313239212</v>
      </c>
      <c r="S94" s="304">
        <v>1.714019906909793</v>
      </c>
      <c r="T94" s="304">
        <v>0.87030230775607198</v>
      </c>
      <c r="U94" s="304"/>
      <c r="V94" s="304">
        <v>0.93452531618668733</v>
      </c>
      <c r="W94" s="304">
        <v>1.0150824253323205</v>
      </c>
      <c r="X94" s="304">
        <v>1.216815563768769</v>
      </c>
      <c r="Y94" s="304"/>
      <c r="Z94" s="304">
        <v>3.056803646765788</v>
      </c>
      <c r="AA94" s="304">
        <v>3.0340085918753052</v>
      </c>
      <c r="AB94" s="304">
        <v>3.3222385547662543</v>
      </c>
      <c r="AC94" s="304"/>
      <c r="AD94" s="304">
        <v>1.811828489815404</v>
      </c>
      <c r="AE94" s="304">
        <v>1.7675162701712757</v>
      </c>
      <c r="AF94" s="304">
        <v>1.441601976858168</v>
      </c>
      <c r="AG94" s="304"/>
      <c r="AH94" s="304">
        <v>1.1675170045799532</v>
      </c>
      <c r="AI94" s="304">
        <v>1.0586978745503652</v>
      </c>
      <c r="AJ94" s="304">
        <v>0.77602234069529386</v>
      </c>
      <c r="AK94" s="304"/>
      <c r="AL94" s="304">
        <v>0.18648950959099495</v>
      </c>
      <c r="AM94" s="304">
        <v>0.24920468392503647</v>
      </c>
      <c r="AN94" s="304">
        <v>0.3663005993124982</v>
      </c>
    </row>
    <row r="95" spans="1:40" x14ac:dyDescent="0.2">
      <c r="A95" s="13" t="str">
        <f t="shared" si="80"/>
        <v>Associate professional occupations</v>
      </c>
      <c r="B95" s="305">
        <f t="shared" si="82"/>
        <v>16.035634165141722</v>
      </c>
      <c r="C95" s="305">
        <f t="shared" si="83"/>
        <v>20.63880514345864</v>
      </c>
      <c r="D95" s="305">
        <f t="shared" si="84"/>
        <v>24.408968441788875</v>
      </c>
      <c r="E95" s="305"/>
      <c r="F95" s="304">
        <v>0.12912670169731885</v>
      </c>
      <c r="G95" s="304">
        <v>0.18913874420124788</v>
      </c>
      <c r="H95" s="304">
        <v>0.29896671705096961</v>
      </c>
      <c r="I95" s="304"/>
      <c r="J95" s="304">
        <v>1.9353018224524088</v>
      </c>
      <c r="K95" s="304">
        <v>2.854457948336004</v>
      </c>
      <c r="L95" s="304">
        <v>4.1892404043104463</v>
      </c>
      <c r="M95" s="304"/>
      <c r="N95" s="304">
        <v>4.6458686485688352</v>
      </c>
      <c r="O95" s="304">
        <v>6.7371096795081247</v>
      </c>
      <c r="P95" s="304">
        <v>9.1422502766979914</v>
      </c>
      <c r="Q95" s="304"/>
      <c r="R95" s="304">
        <v>2.0758030828141498</v>
      </c>
      <c r="S95" s="304">
        <v>2.2560256454235241</v>
      </c>
      <c r="T95" s="304">
        <v>1.7181039827893474</v>
      </c>
      <c r="U95" s="304"/>
      <c r="V95" s="304">
        <v>0.85895137013804623</v>
      </c>
      <c r="W95" s="304">
        <v>0.9890744618087195</v>
      </c>
      <c r="X95" s="304">
        <v>1.1887654843934281</v>
      </c>
      <c r="Y95" s="304"/>
      <c r="Z95" s="304">
        <v>3.2037865537097439</v>
      </c>
      <c r="AA95" s="304">
        <v>4.0402334464894727</v>
      </c>
      <c r="AB95" s="304">
        <v>4.7586042137278586</v>
      </c>
      <c r="AC95" s="304"/>
      <c r="AD95" s="304">
        <v>2.1514989990850157</v>
      </c>
      <c r="AE95" s="304">
        <v>2.6071965206910757</v>
      </c>
      <c r="AF95" s="304">
        <v>2.2505940525489949</v>
      </c>
      <c r="AG95" s="304"/>
      <c r="AH95" s="304">
        <v>0.88633614646686953</v>
      </c>
      <c r="AI95" s="304">
        <v>0.79289266300539551</v>
      </c>
      <c r="AJ95" s="304">
        <v>0.5567074624498759</v>
      </c>
      <c r="AK95" s="304"/>
      <c r="AL95" s="304">
        <v>0.14896084020933728</v>
      </c>
      <c r="AM95" s="304">
        <v>0.17267603399507456</v>
      </c>
      <c r="AN95" s="304">
        <v>0.30573584781996399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11.254073565029719</v>
      </c>
      <c r="C96" s="305">
        <f t="shared" si="83"/>
        <v>10.940486881027791</v>
      </c>
      <c r="D96" s="305">
        <f t="shared" si="84"/>
        <v>8.5119097083892612</v>
      </c>
      <c r="E96" s="305"/>
      <c r="F96" s="304">
        <v>7.4996637054330337E-2</v>
      </c>
      <c r="G96" s="304">
        <v>9.6891865348780498E-2</v>
      </c>
      <c r="H96" s="304">
        <v>0.13674202787854942</v>
      </c>
      <c r="I96" s="304"/>
      <c r="J96" s="304">
        <v>0.72724850231659632</v>
      </c>
      <c r="K96" s="304">
        <v>0.95264165459040118</v>
      </c>
      <c r="L96" s="304">
        <v>1.2451346561450354</v>
      </c>
      <c r="M96" s="304"/>
      <c r="N96" s="304">
        <v>2.1059652251043968</v>
      </c>
      <c r="O96" s="304">
        <v>2.4679383746259771</v>
      </c>
      <c r="P96" s="304">
        <v>2.7986025408168382</v>
      </c>
      <c r="Q96" s="304"/>
      <c r="R96" s="304">
        <v>1.1998730522179155</v>
      </c>
      <c r="S96" s="304">
        <v>1.3865087303240708</v>
      </c>
      <c r="T96" s="304">
        <v>1.5398980297181724</v>
      </c>
      <c r="U96" s="304"/>
      <c r="V96" s="304">
        <v>0.75012422143987934</v>
      </c>
      <c r="W96" s="304">
        <v>0.77328178629807076</v>
      </c>
      <c r="X96" s="304">
        <v>0.7350341637643607</v>
      </c>
      <c r="Y96" s="304"/>
      <c r="Z96" s="304">
        <v>2.7082912497029095</v>
      </c>
      <c r="AA96" s="304">
        <v>2.611148186129185</v>
      </c>
      <c r="AB96" s="304">
        <v>1.5246406712406528</v>
      </c>
      <c r="AC96" s="304"/>
      <c r="AD96" s="304">
        <v>2.2308837215638362</v>
      </c>
      <c r="AE96" s="304">
        <v>1.861037537436343</v>
      </c>
      <c r="AF96" s="304">
        <v>0.44903684709979813</v>
      </c>
      <c r="AG96" s="304"/>
      <c r="AH96" s="304">
        <v>1.2528973585078929</v>
      </c>
      <c r="AI96" s="304">
        <v>0.66073463687835121</v>
      </c>
      <c r="AJ96" s="304">
        <v>5.0133229476205916E-2</v>
      </c>
      <c r="AK96" s="304"/>
      <c r="AL96" s="304">
        <v>0.20379359712196168</v>
      </c>
      <c r="AM96" s="304">
        <v>0.13030410939661355</v>
      </c>
      <c r="AN96" s="304">
        <v>3.2687542249646831E-2</v>
      </c>
    </row>
    <row r="97" spans="1:40" x14ac:dyDescent="0.2">
      <c r="A97" s="13" t="str">
        <f t="shared" si="80"/>
        <v>Skilled trades occupations</v>
      </c>
      <c r="B97" s="305">
        <f t="shared" si="82"/>
        <v>1.042589908268809</v>
      </c>
      <c r="C97" s="305">
        <f t="shared" si="83"/>
        <v>1.0101649455625559</v>
      </c>
      <c r="D97" s="305">
        <f t="shared" si="84"/>
        <v>0.8807433818324758</v>
      </c>
      <c r="E97" s="304"/>
      <c r="F97" s="304">
        <v>1.1344540171764823E-2</v>
      </c>
      <c r="G97" s="304">
        <v>1.6056256470336039E-2</v>
      </c>
      <c r="H97" s="304">
        <v>2.2576642547111583E-2</v>
      </c>
      <c r="I97" s="304"/>
      <c r="J97" s="304">
        <v>2.1880942483814891E-2</v>
      </c>
      <c r="K97" s="304">
        <v>2.9044920257479855E-2</v>
      </c>
      <c r="L97" s="304">
        <v>3.9851952322972284E-2</v>
      </c>
      <c r="M97" s="304"/>
      <c r="N97" s="304">
        <v>0.10523714715935335</v>
      </c>
      <c r="O97" s="304">
        <v>0.12514186954630693</v>
      </c>
      <c r="P97" s="304">
        <v>0.13566014851328589</v>
      </c>
      <c r="Q97" s="304"/>
      <c r="R97" s="304">
        <v>5.7102392705171125E-2</v>
      </c>
      <c r="S97" s="304">
        <v>6.7447818135866186E-2</v>
      </c>
      <c r="T97" s="304">
        <v>8.7701006547292723E-2</v>
      </c>
      <c r="U97" s="304"/>
      <c r="V97" s="304">
        <v>4.666815428385588E-2</v>
      </c>
      <c r="W97" s="304">
        <v>5.4335767424467434E-2</v>
      </c>
      <c r="X97" s="304">
        <v>6.7125104306368949E-2</v>
      </c>
      <c r="Y97" s="304"/>
      <c r="Z97" s="304">
        <v>0.24436287645737628</v>
      </c>
      <c r="AA97" s="304">
        <v>0.2273981156018183</v>
      </c>
      <c r="AB97" s="304">
        <v>0.17823687176551695</v>
      </c>
      <c r="AC97" s="304"/>
      <c r="AD97" s="304">
        <v>0.32711132161132345</v>
      </c>
      <c r="AE97" s="304">
        <v>0.30281939341114011</v>
      </c>
      <c r="AF97" s="304">
        <v>0.17133960431716994</v>
      </c>
      <c r="AG97" s="304"/>
      <c r="AH97" s="304">
        <v>0.16715635730572803</v>
      </c>
      <c r="AI97" s="304">
        <v>0.13854011605919647</v>
      </c>
      <c r="AJ97" s="304">
        <v>0.1236288420705183</v>
      </c>
      <c r="AK97" s="304"/>
      <c r="AL97" s="304">
        <v>6.1726176090421289E-2</v>
      </c>
      <c r="AM97" s="304">
        <v>4.9380688655944686E-2</v>
      </c>
      <c r="AN97" s="304">
        <v>5.4623209442239355E-2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31.866397112779183</v>
      </c>
      <c r="C98" s="305">
        <f t="shared" si="83"/>
        <v>34.484736302471305</v>
      </c>
      <c r="D98" s="305">
        <f t="shared" si="84"/>
        <v>38.973857086288405</v>
      </c>
      <c r="E98" s="304"/>
      <c r="F98" s="304">
        <v>2.0652156052301376E-2</v>
      </c>
      <c r="G98" s="304">
        <v>2.9890587385769839E-2</v>
      </c>
      <c r="H98" s="304">
        <v>4.4584389773732622E-2</v>
      </c>
      <c r="I98" s="304"/>
      <c r="J98" s="304">
        <v>1.1154122044061505</v>
      </c>
      <c r="K98" s="304">
        <v>1.57362107078227</v>
      </c>
      <c r="L98" s="304">
        <v>2.3854211552942268</v>
      </c>
      <c r="M98" s="304"/>
      <c r="N98" s="304">
        <v>3.3659737439393989</v>
      </c>
      <c r="O98" s="304">
        <v>4.2453738642646695</v>
      </c>
      <c r="P98" s="304">
        <v>5.6557162391997604</v>
      </c>
      <c r="Q98" s="304"/>
      <c r="R98" s="304">
        <v>2.8688412751281196</v>
      </c>
      <c r="S98" s="304">
        <v>2.9736673649442249</v>
      </c>
      <c r="T98" s="304">
        <v>3.1967726422142451</v>
      </c>
      <c r="U98" s="304"/>
      <c r="V98" s="304">
        <v>1.8518748282261068</v>
      </c>
      <c r="W98" s="304">
        <v>2.0698455470057207</v>
      </c>
      <c r="X98" s="304">
        <v>2.4915304068050097</v>
      </c>
      <c r="Y98" s="304"/>
      <c r="Z98" s="304">
        <v>13.084639583756882</v>
      </c>
      <c r="AA98" s="304">
        <v>14.023124819450283</v>
      </c>
      <c r="AB98" s="304">
        <v>16.894058237110688</v>
      </c>
      <c r="AC98" s="304"/>
      <c r="AD98" s="304">
        <v>8.4589239614756</v>
      </c>
      <c r="AE98" s="304">
        <v>8.858935872137911</v>
      </c>
      <c r="AF98" s="304">
        <v>7.7613887147586675</v>
      </c>
      <c r="AG98" s="304"/>
      <c r="AH98" s="304">
        <v>0.89613846499332672</v>
      </c>
      <c r="AI98" s="304">
        <v>0.50712893857137442</v>
      </c>
      <c r="AJ98" s="304">
        <v>0.30518563527836523</v>
      </c>
      <c r="AK98" s="304"/>
      <c r="AL98" s="304">
        <v>0.20394089480129976</v>
      </c>
      <c r="AM98" s="304">
        <v>0.20314823792907571</v>
      </c>
      <c r="AN98" s="304">
        <v>0.23919966585371386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1.4624567524400567</v>
      </c>
      <c r="C99" s="305">
        <f t="shared" si="83"/>
        <v>1.6131694273758186</v>
      </c>
      <c r="D99" s="305">
        <f>SUM(H99,L99,P99,T99,X99,AB99,AF99,AJ99,AN99)</f>
        <v>1.6647301779072996</v>
      </c>
      <c r="E99" s="304"/>
      <c r="F99" s="304">
        <v>8.2888916510254085E-3</v>
      </c>
      <c r="G99" s="304">
        <v>1.2900965888917515E-2</v>
      </c>
      <c r="H99" s="304">
        <v>1.7614954783959424E-2</v>
      </c>
      <c r="I99" s="304"/>
      <c r="J99" s="304">
        <v>0.14187096941452007</v>
      </c>
      <c r="K99" s="304">
        <v>0.18670897609478804</v>
      </c>
      <c r="L99" s="304">
        <v>0.24405007341956364</v>
      </c>
      <c r="M99" s="304"/>
      <c r="N99" s="304">
        <v>0.3345195922855439</v>
      </c>
      <c r="O99" s="304">
        <v>0.40015218456271634</v>
      </c>
      <c r="P99" s="304">
        <v>0.45990711256053507</v>
      </c>
      <c r="Q99" s="304"/>
      <c r="R99" s="304">
        <v>0.17874817820051203</v>
      </c>
      <c r="S99" s="304">
        <v>0.16383573617751498</v>
      </c>
      <c r="T99" s="304">
        <v>0.16411610443190905</v>
      </c>
      <c r="U99" s="304"/>
      <c r="V99" s="304">
        <v>0.12504098055889923</v>
      </c>
      <c r="W99" s="304">
        <v>0.15435968982416384</v>
      </c>
      <c r="X99" s="304">
        <v>0.18129908866229041</v>
      </c>
      <c r="Y99" s="304"/>
      <c r="Z99" s="304">
        <v>0.3202955905479602</v>
      </c>
      <c r="AA99" s="304">
        <v>0.33501128415093434</v>
      </c>
      <c r="AB99" s="304">
        <v>0.33960287671563516</v>
      </c>
      <c r="AC99" s="304"/>
      <c r="AD99" s="304">
        <v>0.23512783445771107</v>
      </c>
      <c r="AE99" s="304">
        <v>0.24101439023253091</v>
      </c>
      <c r="AF99" s="304">
        <v>0.14786420823248425</v>
      </c>
      <c r="AG99" s="304"/>
      <c r="AH99" s="304">
        <v>8.3363732980877236E-2</v>
      </c>
      <c r="AI99" s="304">
        <v>7.1876285086694802E-2</v>
      </c>
      <c r="AJ99" s="304">
        <v>4.0430730120775825E-2</v>
      </c>
      <c r="AK99" s="304"/>
      <c r="AL99" s="304">
        <v>3.5200982343007406E-2</v>
      </c>
      <c r="AM99" s="304">
        <v>4.7309915357557783E-2</v>
      </c>
      <c r="AN99" s="304">
        <v>6.9845028980146828E-2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0.9919596087427931</v>
      </c>
      <c r="C100" s="305">
        <f t="shared" si="83"/>
        <v>1.1675333131164403</v>
      </c>
      <c r="D100" s="305">
        <f t="shared" si="84"/>
        <v>1.104851758725377</v>
      </c>
      <c r="E100" s="304"/>
      <c r="F100" s="304">
        <v>9.314811935644032E-3</v>
      </c>
      <c r="G100" s="304">
        <v>2.041243572989283E-2</v>
      </c>
      <c r="H100" s="304">
        <v>3.5715935740067435E-2</v>
      </c>
      <c r="I100" s="304"/>
      <c r="J100" s="304">
        <v>1.9388236844142075E-2</v>
      </c>
      <c r="K100" s="304">
        <v>3.0836303973098476E-2</v>
      </c>
      <c r="L100" s="304">
        <v>3.9869865284344788E-2</v>
      </c>
      <c r="M100" s="304"/>
      <c r="N100" s="304">
        <v>8.0494766389454436E-2</v>
      </c>
      <c r="O100" s="304">
        <v>0.12484671169865955</v>
      </c>
      <c r="P100" s="304">
        <v>0.17645808821309145</v>
      </c>
      <c r="Q100" s="304"/>
      <c r="R100" s="304">
        <v>5.7534491764363607E-2</v>
      </c>
      <c r="S100" s="304">
        <v>9.2656772318337507E-2</v>
      </c>
      <c r="T100" s="304">
        <v>0.14373271763197532</v>
      </c>
      <c r="U100" s="304"/>
      <c r="V100" s="304">
        <v>9.1919917919038752E-2</v>
      </c>
      <c r="W100" s="304">
        <v>0.11791726654672935</v>
      </c>
      <c r="X100" s="304">
        <v>0.15754400506174962</v>
      </c>
      <c r="Y100" s="304"/>
      <c r="Z100" s="304">
        <v>0.25070944160209024</v>
      </c>
      <c r="AA100" s="304">
        <v>0.28512935823566038</v>
      </c>
      <c r="AB100" s="304">
        <v>0.27405566198277459</v>
      </c>
      <c r="AC100" s="304"/>
      <c r="AD100" s="304">
        <v>0.19686852703320437</v>
      </c>
      <c r="AE100" s="304">
        <v>0.22409674454336348</v>
      </c>
      <c r="AF100" s="304">
        <v>9.5323148934187737E-2</v>
      </c>
      <c r="AG100" s="304"/>
      <c r="AH100" s="304">
        <v>0.23030684206453639</v>
      </c>
      <c r="AI100" s="304">
        <v>0.20885031895592365</v>
      </c>
      <c r="AJ100" s="304">
        <v>0.10262625041960666</v>
      </c>
      <c r="AK100" s="304"/>
      <c r="AL100" s="304">
        <v>5.5422573190319312E-2</v>
      </c>
      <c r="AM100" s="304">
        <v>6.2787401114775154E-2</v>
      </c>
      <c r="AN100" s="304">
        <v>7.9526085457579457E-2</v>
      </c>
    </row>
    <row r="101" spans="1:40" x14ac:dyDescent="0.2">
      <c r="A101" s="39" t="str">
        <f t="shared" si="80"/>
        <v>Elementary occupations</v>
      </c>
      <c r="B101" s="307">
        <f t="shared" si="82"/>
        <v>3.7140379193444577</v>
      </c>
      <c r="C101" s="307">
        <f t="shared" si="83"/>
        <v>3.1095361086083506</v>
      </c>
      <c r="D101" s="307">
        <f t="shared" si="84"/>
        <v>2.4875345998895582</v>
      </c>
      <c r="E101" s="307"/>
      <c r="F101" s="307">
        <v>2.1295728024224455E-3</v>
      </c>
      <c r="G101" s="307">
        <v>2.141421197964493E-3</v>
      </c>
      <c r="H101" s="307">
        <v>2.086063551991018E-3</v>
      </c>
      <c r="I101" s="307"/>
      <c r="J101" s="307">
        <v>4.3747322876965526E-2</v>
      </c>
      <c r="K101" s="307">
        <v>4.8817426868057311E-2</v>
      </c>
      <c r="L101" s="307">
        <v>6.6500327690853012E-2</v>
      </c>
      <c r="M101" s="307"/>
      <c r="N101" s="307">
        <v>0.157258335871753</v>
      </c>
      <c r="O101" s="307">
        <v>0.17251308845899951</v>
      </c>
      <c r="P101" s="307">
        <v>0.22391750840355909</v>
      </c>
      <c r="Q101" s="307"/>
      <c r="R101" s="307">
        <v>0.15264847469474627</v>
      </c>
      <c r="S101" s="307">
        <v>0.23102178186872321</v>
      </c>
      <c r="T101" s="307">
        <v>0.37262951010354478</v>
      </c>
      <c r="U101" s="307"/>
      <c r="V101" s="307">
        <v>0.10989231752075708</v>
      </c>
      <c r="W101" s="307">
        <v>0.1148052012189815</v>
      </c>
      <c r="X101" s="307">
        <v>0.13819024445463407</v>
      </c>
      <c r="Y101" s="307"/>
      <c r="Z101" s="307">
        <v>0.71622028841438323</v>
      </c>
      <c r="AA101" s="307">
        <v>0.550296914888035</v>
      </c>
      <c r="AB101" s="307">
        <v>0.42550807347752279</v>
      </c>
      <c r="AC101" s="307"/>
      <c r="AD101" s="307">
        <v>1.2762731041715314</v>
      </c>
      <c r="AE101" s="307">
        <v>1.1805698114921699</v>
      </c>
      <c r="AF101" s="307">
        <v>0.90285975182641343</v>
      </c>
      <c r="AG101" s="307"/>
      <c r="AH101" s="307">
        <v>0.93439060594654666</v>
      </c>
      <c r="AI101" s="307">
        <v>0.64694084277925135</v>
      </c>
      <c r="AJ101" s="307">
        <v>0.18925785452603366</v>
      </c>
      <c r="AK101" s="307"/>
      <c r="AL101" s="307">
        <v>0.32147789704535207</v>
      </c>
      <c r="AM101" s="307">
        <v>0.16242961983616808</v>
      </c>
      <c r="AN101" s="307">
        <v>0.16658526585500641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Cheshire and Warrington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Cheshire and Warrington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Cheshire and Warrington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Cheshire and Warrington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Cheshire and Warrington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Cheshire and Warrington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Cheshire and Warrington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Cheshire and Warrington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Cheshire and Warrington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0.34111019460499103</v>
      </c>
      <c r="C8" s="69">
        <v>0.45087931488081157</v>
      </c>
      <c r="D8" s="69">
        <v>0.56753130388065287</v>
      </c>
      <c r="E8" s="69">
        <v>0.60341278208477522</v>
      </c>
      <c r="F8" s="69">
        <v>0.7813332502058068</v>
      </c>
      <c r="G8" s="10"/>
      <c r="H8" s="69">
        <f>F8-D8</f>
        <v>0.21380194632515392</v>
      </c>
      <c r="I8" s="69">
        <f>'RD T1'!E36</f>
        <v>0.35439033329165565</v>
      </c>
      <c r="J8" s="69">
        <f>SUM(H8:I8)</f>
        <v>0.56819227961680951</v>
      </c>
      <c r="L8" t="str">
        <f>A8</f>
        <v>11 Corporate managers and directors</v>
      </c>
      <c r="M8" s="69">
        <v>2.8923964541672667</v>
      </c>
      <c r="N8" s="69">
        <v>3.7462493737565294</v>
      </c>
      <c r="O8" s="69">
        <v>4.1748882990542038</v>
      </c>
      <c r="P8" s="69">
        <v>4.3682074222305154</v>
      </c>
      <c r="Q8" s="69">
        <v>5.5638435204220942</v>
      </c>
      <c r="R8" s="10"/>
      <c r="S8" s="69">
        <f>Q8-O8</f>
        <v>1.3889552213678904</v>
      </c>
      <c r="T8" s="69">
        <f>'RD T1'!E65</f>
        <v>2.6386160887831798</v>
      </c>
      <c r="U8" s="69">
        <f>SUM(S8:T8)</f>
        <v>4.0275713101510702</v>
      </c>
      <c r="W8" t="str">
        <f>A8</f>
        <v>11 Corporate managers and directors</v>
      </c>
      <c r="X8" s="69">
        <v>7.9014225495058108</v>
      </c>
      <c r="Y8" s="69">
        <v>10.563118423304999</v>
      </c>
      <c r="Z8" s="69">
        <v>10.377194695475072</v>
      </c>
      <c r="AA8" s="69">
        <v>10.027888327240243</v>
      </c>
      <c r="AB8" s="69">
        <v>12.163273147107395</v>
      </c>
      <c r="AC8" s="69"/>
      <c r="AD8" s="69">
        <f>AB8-Z8</f>
        <v>1.7860784516323225</v>
      </c>
      <c r="AE8" s="69">
        <f>'RD T1'!E94</f>
        <v>6.0871345430976618</v>
      </c>
      <c r="AF8" s="69">
        <f>SUM(AD8:AE8)</f>
        <v>7.8732129947299843</v>
      </c>
      <c r="AH8" t="str">
        <f>L8</f>
        <v>11 Corporate managers and directors</v>
      </c>
      <c r="AI8" s="69">
        <v>1.4708342284452811</v>
      </c>
      <c r="AJ8" s="69">
        <v>1.7820154570649525</v>
      </c>
      <c r="AK8" s="69">
        <v>1.8072941725650249</v>
      </c>
      <c r="AL8" s="69">
        <v>1.6592845500083953</v>
      </c>
      <c r="AM8" s="69">
        <v>1.8961326854670157</v>
      </c>
      <c r="AN8" s="69"/>
      <c r="AO8" s="69">
        <f>AM8-AK8</f>
        <v>8.8838512901990851E-2</v>
      </c>
      <c r="AP8" s="69">
        <f>'RD T1'!E123</f>
        <v>0.91522948561009132</v>
      </c>
      <c r="AQ8" s="69">
        <f>SUM(AO8:AP8)</f>
        <v>1.0040679985120822</v>
      </c>
      <c r="AS8" t="str">
        <f>W8</f>
        <v>11 Corporate managers and directors</v>
      </c>
      <c r="AT8" s="69">
        <v>2.2368674092376222</v>
      </c>
      <c r="AU8" s="69">
        <v>2.8082975715437812</v>
      </c>
      <c r="AV8" s="69">
        <v>2.8661930330584267</v>
      </c>
      <c r="AW8" s="69">
        <v>2.5817537376496991</v>
      </c>
      <c r="AX8" s="69">
        <v>3.0271151990877185</v>
      </c>
      <c r="AY8" s="69"/>
      <c r="AZ8" s="69">
        <f>AX8-AV8</f>
        <v>0.16092216602929188</v>
      </c>
      <c r="BA8" s="69">
        <f>'RD T1'!E152</f>
        <v>1.4309411832756802</v>
      </c>
      <c r="BB8" s="69">
        <f>SUM(AZ8:BA8)</f>
        <v>1.5918633493049721</v>
      </c>
      <c r="BD8" t="str">
        <f>AH8</f>
        <v>11 Corporate managers and directors</v>
      </c>
      <c r="BE8" s="69">
        <v>5.7389964528682373</v>
      </c>
      <c r="BF8" s="69">
        <v>6.5201177643070345</v>
      </c>
      <c r="BG8" s="69">
        <v>6.6864251290343173</v>
      </c>
      <c r="BH8" s="69">
        <v>5.5260708029395555</v>
      </c>
      <c r="BI8" s="69">
        <v>5.425984080307833</v>
      </c>
      <c r="BJ8" s="69"/>
      <c r="BK8" s="69">
        <f>BI8-BG8</f>
        <v>-1.2604410487264843</v>
      </c>
      <c r="BL8" s="69">
        <f>'RD T1'!E181</f>
        <v>2.4878560019584142</v>
      </c>
      <c r="BM8" s="69">
        <f>SUM(BK8:BL8)</f>
        <v>1.2274149532319298</v>
      </c>
      <c r="BO8" t="str">
        <f>AS8</f>
        <v>11 Corporate managers and directors</v>
      </c>
      <c r="BP8" s="69">
        <v>5.0918021300603238</v>
      </c>
      <c r="BQ8" s="69">
        <v>5.3626970791741302</v>
      </c>
      <c r="BR8" s="69">
        <v>5.1195491019721713</v>
      </c>
      <c r="BS8" s="69">
        <v>4.1508717033096598</v>
      </c>
      <c r="BT8" s="69">
        <v>3.4166590612633807</v>
      </c>
      <c r="BU8" s="69"/>
      <c r="BV8" s="69">
        <f>BT8-BR8</f>
        <v>-1.7028900407087906</v>
      </c>
      <c r="BW8" s="69">
        <f>'RD T1'!E210</f>
        <v>1.8131887732258876</v>
      </c>
      <c r="BX8" s="69">
        <f>SUM(BV8:BW8)</f>
        <v>0.11029873251709699</v>
      </c>
      <c r="BZ8" t="str">
        <f>BD8</f>
        <v>11 Corporate managers and directors</v>
      </c>
      <c r="CA8" s="69">
        <v>3.0106733045243419</v>
      </c>
      <c r="CB8" s="69">
        <v>3.412970677730089</v>
      </c>
      <c r="CC8" s="69">
        <v>3.5262328723442371</v>
      </c>
      <c r="CD8" s="69">
        <v>2.7457530070284695</v>
      </c>
      <c r="CE8" s="69">
        <v>2.1158306388770503</v>
      </c>
      <c r="CF8" s="69"/>
      <c r="CG8" s="69">
        <f>CE8-CC8</f>
        <v>-1.4104022334671868</v>
      </c>
      <c r="CH8" s="69">
        <f>'RD T1'!E239</f>
        <v>1.201176200223494</v>
      </c>
      <c r="CI8" s="69">
        <f>SUM(CG8:CH8)</f>
        <v>-0.20922603324369282</v>
      </c>
      <c r="CK8" t="str">
        <f>BO8</f>
        <v>11 Corporate managers and directors</v>
      </c>
      <c r="CL8" s="69">
        <v>0.75390044262933864</v>
      </c>
      <c r="CM8" s="69">
        <v>0.73017412761775724</v>
      </c>
      <c r="CN8" s="69">
        <v>0.83746137952208777</v>
      </c>
      <c r="CO8" s="69">
        <v>0.80979547495913262</v>
      </c>
      <c r="CP8" s="69">
        <v>1.042566117205602</v>
      </c>
      <c r="CQ8" s="69"/>
      <c r="CR8" s="69">
        <f>CP8-CN8</f>
        <v>0.20510473768351423</v>
      </c>
      <c r="CS8" s="69">
        <f>'RD T1'!E268</f>
        <v>0.29857063746337015</v>
      </c>
      <c r="CT8" s="69">
        <f>SUM(CR8:CS8)</f>
        <v>0.50367537514688432</v>
      </c>
    </row>
    <row r="9" spans="1:98" x14ac:dyDescent="0.2">
      <c r="A9" s="10" t="str">
        <f>name!D5</f>
        <v>12 Other managers and proprietors</v>
      </c>
      <c r="B9" s="69">
        <v>0.15079811922635164</v>
      </c>
      <c r="C9" s="69">
        <v>0.1744837095494326</v>
      </c>
      <c r="D9" s="69">
        <v>0.19936909071441716</v>
      </c>
      <c r="E9" s="69">
        <v>0.24301331094575321</v>
      </c>
      <c r="F9" s="69">
        <v>0.32794370922224275</v>
      </c>
      <c r="H9" s="69">
        <f t="shared" ref="H9:H32" si="26">F9-D9</f>
        <v>0.12857461850782559</v>
      </c>
      <c r="I9" s="69">
        <f>'RD T1'!E37</f>
        <v>0.16436646982106373</v>
      </c>
      <c r="J9" s="69">
        <f t="shared" ref="J9:J32" si="27">SUM(H9:I9)</f>
        <v>0.29294108832888932</v>
      </c>
      <c r="L9" t="str">
        <f t="shared" ref="L9:L32" si="28">A9</f>
        <v>12 Other managers and proprietors</v>
      </c>
      <c r="M9" s="69">
        <v>1.3295114481599339</v>
      </c>
      <c r="N9" s="69">
        <v>1.5215581761450554</v>
      </c>
      <c r="O9" s="69">
        <v>1.7292715761141522</v>
      </c>
      <c r="P9" s="69">
        <v>2.0349724917836345</v>
      </c>
      <c r="Q9" s="69">
        <v>2.773435118181752</v>
      </c>
      <c r="S9" s="69">
        <f t="shared" ref="S9:S35" si="29">Q9-O9</f>
        <v>1.0441635420675999</v>
      </c>
      <c r="T9" s="69">
        <f>'RD T1'!E66</f>
        <v>1.3802103442420157</v>
      </c>
      <c r="U9" s="69">
        <f t="shared" ref="U9:U32" si="30">SUM(S9:T9)</f>
        <v>2.4243738863096156</v>
      </c>
      <c r="W9" t="str">
        <f t="shared" ref="W9:W32" si="31">A9</f>
        <v>12 Other managers and proprietors</v>
      </c>
      <c r="X9" s="69">
        <v>3.2984005544283379</v>
      </c>
      <c r="Y9" s="69">
        <v>3.7960367890541948</v>
      </c>
      <c r="Z9" s="69">
        <v>3.8821959613819303</v>
      </c>
      <c r="AA9" s="69">
        <v>4.4137286767807282</v>
      </c>
      <c r="AB9" s="69">
        <v>5.9264171991393209</v>
      </c>
      <c r="AC9" s="69"/>
      <c r="AD9" s="69">
        <f t="shared" ref="AD9:AD32" si="32">AB9-Z9</f>
        <v>2.0442212377573905</v>
      </c>
      <c r="AE9" s="69">
        <f>'RD T1'!E95</f>
        <v>2.9794464054726313</v>
      </c>
      <c r="AF9" s="69">
        <f t="shared" ref="AF9:AF32" si="33">SUM(AD9:AE9)</f>
        <v>5.0236676432300218</v>
      </c>
      <c r="AH9" t="str">
        <f t="shared" ref="AH9:AH32" si="34">L9</f>
        <v>12 Other managers and proprietors</v>
      </c>
      <c r="AI9" s="69">
        <v>0.85617447270186475</v>
      </c>
      <c r="AJ9" s="69">
        <v>0.91784243355392359</v>
      </c>
      <c r="AK9" s="69">
        <v>1.0232413310498403</v>
      </c>
      <c r="AL9" s="69">
        <v>1.0831283123024333</v>
      </c>
      <c r="AM9" s="69">
        <v>1.4252890092490118</v>
      </c>
      <c r="AN9" s="69"/>
      <c r="AO9" s="69">
        <f t="shared" ref="AO9:AO32" si="35">AM9-AK9</f>
        <v>0.40204767819917153</v>
      </c>
      <c r="AP9" s="69">
        <f>'RD T1'!E124</f>
        <v>0.7290398396487312</v>
      </c>
      <c r="AQ9" s="69">
        <f t="shared" ref="AQ9:AQ32" si="36">SUM(AO9:AP9)</f>
        <v>1.1310875178479027</v>
      </c>
      <c r="AS9" t="str">
        <f t="shared" ref="AS9:AS32" si="37">W9</f>
        <v>12 Other managers and proprietors</v>
      </c>
      <c r="AT9" s="69">
        <v>1.0697525686826634</v>
      </c>
      <c r="AU9" s="69">
        <v>1.2200720650203529</v>
      </c>
      <c r="AV9" s="69">
        <v>1.2490880199902814</v>
      </c>
      <c r="AW9" s="69">
        <v>1.4086002046629957</v>
      </c>
      <c r="AX9" s="69">
        <v>1.7842279217470194</v>
      </c>
      <c r="AY9" s="69"/>
      <c r="AZ9" s="69">
        <f t="shared" ref="AZ9:AZ32" si="38">AX9-AV9</f>
        <v>0.53513990175673798</v>
      </c>
      <c r="BA9" s="69">
        <f>'RD T1'!E153</f>
        <v>0.88826923379990885</v>
      </c>
      <c r="BB9" s="69">
        <f t="shared" ref="BB9:BB32" si="39">SUM(AZ9:BA9)</f>
        <v>1.4234091355566467</v>
      </c>
      <c r="BD9" t="str">
        <f t="shared" ref="BD9:BD32" si="40">AH9</f>
        <v>12 Other managers and proprietors</v>
      </c>
      <c r="BE9" s="69">
        <v>3.3308536935148649</v>
      </c>
      <c r="BF9" s="69">
        <v>3.0868988396978163</v>
      </c>
      <c r="BG9" s="69">
        <v>3.2473226746042907</v>
      </c>
      <c r="BH9" s="69">
        <v>2.9660094573681657</v>
      </c>
      <c r="BI9" s="69">
        <v>3.0169217265615917</v>
      </c>
      <c r="BJ9" s="69"/>
      <c r="BK9" s="69">
        <f t="shared" ref="BK9:BK32" si="41">BI9-BG9</f>
        <v>-0.23040094804269895</v>
      </c>
      <c r="BL9" s="69">
        <f>'RD T1'!E182</f>
        <v>1.4396075772947645</v>
      </c>
      <c r="BM9" s="69">
        <f t="shared" ref="BM9:BM32" si="42">SUM(BK9:BL9)</f>
        <v>1.2092066292520656</v>
      </c>
      <c r="BO9" t="str">
        <f t="shared" ref="BO9:BO32" si="43">AS9</f>
        <v>12 Other managers and proprietors</v>
      </c>
      <c r="BP9" s="69">
        <v>3.2945398179068301</v>
      </c>
      <c r="BQ9" s="69">
        <v>3.1447979653846194</v>
      </c>
      <c r="BR9" s="69">
        <v>3.1730516044343076</v>
      </c>
      <c r="BS9" s="69">
        <v>3.1711608238983247</v>
      </c>
      <c r="BT9" s="69">
        <v>3.0046335807829454</v>
      </c>
      <c r="BU9" s="69"/>
      <c r="BV9" s="69">
        <f t="shared" ref="BV9:BV32" si="44">BT9-BR9</f>
        <v>-0.16841802365136216</v>
      </c>
      <c r="BW9" s="69">
        <f>'RD T1'!E211</f>
        <v>1.6260641108426743</v>
      </c>
      <c r="BX9" s="69">
        <f t="shared" ref="BX9:BX32" si="45">SUM(BV9:BW9)</f>
        <v>1.4576460871913122</v>
      </c>
      <c r="BZ9" t="str">
        <f t="shared" ref="BZ9:BZ32" si="46">BD9</f>
        <v>12 Other managers and proprietors</v>
      </c>
      <c r="CA9" s="69">
        <v>2.082074234196261</v>
      </c>
      <c r="CB9" s="69">
        <v>1.9644271183917723</v>
      </c>
      <c r="CC9" s="69">
        <v>2.0430929282166739</v>
      </c>
      <c r="CD9" s="69">
        <v>1.792622081512065</v>
      </c>
      <c r="CE9" s="69">
        <v>1.359042017031497</v>
      </c>
      <c r="CF9" s="69"/>
      <c r="CG9" s="69">
        <f t="shared" ref="CG9:CG32" si="47">CE9-CC9</f>
        <v>-0.68405091118517691</v>
      </c>
      <c r="CH9" s="69">
        <f>'RD T1'!E240</f>
        <v>0.81070876137635939</v>
      </c>
      <c r="CI9" s="69">
        <f t="shared" ref="CI9:CI32" si="48">SUM(CG9:CH9)</f>
        <v>0.12665785019118248</v>
      </c>
      <c r="CK9" t="str">
        <f t="shared" ref="CK9:CK32" si="49">BO9</f>
        <v>12 Other managers and proprietors</v>
      </c>
      <c r="CL9" s="69">
        <v>0.99087105075330706</v>
      </c>
      <c r="CM9" s="69">
        <v>0.75317480764805533</v>
      </c>
      <c r="CN9" s="69">
        <v>0.88359102319519667</v>
      </c>
      <c r="CO9" s="69">
        <v>0.92016059673492478</v>
      </c>
      <c r="CP9" s="69">
        <v>1.1436912823729437</v>
      </c>
      <c r="CQ9" s="69"/>
      <c r="CR9" s="69">
        <f t="shared" ref="CR9:CR32" si="50">CP9-CN9</f>
        <v>0.26010025917774704</v>
      </c>
      <c r="CS9" s="69">
        <f>'RD T1'!E269</f>
        <v>0.38170706451688025</v>
      </c>
      <c r="CT9" s="69">
        <f t="shared" ref="CT9:CT32" si="51">SUM(CR9:CS9)</f>
        <v>0.64180732369462734</v>
      </c>
    </row>
    <row r="10" spans="1:98" x14ac:dyDescent="0.2">
      <c r="A10" s="10" t="str">
        <f>name!D6</f>
        <v>21 Science, research, engineering and technology professionals</v>
      </c>
      <c r="B10" s="69">
        <v>1.274172907937172</v>
      </c>
      <c r="C10" s="69">
        <v>1.4897129139636616</v>
      </c>
      <c r="D10" s="69">
        <v>1.7178582135257285</v>
      </c>
      <c r="E10" s="69">
        <v>2.2733407908972456</v>
      </c>
      <c r="F10" s="69">
        <v>2.8999631732541205</v>
      </c>
      <c r="G10" s="11"/>
      <c r="H10" s="69">
        <f t="shared" si="26"/>
        <v>1.1821049597283919</v>
      </c>
      <c r="I10" s="69">
        <f>'RD T1'!E38</f>
        <v>0.96675684397213013</v>
      </c>
      <c r="J10" s="69">
        <f t="shared" si="27"/>
        <v>2.1488618037005223</v>
      </c>
      <c r="L10" t="str">
        <f t="shared" si="28"/>
        <v>21 Science, research, engineering and technology professionals</v>
      </c>
      <c r="M10" s="69">
        <v>4.5533979595614831</v>
      </c>
      <c r="N10" s="69">
        <v>5.4760570028028717</v>
      </c>
      <c r="O10" s="69">
        <v>6.2009680267366871</v>
      </c>
      <c r="P10" s="69">
        <v>8.8119308901966491</v>
      </c>
      <c r="Q10" s="69">
        <v>11.738776486920187</v>
      </c>
      <c r="R10" s="11"/>
      <c r="S10" s="69">
        <f t="shared" si="29"/>
        <v>5.5378084601835003</v>
      </c>
      <c r="T10" s="69">
        <f>'RD T1'!E67</f>
        <v>3.9490010403511389</v>
      </c>
      <c r="U10" s="69">
        <f t="shared" si="30"/>
        <v>9.4868095005346387</v>
      </c>
      <c r="W10" t="str">
        <f t="shared" si="31"/>
        <v>21 Science, research, engineering and technology professionals</v>
      </c>
      <c r="X10" s="69">
        <v>9.5174226629787064</v>
      </c>
      <c r="Y10" s="69">
        <v>11.614655906762442</v>
      </c>
      <c r="Z10" s="69">
        <v>11.362503855963709</v>
      </c>
      <c r="AA10" s="69">
        <v>14.096120844496379</v>
      </c>
      <c r="AB10" s="69">
        <v>16.624215017490116</v>
      </c>
      <c r="AC10" s="69"/>
      <c r="AD10" s="69">
        <f t="shared" si="32"/>
        <v>5.2617111615264065</v>
      </c>
      <c r="AE10" s="69">
        <f>'RD T1'!E96</f>
        <v>5.5939626622316654</v>
      </c>
      <c r="AF10" s="69">
        <f t="shared" si="33"/>
        <v>10.855673823758071</v>
      </c>
      <c r="AH10" t="str">
        <f t="shared" si="34"/>
        <v>21 Science, research, engineering and technology professionals</v>
      </c>
      <c r="AI10" s="69">
        <v>0.92315751556481407</v>
      </c>
      <c r="AJ10" s="69">
        <v>1.0704725272925197</v>
      </c>
      <c r="AK10" s="69">
        <v>1.0964139163224316</v>
      </c>
      <c r="AL10" s="69">
        <v>1.3513318830637371</v>
      </c>
      <c r="AM10" s="69">
        <v>1.6363535827552607</v>
      </c>
      <c r="AN10" s="69"/>
      <c r="AO10" s="69">
        <f t="shared" si="35"/>
        <v>0.53993966643282909</v>
      </c>
      <c r="AP10" s="69">
        <f>'RD T1'!E125</f>
        <v>0.52539137589470952</v>
      </c>
      <c r="AQ10" s="69">
        <f t="shared" si="36"/>
        <v>1.0653310423275386</v>
      </c>
      <c r="AS10" t="str">
        <f t="shared" si="37"/>
        <v>21 Science, research, engineering and technology professionals</v>
      </c>
      <c r="AT10" s="69">
        <v>2.6203365542809505</v>
      </c>
      <c r="AU10" s="69">
        <v>3.0686487275043719</v>
      </c>
      <c r="AV10" s="69">
        <v>2.998028374374297</v>
      </c>
      <c r="AW10" s="69">
        <v>3.3056015716555169</v>
      </c>
      <c r="AX10" s="69">
        <v>3.6942325159170846</v>
      </c>
      <c r="AY10" s="69"/>
      <c r="AZ10" s="69">
        <f t="shared" si="38"/>
        <v>0.69620414154278754</v>
      </c>
      <c r="BA10" s="69">
        <f>'RD T1'!E154</f>
        <v>1.170656320635282</v>
      </c>
      <c r="BB10" s="69">
        <f t="shared" si="39"/>
        <v>1.8668604621780696</v>
      </c>
      <c r="BD10" t="str">
        <f t="shared" si="40"/>
        <v>21 Science, research, engineering and technology professionals</v>
      </c>
      <c r="BE10" s="69">
        <v>4.1099735528474923</v>
      </c>
      <c r="BF10" s="69">
        <v>4.2142146706369115</v>
      </c>
      <c r="BG10" s="69">
        <v>4.1724200072767577</v>
      </c>
      <c r="BH10" s="69">
        <v>4.3679358830568464</v>
      </c>
      <c r="BI10" s="69">
        <v>3.8596047286237014</v>
      </c>
      <c r="BJ10" s="69"/>
      <c r="BK10" s="69">
        <f t="shared" si="41"/>
        <v>-0.31281527865305625</v>
      </c>
      <c r="BL10" s="69">
        <f>'RD T1'!E183</f>
        <v>1.2395163429621108</v>
      </c>
      <c r="BM10" s="69">
        <f t="shared" si="42"/>
        <v>0.92670106430905452</v>
      </c>
      <c r="BO10" t="str">
        <f t="shared" si="43"/>
        <v>21 Science, research, engineering and technology professionals</v>
      </c>
      <c r="BP10" s="69">
        <v>3.2452259090698536</v>
      </c>
      <c r="BQ10" s="69">
        <v>3.3175286986855785</v>
      </c>
      <c r="BR10" s="69">
        <v>3.2500819106093619</v>
      </c>
      <c r="BS10" s="69">
        <v>3.7152464531274823</v>
      </c>
      <c r="BT10" s="69">
        <v>3.4449436080207927</v>
      </c>
      <c r="BU10" s="69"/>
      <c r="BV10" s="69">
        <f t="shared" si="44"/>
        <v>0.19486169741143078</v>
      </c>
      <c r="BW10" s="69">
        <f>'RD T1'!E212</f>
        <v>1.2213628006309141</v>
      </c>
      <c r="BX10" s="69">
        <f t="shared" si="45"/>
        <v>1.4162244980423448</v>
      </c>
      <c r="BZ10" t="str">
        <f t="shared" si="46"/>
        <v>21 Science, research, engineering and technology professionals</v>
      </c>
      <c r="CA10" s="69">
        <v>1.6823260450507018</v>
      </c>
      <c r="CB10" s="69">
        <v>1.838769690681036</v>
      </c>
      <c r="CC10" s="69">
        <v>1.832474854227337</v>
      </c>
      <c r="CD10" s="69">
        <v>1.924902094273963</v>
      </c>
      <c r="CE10" s="69">
        <v>1.3870692207640418</v>
      </c>
      <c r="CF10" s="69"/>
      <c r="CG10" s="69">
        <f t="shared" si="47"/>
        <v>-0.4454056334632952</v>
      </c>
      <c r="CH10" s="69">
        <f>'RD T1'!E241</f>
        <v>0.56082840120205724</v>
      </c>
      <c r="CI10" s="69">
        <f t="shared" si="48"/>
        <v>0.11542276773876203</v>
      </c>
      <c r="CK10" t="str">
        <f t="shared" si="49"/>
        <v>21 Science, research, engineering and technology professionals</v>
      </c>
      <c r="CL10" s="69">
        <v>0.39543840105781813</v>
      </c>
      <c r="CM10" s="69">
        <v>0.3979230362953981</v>
      </c>
      <c r="CN10" s="69">
        <v>0.46285506056245873</v>
      </c>
      <c r="CO10" s="69">
        <v>0.71305850137130355</v>
      </c>
      <c r="CP10" s="69">
        <v>0.97259052063206364</v>
      </c>
      <c r="CQ10" s="69"/>
      <c r="CR10" s="69">
        <f t="shared" si="50"/>
        <v>0.50973546006960491</v>
      </c>
      <c r="CS10" s="69">
        <f>'RD T1'!E270</f>
        <v>0.23774038413032106</v>
      </c>
      <c r="CT10" s="69">
        <f t="shared" si="51"/>
        <v>0.74747584419992597</v>
      </c>
    </row>
    <row r="11" spans="1:98" x14ac:dyDescent="0.2">
      <c r="A11" s="10" t="str">
        <f>name!D7</f>
        <v>22 Health professionals</v>
      </c>
      <c r="B11" s="69">
        <v>1.0530410071599425</v>
      </c>
      <c r="C11" s="69">
        <v>1.2083242900591404</v>
      </c>
      <c r="D11" s="69">
        <v>1.3726954792186992</v>
      </c>
      <c r="E11" s="69">
        <v>1.7265205857777053</v>
      </c>
      <c r="F11" s="69">
        <v>2.3208153086936059</v>
      </c>
      <c r="G11" s="11"/>
      <c r="H11" s="69">
        <f t="shared" si="26"/>
        <v>0.94811982947490669</v>
      </c>
      <c r="I11" s="69">
        <f>'RD T1'!E39</f>
        <v>0.93648885790991532</v>
      </c>
      <c r="J11" s="69">
        <f t="shared" si="27"/>
        <v>1.884608687384822</v>
      </c>
      <c r="L11" t="str">
        <f t="shared" si="28"/>
        <v>22 Health professionals</v>
      </c>
      <c r="M11" s="69">
        <v>3.0125350116147569</v>
      </c>
      <c r="N11" s="69">
        <v>3.5595872539333011</v>
      </c>
      <c r="O11" s="69">
        <v>3.9864996166338695</v>
      </c>
      <c r="P11" s="69">
        <v>4.5479300383659176</v>
      </c>
      <c r="Q11" s="69">
        <v>5.9191858010134855</v>
      </c>
      <c r="R11" s="11"/>
      <c r="S11" s="69">
        <f t="shared" si="29"/>
        <v>1.9326861843796159</v>
      </c>
      <c r="T11" s="69">
        <f>'RD T1'!E68</f>
        <v>2.5738658445167437</v>
      </c>
      <c r="U11" s="69">
        <f t="shared" si="30"/>
        <v>4.5065520288963601</v>
      </c>
      <c r="W11" t="str">
        <f t="shared" si="31"/>
        <v>22 Health professionals</v>
      </c>
      <c r="X11" s="69">
        <v>6.7757293763560709</v>
      </c>
      <c r="Y11" s="69">
        <v>8.0548453522085115</v>
      </c>
      <c r="Z11" s="69">
        <v>8.1234270454358501</v>
      </c>
      <c r="AA11" s="69">
        <v>8.6760923122320417</v>
      </c>
      <c r="AB11" s="69">
        <v>10.256188735566139</v>
      </c>
      <c r="AC11" s="69"/>
      <c r="AD11" s="69">
        <f t="shared" si="32"/>
        <v>2.1327616901302893</v>
      </c>
      <c r="AE11" s="69">
        <f>'RD T1'!E97</f>
        <v>5.084569828894459</v>
      </c>
      <c r="AF11" s="69">
        <f t="shared" si="33"/>
        <v>7.2173315190247482</v>
      </c>
      <c r="AH11" t="str">
        <f t="shared" si="34"/>
        <v>22 Health professionals</v>
      </c>
      <c r="AI11" s="69">
        <v>3.6030261520680149</v>
      </c>
      <c r="AJ11" s="69">
        <v>2.8592457740538246</v>
      </c>
      <c r="AK11" s="69">
        <v>2.5572316436105451</v>
      </c>
      <c r="AL11" s="69">
        <v>1.3793532653148881</v>
      </c>
      <c r="AM11" s="69">
        <v>0.53814741042550152</v>
      </c>
      <c r="AN11" s="69"/>
      <c r="AO11" s="69">
        <f t="shared" si="35"/>
        <v>-2.0190842331850436</v>
      </c>
      <c r="AP11" s="69">
        <f>'RD T1'!E126</f>
        <v>0.44801113581410917</v>
      </c>
      <c r="AQ11" s="69">
        <f t="shared" si="36"/>
        <v>-1.5710730973709344</v>
      </c>
      <c r="AS11" t="str">
        <f t="shared" si="37"/>
        <v>22 Health professionals</v>
      </c>
      <c r="AT11" s="69">
        <v>0.43230007403347243</v>
      </c>
      <c r="AU11" s="69">
        <v>0.53179710771781818</v>
      </c>
      <c r="AV11" s="69">
        <v>0.55845240988862466</v>
      </c>
      <c r="AW11" s="69">
        <v>0.60424257370033652</v>
      </c>
      <c r="AX11" s="69">
        <v>0.7424656012617934</v>
      </c>
      <c r="AY11" s="69"/>
      <c r="AZ11" s="69">
        <f t="shared" si="38"/>
        <v>0.18401319137316874</v>
      </c>
      <c r="BA11" s="69">
        <f>'RD T1'!E155</f>
        <v>0.31349375694408177</v>
      </c>
      <c r="BB11" s="69">
        <f t="shared" si="39"/>
        <v>0.49750694831725051</v>
      </c>
      <c r="BD11" t="str">
        <f t="shared" si="40"/>
        <v>22 Health professionals</v>
      </c>
      <c r="BE11" s="69">
        <v>1.6578032616650655</v>
      </c>
      <c r="BF11" s="69">
        <v>2.1167892480956638</v>
      </c>
      <c r="BG11" s="69">
        <v>2.2554305999427888</v>
      </c>
      <c r="BH11" s="69">
        <v>2.2675597339763853</v>
      </c>
      <c r="BI11" s="69">
        <v>2.5477853062036382</v>
      </c>
      <c r="BJ11" s="69"/>
      <c r="BK11" s="69">
        <f t="shared" si="41"/>
        <v>0.29235470626084936</v>
      </c>
      <c r="BL11" s="69">
        <f>'RD T1'!E184</f>
        <v>1.2616135692497907</v>
      </c>
      <c r="BM11" s="69">
        <f t="shared" si="42"/>
        <v>1.5539682755106401</v>
      </c>
      <c r="BO11" t="str">
        <f t="shared" si="43"/>
        <v>22 Health professionals</v>
      </c>
      <c r="BP11" s="69">
        <v>1.3333053253578455</v>
      </c>
      <c r="BQ11" s="69">
        <v>1.5711491759965284</v>
      </c>
      <c r="BR11" s="69">
        <v>1.5129937344743145</v>
      </c>
      <c r="BS11" s="69">
        <v>1.4873890212456367</v>
      </c>
      <c r="BT11" s="69">
        <v>1.234869026002694</v>
      </c>
      <c r="BU11" s="69"/>
      <c r="BV11" s="69">
        <f t="shared" si="44"/>
        <v>-0.27812470847162052</v>
      </c>
      <c r="BW11" s="69">
        <f>'RD T1'!E213</f>
        <v>0.63507069210534695</v>
      </c>
      <c r="BX11" s="69">
        <f t="shared" si="45"/>
        <v>0.35694598363372643</v>
      </c>
      <c r="BZ11" t="str">
        <f t="shared" si="46"/>
        <v>22 Health professionals</v>
      </c>
      <c r="CA11" s="69">
        <v>0.78933082169673252</v>
      </c>
      <c r="CB11" s="69">
        <v>0.92734077024162032</v>
      </c>
      <c r="CC11" s="69">
        <v>0.88411529068822114</v>
      </c>
      <c r="CD11" s="69">
        <v>0.7781235607009922</v>
      </c>
      <c r="CE11" s="69">
        <v>0.57233326545840491</v>
      </c>
      <c r="CF11" s="69"/>
      <c r="CG11" s="69">
        <f t="shared" si="47"/>
        <v>-0.31178202522981624</v>
      </c>
      <c r="CH11" s="69">
        <f>'RD T1'!E242</f>
        <v>0.32311048717577168</v>
      </c>
      <c r="CI11" s="69">
        <f t="shared" si="48"/>
        <v>1.1328461945955437E-2</v>
      </c>
      <c r="CK11" t="str">
        <f t="shared" si="49"/>
        <v>22 Health professionals</v>
      </c>
      <c r="CL11" s="69">
        <v>0.11633490836766315</v>
      </c>
      <c r="CM11" s="69">
        <v>0.12844257824264319</v>
      </c>
      <c r="CN11" s="69">
        <v>0.16679879170432821</v>
      </c>
      <c r="CO11" s="69">
        <v>0.18662516785224922</v>
      </c>
      <c r="CP11" s="69">
        <v>0.27100218185525815</v>
      </c>
      <c r="CQ11" s="69"/>
      <c r="CR11" s="69">
        <f t="shared" si="50"/>
        <v>0.10420339015092994</v>
      </c>
      <c r="CS11" s="69">
        <f>'RD T1'!E271</f>
        <v>7.9047141463031573E-2</v>
      </c>
      <c r="CT11" s="69">
        <f t="shared" si="51"/>
        <v>0.18325053161396151</v>
      </c>
    </row>
    <row r="12" spans="1:98" x14ac:dyDescent="0.2">
      <c r="A12" s="10" t="str">
        <f>name!D8</f>
        <v>23 Teaching and other educational professionals</v>
      </c>
      <c r="B12" s="69">
        <v>1.8370785672798424</v>
      </c>
      <c r="C12" s="69">
        <v>1.8917870685503915</v>
      </c>
      <c r="D12" s="69">
        <v>2.0752916279093498</v>
      </c>
      <c r="E12" s="69">
        <v>2.4077860302491887</v>
      </c>
      <c r="F12" s="69">
        <v>3.0271417882839566</v>
      </c>
      <c r="G12" s="11"/>
      <c r="H12" s="69">
        <f t="shared" si="26"/>
        <v>0.95185016037460679</v>
      </c>
      <c r="I12" s="69">
        <f>'RD T1'!E40</f>
        <v>1.2820339168933677</v>
      </c>
      <c r="J12" s="69">
        <f t="shared" si="27"/>
        <v>2.2338840772679744</v>
      </c>
      <c r="L12" t="str">
        <f t="shared" si="28"/>
        <v>23 Teaching and other educational professionals</v>
      </c>
      <c r="M12" s="69">
        <v>10.108616025682947</v>
      </c>
      <c r="N12" s="69">
        <v>10.382982860691605</v>
      </c>
      <c r="O12" s="69">
        <v>11.553822075982669</v>
      </c>
      <c r="P12" s="69">
        <v>13.34057391308408</v>
      </c>
      <c r="Q12" s="69">
        <v>16.855781845346822</v>
      </c>
      <c r="R12" s="11"/>
      <c r="S12" s="69">
        <f t="shared" si="29"/>
        <v>5.3019597693641529</v>
      </c>
      <c r="T12" s="69">
        <f>'RD T1'!E69</f>
        <v>7.3668204560228245</v>
      </c>
      <c r="U12" s="69">
        <f t="shared" si="30"/>
        <v>12.668780225386978</v>
      </c>
      <c r="W12" t="str">
        <f t="shared" si="31"/>
        <v>23 Teaching and other educational professionals</v>
      </c>
      <c r="X12" s="69">
        <v>7.1489553716442726</v>
      </c>
      <c r="Y12" s="69">
        <v>6.3261954447174311</v>
      </c>
      <c r="Z12" s="69">
        <v>6.2888782695378973</v>
      </c>
      <c r="AA12" s="69">
        <v>5.5247660929537368</v>
      </c>
      <c r="AB12" s="69">
        <v>4.5784899837495656</v>
      </c>
      <c r="AC12" s="69"/>
      <c r="AD12" s="69">
        <f t="shared" si="32"/>
        <v>-1.7103882857883317</v>
      </c>
      <c r="AE12" s="69">
        <f>'RD T1'!E98</f>
        <v>2.7077108357793263</v>
      </c>
      <c r="AF12" s="69">
        <f t="shared" si="33"/>
        <v>0.99732254999099457</v>
      </c>
      <c r="AH12" t="str">
        <f t="shared" si="34"/>
        <v>23 Teaching and other educational professionals</v>
      </c>
      <c r="AI12" s="69">
        <v>0.94616900743833965</v>
      </c>
      <c r="AJ12" s="69">
        <v>0.63272794497301887</v>
      </c>
      <c r="AK12" s="69">
        <v>0.58733184895196167</v>
      </c>
      <c r="AL12" s="69">
        <v>0.40531948990809497</v>
      </c>
      <c r="AM12" s="69">
        <v>0.44662956816216648</v>
      </c>
      <c r="AN12" s="69"/>
      <c r="AO12" s="69">
        <f t="shared" si="35"/>
        <v>-0.14070228078979519</v>
      </c>
      <c r="AP12" s="69">
        <f>'RD T1'!E127</f>
        <v>0.13543320401861822</v>
      </c>
      <c r="AQ12" s="69">
        <f t="shared" si="36"/>
        <v>-5.269076771176967E-3</v>
      </c>
      <c r="AS12" t="str">
        <f t="shared" si="37"/>
        <v>23 Teaching and other educational professionals</v>
      </c>
      <c r="AT12" s="69">
        <v>0.29036140364852497</v>
      </c>
      <c r="AU12" s="69">
        <v>0.30993905996421295</v>
      </c>
      <c r="AV12" s="69">
        <v>0.30162927470759282</v>
      </c>
      <c r="AW12" s="69">
        <v>0.27307083726034892</v>
      </c>
      <c r="AX12" s="69">
        <v>0.2764582641359622</v>
      </c>
      <c r="AY12" s="69"/>
      <c r="AZ12" s="69">
        <f t="shared" si="38"/>
        <v>-2.5171010571630625E-2</v>
      </c>
      <c r="BA12" s="69">
        <f>'RD T1'!E156</f>
        <v>0.1320825480413744</v>
      </c>
      <c r="BB12" s="69">
        <f t="shared" si="39"/>
        <v>0.10691153746974377</v>
      </c>
      <c r="BD12" t="str">
        <f t="shared" si="40"/>
        <v>23 Teaching and other educational professionals</v>
      </c>
      <c r="BE12" s="69">
        <v>1.1816542759145467</v>
      </c>
      <c r="BF12" s="69">
        <v>1.1972665042352379</v>
      </c>
      <c r="BG12" s="69">
        <v>1.3439849343187737</v>
      </c>
      <c r="BH12" s="69">
        <v>1.2603977312063435</v>
      </c>
      <c r="BI12" s="69">
        <v>1.4214879697166436</v>
      </c>
      <c r="BJ12" s="69"/>
      <c r="BK12" s="69">
        <f t="shared" si="41"/>
        <v>7.7503035397869846E-2</v>
      </c>
      <c r="BL12" s="69">
        <f>'RD T1'!E185</f>
        <v>0.56613912592776061</v>
      </c>
      <c r="BM12" s="69">
        <f t="shared" si="42"/>
        <v>0.64364216132563046</v>
      </c>
      <c r="BO12" t="str">
        <f t="shared" si="43"/>
        <v>23 Teaching and other educational professionals</v>
      </c>
      <c r="BP12" s="69">
        <v>0.84053916929492578</v>
      </c>
      <c r="BQ12" s="69">
        <v>0.83859006413561055</v>
      </c>
      <c r="BR12" s="69">
        <v>0.84249494018090221</v>
      </c>
      <c r="BS12" s="69">
        <v>0.7858930686908604</v>
      </c>
      <c r="BT12" s="69">
        <v>0.72513696575958908</v>
      </c>
      <c r="BU12" s="69"/>
      <c r="BV12" s="69">
        <f t="shared" si="44"/>
        <v>-0.11735797442131313</v>
      </c>
      <c r="BW12" s="69">
        <f>'RD T1'!E214</f>
        <v>0.34663619053360417</v>
      </c>
      <c r="BX12" s="69">
        <f t="shared" si="45"/>
        <v>0.22927821611229104</v>
      </c>
      <c r="BZ12" t="str">
        <f t="shared" si="46"/>
        <v>23 Teaching and other educational professionals</v>
      </c>
      <c r="CA12" s="69">
        <v>0.59649644104276867</v>
      </c>
      <c r="CB12" s="69">
        <v>0.59456580181397889</v>
      </c>
      <c r="CC12" s="69">
        <v>0.64372221164307541</v>
      </c>
      <c r="CD12" s="69">
        <v>0.55966987774967614</v>
      </c>
      <c r="CE12" s="69">
        <v>0.43596152074215416</v>
      </c>
      <c r="CF12" s="69"/>
      <c r="CG12" s="69">
        <f t="shared" si="47"/>
        <v>-0.20776069090092125</v>
      </c>
      <c r="CH12" s="69">
        <f>'RD T1'!E243</f>
        <v>0.23548187418020508</v>
      </c>
      <c r="CI12" s="69">
        <f t="shared" si="48"/>
        <v>2.7721183279283829E-2</v>
      </c>
      <c r="CK12" t="str">
        <f t="shared" si="49"/>
        <v>23 Teaching and other educational professionals</v>
      </c>
      <c r="CL12" s="69">
        <v>0.14083506736162846</v>
      </c>
      <c r="CM12" s="69">
        <v>0.13216190566736699</v>
      </c>
      <c r="CN12" s="69">
        <v>0.19432812192469812</v>
      </c>
      <c r="CO12" s="69">
        <v>0.21825341489171887</v>
      </c>
      <c r="CP12" s="69">
        <v>0.2777273123997292</v>
      </c>
      <c r="CQ12" s="69"/>
      <c r="CR12" s="69">
        <f t="shared" si="50"/>
        <v>8.3399190475031082E-2</v>
      </c>
      <c r="CS12" s="69">
        <f>'RD T1'!E272</f>
        <v>9.2355600378848185E-2</v>
      </c>
      <c r="CT12" s="69">
        <f t="shared" si="51"/>
        <v>0.17575479085387927</v>
      </c>
    </row>
    <row r="13" spans="1:98" x14ac:dyDescent="0.2">
      <c r="A13" s="10" t="str">
        <f>name!D9</f>
        <v>24 Business, media and public service professionals</v>
      </c>
      <c r="B13" s="69">
        <v>0.40889285074790505</v>
      </c>
      <c r="C13" s="69">
        <v>0.52216188050870127</v>
      </c>
      <c r="D13" s="69">
        <v>0.62393482456992522</v>
      </c>
      <c r="E13" s="69">
        <v>0.74290454856369759</v>
      </c>
      <c r="F13" s="69">
        <v>0.96425261707369847</v>
      </c>
      <c r="G13" s="11"/>
      <c r="H13" s="69">
        <f t="shared" si="26"/>
        <v>0.34031779250377325</v>
      </c>
      <c r="I13" s="69">
        <f>'RD T1'!E41</f>
        <v>0.4102342100932086</v>
      </c>
      <c r="J13" s="69">
        <f t="shared" si="27"/>
        <v>0.75055200259698185</v>
      </c>
      <c r="L13" t="str">
        <f t="shared" si="28"/>
        <v>24 Business, media and public service professionals</v>
      </c>
      <c r="M13" s="69">
        <v>5.1328668361778131</v>
      </c>
      <c r="N13" s="69">
        <v>6.5286022715565428</v>
      </c>
      <c r="O13" s="69">
        <v>7.6907505861024674</v>
      </c>
      <c r="P13" s="69">
        <v>8.9146004991834467</v>
      </c>
      <c r="Q13" s="69">
        <v>11.283319786535742</v>
      </c>
      <c r="R13" s="11"/>
      <c r="S13" s="69">
        <f t="shared" si="29"/>
        <v>3.5925692004332745</v>
      </c>
      <c r="T13" s="69">
        <f>'RD T1'!E70</f>
        <v>4.8808301546896358</v>
      </c>
      <c r="U13" s="69">
        <f t="shared" si="30"/>
        <v>8.4733993551229112</v>
      </c>
      <c r="W13" t="str">
        <f t="shared" si="31"/>
        <v>24 Business, media and public service professionals</v>
      </c>
      <c r="X13" s="69">
        <v>10.279348872198078</v>
      </c>
      <c r="Y13" s="69">
        <v>12.998491338600759</v>
      </c>
      <c r="Z13" s="69">
        <v>13.710729616891552</v>
      </c>
      <c r="AA13" s="69">
        <v>14.273759379404988</v>
      </c>
      <c r="AB13" s="69">
        <v>15.98082592872565</v>
      </c>
      <c r="AC13" s="69"/>
      <c r="AD13" s="69">
        <f t="shared" si="32"/>
        <v>2.2700963118340987</v>
      </c>
      <c r="AE13" s="69">
        <f>'RD T1'!E99</f>
        <v>7.5233901085284467</v>
      </c>
      <c r="AF13" s="69">
        <f t="shared" si="33"/>
        <v>9.7934864203625445</v>
      </c>
      <c r="AH13" t="str">
        <f t="shared" si="34"/>
        <v>24 Business, media and public service professionals</v>
      </c>
      <c r="AI13" s="69">
        <v>0.94404953366719313</v>
      </c>
      <c r="AJ13" s="69">
        <v>0.95067289218082074</v>
      </c>
      <c r="AK13" s="69">
        <v>1.0040202733043733</v>
      </c>
      <c r="AL13" s="69">
        <v>0.95903270800871976</v>
      </c>
      <c r="AM13" s="69">
        <v>1.0984172549276261</v>
      </c>
      <c r="AN13" s="69"/>
      <c r="AO13" s="69">
        <f t="shared" si="35"/>
        <v>9.4396981623252829E-2</v>
      </c>
      <c r="AP13" s="69">
        <f>'RD T1'!E128</f>
        <v>0.35418349266664806</v>
      </c>
      <c r="AQ13" s="69">
        <f t="shared" si="36"/>
        <v>0.44858047428990089</v>
      </c>
      <c r="AS13" t="str">
        <f t="shared" si="37"/>
        <v>24 Business, media and public service professionals</v>
      </c>
      <c r="AT13" s="69">
        <v>1.5586137822971551</v>
      </c>
      <c r="AU13" s="69">
        <v>1.9701568790382444</v>
      </c>
      <c r="AV13" s="69">
        <v>2.1588509962742699</v>
      </c>
      <c r="AW13" s="69">
        <v>2.3349913396056081</v>
      </c>
      <c r="AX13" s="69">
        <v>2.8518407438599733</v>
      </c>
      <c r="AY13" s="69"/>
      <c r="AZ13" s="69">
        <f t="shared" si="38"/>
        <v>0.69298974758570342</v>
      </c>
      <c r="BA13" s="69">
        <f>'RD T1'!E157</f>
        <v>1.1877595890087047</v>
      </c>
      <c r="BB13" s="69">
        <f t="shared" si="39"/>
        <v>1.8807493365944081</v>
      </c>
      <c r="BD13" t="str">
        <f t="shared" si="40"/>
        <v>24 Business, media and public service professionals</v>
      </c>
      <c r="BE13" s="69">
        <v>3.8228151042873324</v>
      </c>
      <c r="BF13" s="69">
        <v>4.4227771814377448</v>
      </c>
      <c r="BG13" s="69">
        <v>4.797383537629397</v>
      </c>
      <c r="BH13" s="69">
        <v>4.7322529263580853</v>
      </c>
      <c r="BI13" s="69">
        <v>4.6448296324928267</v>
      </c>
      <c r="BJ13" s="69"/>
      <c r="BK13" s="69">
        <f t="shared" si="41"/>
        <v>-0.1525539051365703</v>
      </c>
      <c r="BL13" s="69">
        <f>'RD T1'!E186</f>
        <v>1.9501097521033959</v>
      </c>
      <c r="BM13" s="69">
        <f t="shared" si="42"/>
        <v>1.7975558469668256</v>
      </c>
      <c r="BO13" t="str">
        <f t="shared" si="43"/>
        <v>24 Business, media and public service professionals</v>
      </c>
      <c r="BP13" s="69">
        <v>2.8410337102413714</v>
      </c>
      <c r="BQ13" s="69">
        <v>3.0071180835858278</v>
      </c>
      <c r="BR13" s="69">
        <v>3.1790592552052206</v>
      </c>
      <c r="BS13" s="69">
        <v>3.029094420499431</v>
      </c>
      <c r="BT13" s="69">
        <v>2.6178009111508507</v>
      </c>
      <c r="BU13" s="69"/>
      <c r="BV13" s="69">
        <f t="shared" si="44"/>
        <v>-0.56125834405436992</v>
      </c>
      <c r="BW13" s="69">
        <f>'RD T1'!E215</f>
        <v>1.1649171540659828</v>
      </c>
      <c r="BX13" s="69">
        <f t="shared" si="45"/>
        <v>0.60365881001161292</v>
      </c>
      <c r="BZ13" t="str">
        <f t="shared" si="46"/>
        <v>24 Business, media and public service professionals</v>
      </c>
      <c r="CA13" s="69">
        <v>1.5415213982492746</v>
      </c>
      <c r="CB13" s="69">
        <v>1.740884258133212</v>
      </c>
      <c r="CC13" s="69">
        <v>1.8843356310851269</v>
      </c>
      <c r="CD13" s="69">
        <v>1.6033207795241025</v>
      </c>
      <c r="CE13" s="69">
        <v>1.0734042019546886</v>
      </c>
      <c r="CF13" s="69"/>
      <c r="CG13" s="69">
        <f t="shared" si="47"/>
        <v>-0.81093142913043836</v>
      </c>
      <c r="CH13" s="69">
        <f>'RD T1'!E244</f>
        <v>0.59048838787368763</v>
      </c>
      <c r="CI13" s="69">
        <f t="shared" si="48"/>
        <v>-0.22044304125675074</v>
      </c>
      <c r="CK13" t="str">
        <f t="shared" si="49"/>
        <v>24 Business, media and public service professionals</v>
      </c>
      <c r="CL13" s="69">
        <v>0.40633512952819351</v>
      </c>
      <c r="CM13" s="69">
        <v>0.44672372043689745</v>
      </c>
      <c r="CN13" s="69">
        <v>0.55004924210981387</v>
      </c>
      <c r="CO13" s="69">
        <v>0.63393675416995854</v>
      </c>
      <c r="CP13" s="69">
        <v>0.82666411031117581</v>
      </c>
      <c r="CQ13" s="69"/>
      <c r="CR13" s="69">
        <f t="shared" si="50"/>
        <v>0.27661486820136194</v>
      </c>
      <c r="CS13" s="69">
        <f>'RD T1'!E273</f>
        <v>0.24675854338020317</v>
      </c>
      <c r="CT13" s="69">
        <f t="shared" si="51"/>
        <v>0.52337341158156514</v>
      </c>
    </row>
    <row r="14" spans="1:98" x14ac:dyDescent="0.2">
      <c r="A14" s="10" t="str">
        <f>name!D10</f>
        <v>31 Science, engineering and technology associate professionals</v>
      </c>
      <c r="B14" s="69">
        <v>0.15675474593334113</v>
      </c>
      <c r="C14" s="69">
        <v>0.21420721316958485</v>
      </c>
      <c r="D14" s="69">
        <v>0.27108117559533856</v>
      </c>
      <c r="E14" s="69">
        <v>0.30566506660495751</v>
      </c>
      <c r="F14" s="69">
        <v>0.43477053622370826</v>
      </c>
      <c r="G14" s="11"/>
      <c r="H14" s="69">
        <f t="shared" si="26"/>
        <v>0.1636893606283697</v>
      </c>
      <c r="I14" s="69">
        <f>'RD T1'!E42</f>
        <v>0.16513881786553145</v>
      </c>
      <c r="J14" s="69">
        <f t="shared" si="27"/>
        <v>0.32882817849390111</v>
      </c>
      <c r="L14" t="str">
        <f t="shared" si="28"/>
        <v>31 Science, engineering and technology associate professionals</v>
      </c>
      <c r="M14" s="69">
        <v>0.90589356481099936</v>
      </c>
      <c r="N14" s="69">
        <v>1.1153317607982576</v>
      </c>
      <c r="O14" s="69">
        <v>1.3327144546037029</v>
      </c>
      <c r="P14" s="69">
        <v>1.4547596193699222</v>
      </c>
      <c r="Q14" s="69">
        <v>1.9150706969088496</v>
      </c>
      <c r="R14" s="11"/>
      <c r="S14" s="69">
        <f t="shared" si="29"/>
        <v>0.58235624230514671</v>
      </c>
      <c r="T14" s="69">
        <f>'RD T1'!E71</f>
        <v>0.71469283905503789</v>
      </c>
      <c r="U14" s="69">
        <f t="shared" si="30"/>
        <v>1.2970490813601847</v>
      </c>
      <c r="W14" t="str">
        <f t="shared" si="31"/>
        <v>31 Science, engineering and technology associate professionals</v>
      </c>
      <c r="X14" s="69">
        <v>2.4626510543465927</v>
      </c>
      <c r="Y14" s="69">
        <v>3.2620445750667151</v>
      </c>
      <c r="Z14" s="69">
        <v>3.3892899249074202</v>
      </c>
      <c r="AA14" s="69">
        <v>3.4148914399723425</v>
      </c>
      <c r="AB14" s="69">
        <v>4.0857302516337608</v>
      </c>
      <c r="AC14" s="69"/>
      <c r="AD14" s="69">
        <f t="shared" si="32"/>
        <v>0.6964403267263406</v>
      </c>
      <c r="AE14" s="69">
        <f>'RD T1'!E100</f>
        <v>1.5881028869511804</v>
      </c>
      <c r="AF14" s="69">
        <f t="shared" si="33"/>
        <v>2.2845432136775212</v>
      </c>
      <c r="AH14" t="str">
        <f t="shared" si="34"/>
        <v>31 Science, engineering and technology associate professionals</v>
      </c>
      <c r="AI14" s="69">
        <v>0.39787355068076197</v>
      </c>
      <c r="AJ14" s="69">
        <v>0.53354460866191566</v>
      </c>
      <c r="AK14" s="69">
        <v>0.55595838753125493</v>
      </c>
      <c r="AL14" s="69">
        <v>0.6055775881368014</v>
      </c>
      <c r="AM14" s="69">
        <v>0.80315117643814926</v>
      </c>
      <c r="AN14" s="69"/>
      <c r="AO14" s="69">
        <f t="shared" si="35"/>
        <v>0.24719278890689433</v>
      </c>
      <c r="AP14" s="69">
        <f>'RD T1'!E129</f>
        <v>0.29283136878281074</v>
      </c>
      <c r="AQ14" s="69">
        <f t="shared" si="36"/>
        <v>0.54002415768970513</v>
      </c>
      <c r="AS14" t="str">
        <f t="shared" si="37"/>
        <v>31 Science, engineering and technology associate professionals</v>
      </c>
      <c r="AT14" s="69">
        <v>1.0933931628066518</v>
      </c>
      <c r="AU14" s="69">
        <v>1.3486265142268377</v>
      </c>
      <c r="AV14" s="69">
        <v>1.3932232693981372</v>
      </c>
      <c r="AW14" s="69">
        <v>1.2508141157522272</v>
      </c>
      <c r="AX14" s="69">
        <v>1.2777019300937429</v>
      </c>
      <c r="AY14" s="69"/>
      <c r="AZ14" s="69">
        <f t="shared" si="38"/>
        <v>-0.11552133930439434</v>
      </c>
      <c r="BA14" s="69">
        <f>'RD T1'!E158</f>
        <v>0.47610601054475221</v>
      </c>
      <c r="BB14" s="69">
        <f t="shared" si="39"/>
        <v>0.36058467124035787</v>
      </c>
      <c r="BD14" t="str">
        <f t="shared" si="40"/>
        <v>31 Science, engineering and technology associate professionals</v>
      </c>
      <c r="BE14" s="69">
        <v>1.8758232260985526</v>
      </c>
      <c r="BF14" s="69">
        <v>1.9909691297784793</v>
      </c>
      <c r="BG14" s="69">
        <v>2.0754968073476987</v>
      </c>
      <c r="BH14" s="69">
        <v>1.6086427723574099</v>
      </c>
      <c r="BI14" s="69">
        <v>1.236299443264341</v>
      </c>
      <c r="BJ14" s="69"/>
      <c r="BK14" s="69">
        <f t="shared" si="41"/>
        <v>-0.83919736408335766</v>
      </c>
      <c r="BL14" s="69">
        <f>'RD T1'!E187</f>
        <v>0.51270498244005824</v>
      </c>
      <c r="BM14" s="69">
        <f t="shared" si="42"/>
        <v>-0.32649238164329941</v>
      </c>
      <c r="BO14" t="str">
        <f t="shared" si="43"/>
        <v>31 Science, engineering and technology associate professionals</v>
      </c>
      <c r="BP14" s="69">
        <v>1.4749055255978476</v>
      </c>
      <c r="BQ14" s="69">
        <v>1.5946067868963723</v>
      </c>
      <c r="BR14" s="69">
        <v>1.5950719174099655</v>
      </c>
      <c r="BS14" s="69">
        <v>1.4016684581998307</v>
      </c>
      <c r="BT14" s="69">
        <v>1.2948117779111799</v>
      </c>
      <c r="BU14" s="69"/>
      <c r="BV14" s="69">
        <f t="shared" si="44"/>
        <v>-0.30026013949878561</v>
      </c>
      <c r="BW14" s="69">
        <f>'RD T1'!E216</f>
        <v>0.51152171761328835</v>
      </c>
      <c r="BX14" s="69">
        <f t="shared" si="45"/>
        <v>0.21126157811450275</v>
      </c>
      <c r="BZ14" t="str">
        <f t="shared" si="46"/>
        <v>31 Science, engineering and technology associate professionals</v>
      </c>
      <c r="CA14" s="69">
        <v>1.0325511378251062</v>
      </c>
      <c r="CB14" s="69">
        <v>1.2249588281432691</v>
      </c>
      <c r="CC14" s="69">
        <v>1.3032259520601672</v>
      </c>
      <c r="CD14" s="69">
        <v>1.089633525859977</v>
      </c>
      <c r="CE14" s="69">
        <v>0.86358359235696125</v>
      </c>
      <c r="CF14" s="69"/>
      <c r="CG14" s="69">
        <f t="shared" si="47"/>
        <v>-0.43964235970320598</v>
      </c>
      <c r="CH14" s="69">
        <f>'RD T1'!E245</f>
        <v>0.38101807878178412</v>
      </c>
      <c r="CI14" s="69">
        <f t="shared" si="48"/>
        <v>-5.8624280921421856E-2</v>
      </c>
      <c r="CK14" t="str">
        <f t="shared" si="49"/>
        <v>31 Science, engineering and technology associate professionals</v>
      </c>
      <c r="CL14" s="69">
        <v>0.21380499652363502</v>
      </c>
      <c r="CM14" s="69">
        <v>0.24914100800441197</v>
      </c>
      <c r="CN14" s="69">
        <v>0.34058954612853182</v>
      </c>
      <c r="CO14" s="69">
        <v>0.40956035449160599</v>
      </c>
      <c r="CP14" s="69">
        <v>0.63453795952116965</v>
      </c>
      <c r="CQ14" s="69"/>
      <c r="CR14" s="69">
        <f t="shared" si="50"/>
        <v>0.29394841339263783</v>
      </c>
      <c r="CS14" s="69">
        <f>'RD T1'!E274</f>
        <v>0.18231159087249388</v>
      </c>
      <c r="CT14" s="69">
        <f t="shared" si="51"/>
        <v>0.47626000426513171</v>
      </c>
    </row>
    <row r="15" spans="1:98" x14ac:dyDescent="0.2">
      <c r="A15" s="10" t="str">
        <f>name!D11</f>
        <v>32 Health and social care associate professionals</v>
      </c>
      <c r="B15" s="69">
        <v>3.0534564471776396E-2</v>
      </c>
      <c r="C15" s="69">
        <v>3.8285948690725255E-2</v>
      </c>
      <c r="D15" s="69">
        <v>4.2775684462798717E-2</v>
      </c>
      <c r="E15" s="69">
        <v>8.0503518627011147E-2</v>
      </c>
      <c r="F15" s="69">
        <v>0.13224221759112006</v>
      </c>
      <c r="G15" s="11"/>
      <c r="H15" s="69">
        <f t="shared" si="26"/>
        <v>8.9466533128321341E-2</v>
      </c>
      <c r="I15" s="69">
        <f>'RD T1'!E43</f>
        <v>5.6805240390376641E-2</v>
      </c>
      <c r="J15" s="69">
        <f t="shared" si="27"/>
        <v>0.14627177351869797</v>
      </c>
      <c r="L15" t="str">
        <f t="shared" si="28"/>
        <v>32 Health and social care associate professionals</v>
      </c>
      <c r="M15" s="69">
        <v>0.74425273859848207</v>
      </c>
      <c r="N15" s="69">
        <v>0.88270076302654665</v>
      </c>
      <c r="O15" s="69">
        <v>1.0307462880300107</v>
      </c>
      <c r="P15" s="69">
        <v>1.9898908060771163</v>
      </c>
      <c r="Q15" s="69">
        <v>3.1407322978836456</v>
      </c>
      <c r="R15" s="11"/>
      <c r="S15" s="69">
        <f t="shared" si="29"/>
        <v>2.1099860098536349</v>
      </c>
      <c r="T15" s="69">
        <f>'RD T1'!E72</f>
        <v>1.3284576369621433</v>
      </c>
      <c r="U15" s="69">
        <f t="shared" si="30"/>
        <v>3.4384436468157782</v>
      </c>
      <c r="W15" t="str">
        <f t="shared" si="31"/>
        <v>32 Health and social care associate professionals</v>
      </c>
      <c r="X15" s="69">
        <v>2.4147472269590327</v>
      </c>
      <c r="Y15" s="69">
        <v>2.8486725007558347</v>
      </c>
      <c r="Z15" s="69">
        <v>2.9343138738891175</v>
      </c>
      <c r="AA15" s="69">
        <v>5.3104920283596782</v>
      </c>
      <c r="AB15" s="69">
        <v>7.4332348793610743</v>
      </c>
      <c r="AC15" s="69"/>
      <c r="AD15" s="69">
        <f t="shared" si="32"/>
        <v>4.4989210054719564</v>
      </c>
      <c r="AE15" s="69">
        <f>'RD T1'!E101</f>
        <v>3.6394425760594324</v>
      </c>
      <c r="AF15" s="69">
        <f t="shared" si="33"/>
        <v>8.1383635815313884</v>
      </c>
      <c r="AH15" t="str">
        <f t="shared" si="34"/>
        <v>32 Health and social care associate professionals</v>
      </c>
      <c r="AI15" s="69">
        <v>1.7453429786228045</v>
      </c>
      <c r="AJ15" s="69">
        <v>1.5117760131763429</v>
      </c>
      <c r="AK15" s="69">
        <v>1.4523802682853937</v>
      </c>
      <c r="AL15" s="69">
        <v>1.7264252964288496</v>
      </c>
      <c r="AM15" s="69">
        <v>1.1220198567250415</v>
      </c>
      <c r="AN15" s="69"/>
      <c r="AO15" s="69">
        <f t="shared" si="35"/>
        <v>-0.33036041156035223</v>
      </c>
      <c r="AP15" s="69">
        <f>'RD T1'!E130</f>
        <v>0.65895796610766599</v>
      </c>
      <c r="AQ15" s="69">
        <f t="shared" si="36"/>
        <v>0.32859755454731376</v>
      </c>
      <c r="AS15" t="str">
        <f t="shared" si="37"/>
        <v>32 Health and social care associate professionals</v>
      </c>
      <c r="AT15" s="69">
        <v>0.36413661432367295</v>
      </c>
      <c r="AU15" s="69">
        <v>0.42810808274930484</v>
      </c>
      <c r="AV15" s="69">
        <v>0.46059525126070872</v>
      </c>
      <c r="AW15" s="69">
        <v>0.72344948334761849</v>
      </c>
      <c r="AX15" s="69">
        <v>0.95015733666752999</v>
      </c>
      <c r="AY15" s="69"/>
      <c r="AZ15" s="69">
        <f t="shared" si="38"/>
        <v>0.48956208540682128</v>
      </c>
      <c r="BA15" s="69">
        <f>'RD T1'!E159</f>
        <v>0.43626824711589135</v>
      </c>
      <c r="BB15" s="69">
        <f t="shared" si="39"/>
        <v>0.92583033252271263</v>
      </c>
      <c r="BD15" t="str">
        <f t="shared" si="40"/>
        <v>32 Health and social care associate professionals</v>
      </c>
      <c r="BE15" s="69">
        <v>1.4862340188101428</v>
      </c>
      <c r="BF15" s="69">
        <v>1.7581286451723841</v>
      </c>
      <c r="BG15" s="69">
        <v>1.9688594733961302</v>
      </c>
      <c r="BH15" s="69">
        <v>3.2692698648671055</v>
      </c>
      <c r="BI15" s="69">
        <v>4.3125001269411456</v>
      </c>
      <c r="BJ15" s="69"/>
      <c r="BK15" s="69">
        <f t="shared" si="41"/>
        <v>2.3436406535450152</v>
      </c>
      <c r="BL15" s="69">
        <f>'RD T1'!E188</f>
        <v>2.0117710531969579</v>
      </c>
      <c r="BM15" s="69">
        <f t="shared" si="42"/>
        <v>4.3554117067419735</v>
      </c>
      <c r="BO15" t="str">
        <f t="shared" si="43"/>
        <v>32 Health and social care associate professionals</v>
      </c>
      <c r="BP15" s="69">
        <v>1.264556583311522</v>
      </c>
      <c r="BQ15" s="69">
        <v>1.3890382453148502</v>
      </c>
      <c r="BR15" s="69">
        <v>1.3676978002539795</v>
      </c>
      <c r="BS15" s="69">
        <v>2.1874267213600933</v>
      </c>
      <c r="BT15" s="69">
        <v>2.0992500735572492</v>
      </c>
      <c r="BU15" s="69"/>
      <c r="BV15" s="69">
        <f t="shared" si="44"/>
        <v>0.73155227330326977</v>
      </c>
      <c r="BW15" s="69">
        <f>'RD T1'!E217</f>
        <v>1.0577957506400728</v>
      </c>
      <c r="BX15" s="69">
        <f t="shared" si="45"/>
        <v>1.7893480239433426</v>
      </c>
      <c r="BZ15" t="str">
        <f t="shared" si="46"/>
        <v>32 Health and social care associate professionals</v>
      </c>
      <c r="CA15" s="69">
        <v>0.48943363855253358</v>
      </c>
      <c r="CB15" s="69">
        <v>0.442878397336195</v>
      </c>
      <c r="CC15" s="69">
        <v>0.42246673327305895</v>
      </c>
      <c r="CD15" s="69">
        <v>0.54605548524261938</v>
      </c>
      <c r="CE15" s="69">
        <v>0.41716357495967188</v>
      </c>
      <c r="CF15" s="69"/>
      <c r="CG15" s="69">
        <f t="shared" si="47"/>
        <v>-5.3031583133870686E-3</v>
      </c>
      <c r="CH15" s="69">
        <f>'RD T1'!E246</f>
        <v>0.23001021320908299</v>
      </c>
      <c r="CI15" s="69">
        <f t="shared" si="48"/>
        <v>0.22470705489569592</v>
      </c>
      <c r="CK15" t="str">
        <f t="shared" si="49"/>
        <v>32 Health and social care associate professionals</v>
      </c>
      <c r="CL15" s="69">
        <v>8.5448814285302294E-2</v>
      </c>
      <c r="CM15" s="69">
        <v>7.9602703499749738E-2</v>
      </c>
      <c r="CN15" s="69">
        <v>0.10012037309115142</v>
      </c>
      <c r="CO15" s="69">
        <v>0.16989872470089365</v>
      </c>
      <c r="CP15" s="69">
        <v>0.27412402760005877</v>
      </c>
      <c r="CQ15" s="69"/>
      <c r="CR15" s="69">
        <f t="shared" si="50"/>
        <v>0.17400365450890737</v>
      </c>
      <c r="CS15" s="69">
        <f>'RD T1'!E275</f>
        <v>7.9992194770537248E-2</v>
      </c>
      <c r="CT15" s="69">
        <f t="shared" si="51"/>
        <v>0.25399584927944463</v>
      </c>
    </row>
    <row r="16" spans="1:98" x14ac:dyDescent="0.2">
      <c r="A16" s="10" t="str">
        <f>name!D12</f>
        <v>33 Protective service occupations</v>
      </c>
      <c r="B16" s="69">
        <v>1.3929387416124298E-2</v>
      </c>
      <c r="C16" s="69">
        <v>1.7826219805911606E-2</v>
      </c>
      <c r="D16" s="69">
        <v>2.022158084974552E-2</v>
      </c>
      <c r="E16" s="69">
        <v>2.2703943584233992E-2</v>
      </c>
      <c r="F16" s="69">
        <v>3.1378892376599458E-2</v>
      </c>
      <c r="G16" s="11"/>
      <c r="H16" s="69">
        <f t="shared" si="26"/>
        <v>1.1157311526853939E-2</v>
      </c>
      <c r="I16" s="69">
        <f>'RD T1'!E44</f>
        <v>9.3728337947940766E-3</v>
      </c>
      <c r="J16" s="69">
        <f t="shared" si="27"/>
        <v>2.0530145321648013E-2</v>
      </c>
      <c r="L16" t="str">
        <f t="shared" si="28"/>
        <v>33 Protective service occupations</v>
      </c>
      <c r="M16" s="69">
        <v>0.19145836553566012</v>
      </c>
      <c r="N16" s="69">
        <v>0.22217513101518993</v>
      </c>
      <c r="O16" s="69">
        <v>0.25632235585307894</v>
      </c>
      <c r="P16" s="69">
        <v>0.24270518294048954</v>
      </c>
      <c r="Q16" s="69">
        <v>0.32493551612925464</v>
      </c>
      <c r="R16" s="11"/>
      <c r="S16" s="69">
        <f t="shared" si="29"/>
        <v>6.86131602761757E-2</v>
      </c>
      <c r="T16" s="69">
        <f>'RD T1'!E73</f>
        <v>9.0015193824746279E-2</v>
      </c>
      <c r="U16" s="69">
        <f t="shared" si="30"/>
        <v>0.15862835410092196</v>
      </c>
      <c r="W16" t="str">
        <f t="shared" si="31"/>
        <v>33 Protective service occupations</v>
      </c>
      <c r="X16" s="69">
        <v>0.83223204450648947</v>
      </c>
      <c r="Y16" s="69">
        <v>1.0225821699560467</v>
      </c>
      <c r="Z16" s="69">
        <v>1.0707774713802041</v>
      </c>
      <c r="AA16" s="69">
        <v>0.96093204058357284</v>
      </c>
      <c r="AB16" s="69">
        <v>1.3035944849499144</v>
      </c>
      <c r="AC16" s="69"/>
      <c r="AD16" s="69">
        <f t="shared" si="32"/>
        <v>0.2328170135697103</v>
      </c>
      <c r="AE16" s="69">
        <f>'RD T1'!E102</f>
        <v>0.41555866624490767</v>
      </c>
      <c r="AF16" s="69">
        <f t="shared" si="33"/>
        <v>0.64837567981461797</v>
      </c>
      <c r="AH16" t="str">
        <f t="shared" si="34"/>
        <v>33 Protective service occupations</v>
      </c>
      <c r="AI16" s="69">
        <v>0.24581141206301066</v>
      </c>
      <c r="AJ16" s="69">
        <v>0.2945873492681953</v>
      </c>
      <c r="AK16" s="69">
        <v>0.31393762959338117</v>
      </c>
      <c r="AL16" s="69">
        <v>0.28885358555814689</v>
      </c>
      <c r="AM16" s="69">
        <v>0.39993748601323642</v>
      </c>
      <c r="AN16" s="69"/>
      <c r="AO16" s="69">
        <f t="shared" si="35"/>
        <v>8.5999856419855247E-2</v>
      </c>
      <c r="AP16" s="69">
        <f>'RD T1'!E131</f>
        <v>0.11136859846649215</v>
      </c>
      <c r="AQ16" s="69">
        <f t="shared" si="36"/>
        <v>0.19736845488634741</v>
      </c>
      <c r="AS16" t="str">
        <f t="shared" si="37"/>
        <v>33 Protective service occupations</v>
      </c>
      <c r="AT16" s="69">
        <v>0.23297384657180281</v>
      </c>
      <c r="AU16" s="69">
        <v>0.23847011072659052</v>
      </c>
      <c r="AV16" s="69">
        <v>0.2383929147126142</v>
      </c>
      <c r="AW16" s="69">
        <v>0.18498278497125595</v>
      </c>
      <c r="AX16" s="69">
        <v>0.2084199739083111</v>
      </c>
      <c r="AY16" s="69"/>
      <c r="AZ16" s="69">
        <f t="shared" si="38"/>
        <v>-2.99729408043031E-2</v>
      </c>
      <c r="BA16" s="69">
        <f>'RD T1'!E160</f>
        <v>6.7642787485626188E-2</v>
      </c>
      <c r="BB16" s="69">
        <f t="shared" si="39"/>
        <v>3.7669846681323088E-2</v>
      </c>
      <c r="BD16" t="str">
        <f t="shared" si="40"/>
        <v>33 Protective service occupations</v>
      </c>
      <c r="BE16" s="69">
        <v>0.99447290895668872</v>
      </c>
      <c r="BF16" s="69">
        <v>0.94228947227330695</v>
      </c>
      <c r="BG16" s="69">
        <v>0.940310671292241</v>
      </c>
      <c r="BH16" s="69">
        <v>0.71373268974826143</v>
      </c>
      <c r="BI16" s="69">
        <v>0.57783841558780558</v>
      </c>
      <c r="BJ16" s="69"/>
      <c r="BK16" s="69">
        <f t="shared" si="41"/>
        <v>-0.36247225570443542</v>
      </c>
      <c r="BL16" s="69">
        <f>'RD T1'!E189</f>
        <v>0.16905655492615113</v>
      </c>
      <c r="BM16" s="69">
        <f t="shared" si="42"/>
        <v>-0.19341570077828429</v>
      </c>
      <c r="BO16" t="str">
        <f t="shared" si="43"/>
        <v>33 Protective service occupations</v>
      </c>
      <c r="BP16" s="69">
        <v>1.1544861470629431</v>
      </c>
      <c r="BQ16" s="69">
        <v>1.0858796825838013</v>
      </c>
      <c r="BR16" s="69">
        <v>1.0442658276611425</v>
      </c>
      <c r="BS16" s="69">
        <v>0.79111849214596597</v>
      </c>
      <c r="BT16" s="69">
        <v>0.6153857896941608</v>
      </c>
      <c r="BU16" s="69"/>
      <c r="BV16" s="69">
        <f t="shared" si="44"/>
        <v>-0.42888003796698171</v>
      </c>
      <c r="BW16" s="69">
        <f>'RD T1'!E218</f>
        <v>0.21065710499257218</v>
      </c>
      <c r="BX16" s="69">
        <f t="shared" si="45"/>
        <v>-0.21822293297440953</v>
      </c>
      <c r="BZ16" t="str">
        <f t="shared" si="46"/>
        <v>33 Protective service occupations</v>
      </c>
      <c r="CA16" s="69">
        <v>0.54104019125417879</v>
      </c>
      <c r="CB16" s="69">
        <v>0.52072072399856906</v>
      </c>
      <c r="CC16" s="69">
        <v>0.53515109921428816</v>
      </c>
      <c r="CD16" s="69">
        <v>0.38426024683436794</v>
      </c>
      <c r="CE16" s="69">
        <v>0.32189635184763393</v>
      </c>
      <c r="CF16" s="69"/>
      <c r="CG16" s="69">
        <f t="shared" si="47"/>
        <v>-0.21325474736665423</v>
      </c>
      <c r="CH16" s="69">
        <f>'RD T1'!E247</f>
        <v>0.12579426375627362</v>
      </c>
      <c r="CI16" s="69">
        <f t="shared" si="48"/>
        <v>-8.7460483610380613E-2</v>
      </c>
      <c r="CK16" t="str">
        <f t="shared" si="49"/>
        <v>33 Protective service occupations</v>
      </c>
      <c r="CL16" s="69">
        <v>0.10940511215437634</v>
      </c>
      <c r="CM16" s="69">
        <v>7.7363931919785953E-2</v>
      </c>
      <c r="CN16" s="69">
        <v>8.6753008696794268E-2</v>
      </c>
      <c r="CO16" s="69">
        <v>7.2970370369581414E-2</v>
      </c>
      <c r="CP16" s="69">
        <v>7.9129445157977193E-2</v>
      </c>
      <c r="CQ16" s="69"/>
      <c r="CR16" s="69">
        <f t="shared" si="50"/>
        <v>-7.6235635388170742E-3</v>
      </c>
      <c r="CS16" s="69">
        <f>'RD T1'!E276</f>
        <v>1.5177159977508112E-2</v>
      </c>
      <c r="CT16" s="69">
        <f t="shared" si="51"/>
        <v>7.5535964386910376E-3</v>
      </c>
    </row>
    <row r="17" spans="1:98" x14ac:dyDescent="0.2">
      <c r="A17" s="10" t="str">
        <f>name!D13</f>
        <v>34 Culture, media and sports occupations</v>
      </c>
      <c r="B17" s="69">
        <v>6.9468284230680383E-2</v>
      </c>
      <c r="C17" s="69">
        <v>8.1409785062921847E-2</v>
      </c>
      <c r="D17" s="69">
        <v>8.2319592840656833E-2</v>
      </c>
      <c r="E17" s="69">
        <v>9.2343754387921306E-2</v>
      </c>
      <c r="F17" s="69">
        <v>0.11921807251257777</v>
      </c>
      <c r="G17" s="11"/>
      <c r="H17" s="69">
        <f t="shared" si="26"/>
        <v>3.6898479671920933E-2</v>
      </c>
      <c r="I17" s="69">
        <f>'RD T1'!E45</f>
        <v>5.3987379907443719E-2</v>
      </c>
      <c r="J17" s="69">
        <f t="shared" si="27"/>
        <v>9.0885859579364653E-2</v>
      </c>
      <c r="L17" t="str">
        <f t="shared" si="28"/>
        <v>34 Culture, media and sports occupations</v>
      </c>
      <c r="M17" s="69">
        <v>1.0052390163183573</v>
      </c>
      <c r="N17" s="69">
        <v>1.1545041767298918</v>
      </c>
      <c r="O17" s="69">
        <v>1.2581187910848513</v>
      </c>
      <c r="P17" s="69">
        <v>1.2704882553843022</v>
      </c>
      <c r="Q17" s="69">
        <v>1.6926713461658527</v>
      </c>
      <c r="R17" s="11"/>
      <c r="S17" s="69">
        <f t="shared" si="29"/>
        <v>0.43455255508100143</v>
      </c>
      <c r="T17" s="69">
        <f>'RD T1'!E74</f>
        <v>0.70861221167429678</v>
      </c>
      <c r="U17" s="69">
        <f t="shared" si="30"/>
        <v>1.1431647667552982</v>
      </c>
      <c r="W17" t="str">
        <f t="shared" si="31"/>
        <v>34 Culture, media and sports occupations</v>
      </c>
      <c r="X17" s="69">
        <v>2.5173943821989622</v>
      </c>
      <c r="Y17" s="69">
        <v>3.0374822071196297</v>
      </c>
      <c r="Z17" s="69">
        <v>2.8413601057067028</v>
      </c>
      <c r="AA17" s="69">
        <v>2.5540515486766839</v>
      </c>
      <c r="AB17" s="69">
        <v>2.9043303678433392</v>
      </c>
      <c r="AC17" s="69"/>
      <c r="AD17" s="69">
        <f t="shared" si="32"/>
        <v>6.2970262136636368E-2</v>
      </c>
      <c r="AE17" s="69">
        <f>'RD T1'!E103</f>
        <v>1.3088175158765487</v>
      </c>
      <c r="AF17" s="69">
        <f t="shared" si="33"/>
        <v>1.3717877780131851</v>
      </c>
      <c r="AH17" t="str">
        <f t="shared" si="34"/>
        <v>34 Culture, media and sports occupations</v>
      </c>
      <c r="AI17" s="69">
        <v>0.29475161234011305</v>
      </c>
      <c r="AJ17" s="69">
        <v>0.32827670631232697</v>
      </c>
      <c r="AK17" s="69">
        <v>0.36991392471242718</v>
      </c>
      <c r="AL17" s="69">
        <v>0.33666056597042154</v>
      </c>
      <c r="AM17" s="69">
        <v>0.44932624641666769</v>
      </c>
      <c r="AN17" s="69"/>
      <c r="AO17" s="69">
        <f t="shared" si="35"/>
        <v>7.9412321704240507E-2</v>
      </c>
      <c r="AP17" s="69">
        <f>'RD T1'!E132</f>
        <v>0.17357950472894851</v>
      </c>
      <c r="AQ17" s="69">
        <f t="shared" si="36"/>
        <v>0.25299182643318902</v>
      </c>
      <c r="AS17" t="str">
        <f t="shared" si="37"/>
        <v>34 Culture, media and sports occupations</v>
      </c>
      <c r="AT17" s="69">
        <v>0.41834653578635617</v>
      </c>
      <c r="AU17" s="69">
        <v>0.45964036402705449</v>
      </c>
      <c r="AV17" s="69">
        <v>0.4457170675333893</v>
      </c>
      <c r="AW17" s="69">
        <v>0.37794406802119856</v>
      </c>
      <c r="AX17" s="69">
        <v>0.39574471977959819</v>
      </c>
      <c r="AY17" s="69"/>
      <c r="AZ17" s="69">
        <f t="shared" si="38"/>
        <v>-4.9972347753791113E-2</v>
      </c>
      <c r="BA17" s="69">
        <f>'RD T1'!E161</f>
        <v>0.1769411583938236</v>
      </c>
      <c r="BB17" s="69">
        <f t="shared" si="39"/>
        <v>0.12696881064003249</v>
      </c>
      <c r="BD17" t="str">
        <f t="shared" si="40"/>
        <v>34 Culture, media and sports occupations</v>
      </c>
      <c r="BE17" s="69">
        <v>1.0315852203059974</v>
      </c>
      <c r="BF17" s="69">
        <v>1.099195766410261</v>
      </c>
      <c r="BG17" s="69">
        <v>1.0344930589443599</v>
      </c>
      <c r="BH17" s="69">
        <v>0.76268962003529628</v>
      </c>
      <c r="BI17" s="69">
        <v>0.70047166467518795</v>
      </c>
      <c r="BJ17" s="69"/>
      <c r="BK17" s="69">
        <f t="shared" si="41"/>
        <v>-0.33402139426917199</v>
      </c>
      <c r="BL17" s="69">
        <f>'RD T1'!E190</f>
        <v>0.29337363448560727</v>
      </c>
      <c r="BM17" s="69">
        <f t="shared" si="42"/>
        <v>-4.0647759783564719E-2</v>
      </c>
      <c r="BO17" t="str">
        <f t="shared" si="43"/>
        <v>34 Culture, media and sports occupations</v>
      </c>
      <c r="BP17" s="69">
        <v>0.67103394442601105</v>
      </c>
      <c r="BQ17" s="69">
        <v>0.61125081991784225</v>
      </c>
      <c r="BR17" s="69">
        <v>0.54077086290130227</v>
      </c>
      <c r="BS17" s="69">
        <v>0.40663779548654366</v>
      </c>
      <c r="BT17" s="69">
        <v>0.293865250307832</v>
      </c>
      <c r="BU17" s="69"/>
      <c r="BV17" s="69">
        <f t="shared" si="44"/>
        <v>-0.24690561259347027</v>
      </c>
      <c r="BW17" s="69">
        <f>'RD T1'!E219</f>
        <v>0.13630580258515371</v>
      </c>
      <c r="BX17" s="69">
        <f t="shared" si="45"/>
        <v>-0.11059981000831656</v>
      </c>
      <c r="BZ17" t="str">
        <f t="shared" si="46"/>
        <v>34 Culture, media and sports occupations</v>
      </c>
      <c r="CA17" s="69">
        <v>0.50913755960636575</v>
      </c>
      <c r="CB17" s="69">
        <v>0.49417888963578177</v>
      </c>
      <c r="CC17" s="69">
        <v>0.47894440630926888</v>
      </c>
      <c r="CD17" s="69">
        <v>0.32406454707247129</v>
      </c>
      <c r="CE17" s="69">
        <v>0.21212103751401248</v>
      </c>
      <c r="CF17" s="69"/>
      <c r="CG17" s="69">
        <f t="shared" si="47"/>
        <v>-0.26682336879525637</v>
      </c>
      <c r="CH17" s="69">
        <f>'RD T1'!E248</f>
        <v>0.11674588287734708</v>
      </c>
      <c r="CI17" s="69">
        <f t="shared" si="48"/>
        <v>-0.15007748591790929</v>
      </c>
      <c r="CK17" t="str">
        <f t="shared" si="49"/>
        <v>34 Culture, media and sports occupations</v>
      </c>
      <c r="CL17" s="69">
        <v>0.17434216882580525</v>
      </c>
      <c r="CM17" s="69">
        <v>0.17099868881400909</v>
      </c>
      <c r="CN17" s="69">
        <v>0.18388946113501226</v>
      </c>
      <c r="CO17" s="69">
        <v>0.17876055113126676</v>
      </c>
      <c r="CP17" s="69">
        <v>0.23951259787353121</v>
      </c>
      <c r="CQ17" s="69"/>
      <c r="CR17" s="69">
        <f t="shared" si="50"/>
        <v>5.5623136738518958E-2</v>
      </c>
      <c r="CS17" s="69">
        <f>'RD T1'!E277</f>
        <v>6.6342026956273156E-2</v>
      </c>
      <c r="CT17" s="69">
        <f t="shared" si="51"/>
        <v>0.12196516369479211</v>
      </c>
    </row>
    <row r="18" spans="1:98" x14ac:dyDescent="0.2">
      <c r="A18" s="10" t="str">
        <f>name!D14</f>
        <v>35 Business and public service associate professionals</v>
      </c>
      <c r="B18" s="69">
        <v>0.28912803736859011</v>
      </c>
      <c r="C18" s="69">
        <v>0.35068946106602245</v>
      </c>
      <c r="D18" s="69">
        <v>0.39596083524519005</v>
      </c>
      <c r="E18" s="69">
        <v>0.47347642385780542</v>
      </c>
      <c r="F18" s="69">
        <v>0.61607708351909996</v>
      </c>
      <c r="G18" s="11"/>
      <c r="H18" s="69">
        <f t="shared" si="26"/>
        <v>0.22011624827390991</v>
      </c>
      <c r="I18" s="69">
        <f>'RD T1'!E46</f>
        <v>0.25346801778291317</v>
      </c>
      <c r="J18" s="69">
        <f t="shared" si="27"/>
        <v>0.47358426605682308</v>
      </c>
      <c r="L18" t="str">
        <f t="shared" si="28"/>
        <v>35 Business and public service associate professionals</v>
      </c>
      <c r="M18" s="69">
        <v>3.1141844964177219</v>
      </c>
      <c r="N18" s="69">
        <v>3.8459475867257553</v>
      </c>
      <c r="O18" s="69">
        <v>4.2901865780845689</v>
      </c>
      <c r="P18" s="69">
        <v>5.1297561719893565</v>
      </c>
      <c r="Q18" s="69">
        <v>6.6442997101243302</v>
      </c>
      <c r="R18" s="11"/>
      <c r="S18" s="69">
        <f t="shared" si="29"/>
        <v>2.3541131320397612</v>
      </c>
      <c r="T18" s="69">
        <f>'RD T1'!E75</f>
        <v>2.8535340189487095</v>
      </c>
      <c r="U18" s="69">
        <f t="shared" si="30"/>
        <v>5.2076471509884712</v>
      </c>
      <c r="W18" t="str">
        <f t="shared" si="31"/>
        <v>35 Business and public service associate professionals</v>
      </c>
      <c r="X18" s="69">
        <v>7.4528998584637582</v>
      </c>
      <c r="Y18" s="69">
        <v>9.0361311527867194</v>
      </c>
      <c r="Z18" s="69">
        <v>8.8901444174134667</v>
      </c>
      <c r="AA18" s="69">
        <v>9.4357011142970091</v>
      </c>
      <c r="AB18" s="69">
        <v>10.772941622125771</v>
      </c>
      <c r="AC18" s="69"/>
      <c r="AD18" s="69">
        <f t="shared" si="32"/>
        <v>1.8827972047123041</v>
      </c>
      <c r="AE18" s="69">
        <f>'RD T1'!E104</f>
        <v>4.941481834493521</v>
      </c>
      <c r="AF18" s="69">
        <f t="shared" si="33"/>
        <v>6.824279039205825</v>
      </c>
      <c r="AH18" t="str">
        <f t="shared" si="34"/>
        <v>35 Business and public service associate professionals</v>
      </c>
      <c r="AI18" s="69">
        <v>1.8920945387672394</v>
      </c>
      <c r="AJ18" s="69">
        <v>2.1662246081873717</v>
      </c>
      <c r="AK18" s="69">
        <v>2.2238046947847407</v>
      </c>
      <c r="AL18" s="69">
        <v>2.3671764152380419</v>
      </c>
      <c r="AM18" s="69">
        <v>2.825095299458106</v>
      </c>
      <c r="AN18" s="69"/>
      <c r="AO18" s="69">
        <f t="shared" si="35"/>
        <v>0.60129060467336526</v>
      </c>
      <c r="AP18" s="69">
        <f>'RD T1'!E133</f>
        <v>1.1968031739376512</v>
      </c>
      <c r="AQ18" s="69">
        <f t="shared" si="36"/>
        <v>1.7980937786110165</v>
      </c>
      <c r="AS18" t="str">
        <f t="shared" si="37"/>
        <v>35 Business and public service associate professionals</v>
      </c>
      <c r="AT18" s="69">
        <v>1.7425045635967111</v>
      </c>
      <c r="AU18" s="69">
        <v>2.0261227729583795</v>
      </c>
      <c r="AV18" s="69">
        <v>2.069498216106135</v>
      </c>
      <c r="AW18" s="69">
        <v>2.1881483402727393</v>
      </c>
      <c r="AX18" s="69">
        <v>2.551743068699234</v>
      </c>
      <c r="AY18" s="69"/>
      <c r="AZ18" s="69">
        <f t="shared" si="38"/>
        <v>0.4822448525930989</v>
      </c>
      <c r="BA18" s="69">
        <f>'RD T1'!E162</f>
        <v>1.0685887396774418</v>
      </c>
      <c r="BB18" s="69">
        <f t="shared" si="39"/>
        <v>1.5508335922705407</v>
      </c>
      <c r="BD18" t="str">
        <f t="shared" si="40"/>
        <v>35 Business and public service associate professionals</v>
      </c>
      <c r="BE18" s="69">
        <v>5.6406850321435904</v>
      </c>
      <c r="BF18" s="69">
        <v>5.9094341172816787</v>
      </c>
      <c r="BG18" s="69">
        <v>6.1546848128474263</v>
      </c>
      <c r="BH18" s="69">
        <v>5.5636975388743961</v>
      </c>
      <c r="BI18" s="69">
        <v>5.1027579454931757</v>
      </c>
      <c r="BJ18" s="69"/>
      <c r="BK18" s="69">
        <f t="shared" si="41"/>
        <v>-1.0519268673542506</v>
      </c>
      <c r="BL18" s="69">
        <f>'RD T1'!E191</f>
        <v>2.3044254757134413</v>
      </c>
      <c r="BM18" s="69">
        <f t="shared" si="42"/>
        <v>1.2524986083591907</v>
      </c>
      <c r="BO18" t="str">
        <f t="shared" si="43"/>
        <v>35 Business and public service associate professionals</v>
      </c>
      <c r="BP18" s="69">
        <v>4.9843201659302432</v>
      </c>
      <c r="BQ18" s="69">
        <v>5.0246544249058198</v>
      </c>
      <c r="BR18" s="69">
        <v>4.8516087790677549</v>
      </c>
      <c r="BS18" s="69">
        <v>4.4302702005605132</v>
      </c>
      <c r="BT18" s="69">
        <v>3.5939672639096885</v>
      </c>
      <c r="BU18" s="69"/>
      <c r="BV18" s="69">
        <f t="shared" si="44"/>
        <v>-1.2576415151580664</v>
      </c>
      <c r="BW18" s="69">
        <f>'RD T1'!E220</f>
        <v>1.6525514486745336</v>
      </c>
      <c r="BX18" s="69">
        <f t="shared" si="45"/>
        <v>0.39490993351646719</v>
      </c>
      <c r="BZ18" t="str">
        <f t="shared" si="46"/>
        <v>35 Business and public service associate professionals</v>
      </c>
      <c r="CA18" s="69">
        <v>2.7512163977054587</v>
      </c>
      <c r="CB18" s="69">
        <v>2.8551347434961949</v>
      </c>
      <c r="CC18" s="69">
        <v>2.8278798855498768</v>
      </c>
      <c r="CD18" s="69">
        <v>2.2609203941953058</v>
      </c>
      <c r="CE18" s="69">
        <v>1.472509871143918</v>
      </c>
      <c r="CF18" s="69"/>
      <c r="CG18" s="69">
        <f t="shared" si="47"/>
        <v>-1.3553700144059588</v>
      </c>
      <c r="CH18" s="69">
        <f>'RD T1'!E249</f>
        <v>0.76997267501362665</v>
      </c>
      <c r="CI18" s="69">
        <f t="shared" si="48"/>
        <v>-0.58539733939233218</v>
      </c>
      <c r="CK18" t="str">
        <f t="shared" si="49"/>
        <v>35 Business and public service associate professionals</v>
      </c>
      <c r="CL18" s="69">
        <v>0.68097631611196907</v>
      </c>
      <c r="CM18" s="69">
        <v>0.63180193839524501</v>
      </c>
      <c r="CN18" s="69">
        <v>0.71578395604848533</v>
      </c>
      <c r="CO18" s="69">
        <v>0.66610209161874689</v>
      </c>
      <c r="CP18" s="69">
        <v>0.86748137620214061</v>
      </c>
      <c r="CQ18" s="69"/>
      <c r="CR18" s="69">
        <f t="shared" si="50"/>
        <v>0.15169742015365528</v>
      </c>
      <c r="CS18" s="69">
        <f>'RD T1'!E278</f>
        <v>0.2433478809752804</v>
      </c>
      <c r="CT18" s="69">
        <f t="shared" si="51"/>
        <v>0.39504530112893566</v>
      </c>
    </row>
    <row r="19" spans="1:98" x14ac:dyDescent="0.2">
      <c r="A19" s="10" t="str">
        <f>name!D15</f>
        <v>41 Administrative occupations</v>
      </c>
      <c r="B19" s="69">
        <v>0.25139863791980166</v>
      </c>
      <c r="C19" s="69">
        <v>0.29621658480374879</v>
      </c>
      <c r="D19" s="69">
        <v>0.3448823965066678</v>
      </c>
      <c r="E19" s="69">
        <v>0.45593709694227086</v>
      </c>
      <c r="F19" s="69">
        <v>0.64981934218810855</v>
      </c>
      <c r="G19" s="11"/>
      <c r="H19" s="69">
        <f t="shared" si="26"/>
        <v>0.30493694568144075</v>
      </c>
      <c r="I19" s="69">
        <f>'RD T1'!E47</f>
        <v>0.26579544201020416</v>
      </c>
      <c r="J19" s="69">
        <f t="shared" si="27"/>
        <v>0.57073238769164492</v>
      </c>
      <c r="L19" t="str">
        <f t="shared" si="28"/>
        <v>41 Administrative occupations</v>
      </c>
      <c r="M19" s="69">
        <v>2.9264761081861654</v>
      </c>
      <c r="N19" s="69">
        <v>3.4311549243599888</v>
      </c>
      <c r="O19" s="69">
        <v>3.9745067667911842</v>
      </c>
      <c r="P19" s="69">
        <v>5.3392105593028845</v>
      </c>
      <c r="Q19" s="69">
        <v>7.651432550743988</v>
      </c>
      <c r="R19" s="11"/>
      <c r="S19" s="69">
        <f t="shared" si="29"/>
        <v>3.6769257839528038</v>
      </c>
      <c r="T19" s="69">
        <f>'RD T1'!E76</f>
        <v>3.22289808561281</v>
      </c>
      <c r="U19" s="69">
        <f t="shared" si="30"/>
        <v>6.8998238695656138</v>
      </c>
      <c r="W19" t="str">
        <f t="shared" si="31"/>
        <v>41 Administrative occupations</v>
      </c>
      <c r="X19" s="69">
        <v>10.733809793302147</v>
      </c>
      <c r="Y19" s="69">
        <v>12.156056531854677</v>
      </c>
      <c r="Z19" s="69">
        <v>12.556268193309721</v>
      </c>
      <c r="AA19" s="69">
        <v>15.355534867294123</v>
      </c>
      <c r="AB19" s="69">
        <v>19.764262279032707</v>
      </c>
      <c r="AC19" s="69"/>
      <c r="AD19" s="69">
        <f t="shared" si="32"/>
        <v>7.2079940857229854</v>
      </c>
      <c r="AE19" s="69">
        <f>'RD T1'!E105</f>
        <v>8.9352897948136238</v>
      </c>
      <c r="AF19" s="69">
        <f t="shared" si="33"/>
        <v>16.143283880536607</v>
      </c>
      <c r="AH19" t="str">
        <f t="shared" si="34"/>
        <v>41 Administrative occupations</v>
      </c>
      <c r="AI19" s="69">
        <v>3.3899689257754151</v>
      </c>
      <c r="AJ19" s="69">
        <v>3.6291491068868003</v>
      </c>
      <c r="AK19" s="69">
        <v>3.6444718906004487</v>
      </c>
      <c r="AL19" s="69">
        <v>4.2415073340232246</v>
      </c>
      <c r="AM19" s="69">
        <v>5.1946463255504165</v>
      </c>
      <c r="AN19" s="69"/>
      <c r="AO19" s="69">
        <f t="shared" si="35"/>
        <v>1.5501744349499678</v>
      </c>
      <c r="AP19" s="69">
        <f>'RD T1'!E134</f>
        <v>2.6411855701747156</v>
      </c>
      <c r="AQ19" s="69">
        <f t="shared" si="36"/>
        <v>4.1913600051246833</v>
      </c>
      <c r="AS19" t="str">
        <f t="shared" si="37"/>
        <v>41 Administrative occupations</v>
      </c>
      <c r="AT19" s="69">
        <v>3.4674533283714704</v>
      </c>
      <c r="AU19" s="69">
        <v>3.9186312029766794</v>
      </c>
      <c r="AV19" s="69">
        <v>4.1703415643846213</v>
      </c>
      <c r="AW19" s="69">
        <v>4.717332435114308</v>
      </c>
      <c r="AX19" s="69">
        <v>5.8275036001223501</v>
      </c>
      <c r="AY19" s="69"/>
      <c r="AZ19" s="69">
        <f t="shared" si="38"/>
        <v>1.6571620357377288</v>
      </c>
      <c r="BA19" s="69">
        <f>'RD T1'!E163</f>
        <v>2.6936296274500995</v>
      </c>
      <c r="BB19" s="69">
        <f t="shared" si="39"/>
        <v>4.3507916631878283</v>
      </c>
      <c r="BD19" t="str">
        <f t="shared" si="40"/>
        <v>41 Administrative occupations</v>
      </c>
      <c r="BE19" s="69">
        <v>12.48040233850082</v>
      </c>
      <c r="BF19" s="69">
        <v>12.490737310450548</v>
      </c>
      <c r="BG19" s="69">
        <v>13.567658191413196</v>
      </c>
      <c r="BH19" s="69">
        <v>13.026776791254019</v>
      </c>
      <c r="BI19" s="69">
        <v>11.896746142044025</v>
      </c>
      <c r="BJ19" s="69"/>
      <c r="BK19" s="69">
        <f t="shared" si="41"/>
        <v>-1.6709120493691714</v>
      </c>
      <c r="BL19" s="69">
        <f>'RD T1'!E192</f>
        <v>5.8042105892644322</v>
      </c>
      <c r="BM19" s="69">
        <f t="shared" si="42"/>
        <v>4.1332985398952609</v>
      </c>
      <c r="BO19" t="str">
        <f t="shared" si="43"/>
        <v>41 Administrative occupations</v>
      </c>
      <c r="BP19" s="69">
        <v>14.975730544557585</v>
      </c>
      <c r="BQ19" s="69">
        <v>14.566656096242395</v>
      </c>
      <c r="BR19" s="69">
        <v>14.25309575282596</v>
      </c>
      <c r="BS19" s="69">
        <v>14.309964767705241</v>
      </c>
      <c r="BT19" s="69">
        <v>10.746793273731859</v>
      </c>
      <c r="BU19" s="69"/>
      <c r="BV19" s="69">
        <f t="shared" si="44"/>
        <v>-3.5063024790941011</v>
      </c>
      <c r="BW19" s="69">
        <f>'RD T1'!E221</f>
        <v>5.5167558374526875</v>
      </c>
      <c r="BX19" s="69">
        <f t="shared" si="45"/>
        <v>2.0104533583585864</v>
      </c>
      <c r="BZ19" t="str">
        <f t="shared" si="46"/>
        <v>41 Administrative occupations</v>
      </c>
      <c r="CA19" s="69">
        <v>7.3830944693618683</v>
      </c>
      <c r="CB19" s="69">
        <v>6.8334896467792694</v>
      </c>
      <c r="CC19" s="69">
        <v>6.744563466301198</v>
      </c>
      <c r="CD19" s="69">
        <v>5.1745963038898308</v>
      </c>
      <c r="CE19" s="69">
        <v>2.1543523662562749</v>
      </c>
      <c r="CF19" s="69"/>
      <c r="CG19" s="69">
        <f t="shared" si="47"/>
        <v>-4.5902111000449235</v>
      </c>
      <c r="CH19" s="69">
        <f>'RD T1'!E250</f>
        <v>1.6074951006122902</v>
      </c>
      <c r="CI19" s="69">
        <f t="shared" si="48"/>
        <v>-2.9827159994326333</v>
      </c>
      <c r="CK19" t="str">
        <f t="shared" si="49"/>
        <v>41 Administrative occupations</v>
      </c>
      <c r="CL19" s="69">
        <v>2.0947323175294863</v>
      </c>
      <c r="CM19" s="69">
        <v>1.6552683432567734</v>
      </c>
      <c r="CN19" s="69">
        <v>2.1310384314693889</v>
      </c>
      <c r="CO19" s="69">
        <v>2.080835676032502</v>
      </c>
      <c r="CP19" s="69">
        <v>2.0698293584625307</v>
      </c>
      <c r="CQ19" s="69"/>
      <c r="CR19" s="69">
        <f t="shared" si="50"/>
        <v>-6.1209073006858183E-2</v>
      </c>
      <c r="CS19" s="69">
        <f>'RD T1'!E279</f>
        <v>0.63307006649999953</v>
      </c>
      <c r="CT19" s="69">
        <f t="shared" si="51"/>
        <v>0.57186099349314135</v>
      </c>
    </row>
    <row r="20" spans="1:98" x14ac:dyDescent="0.2">
      <c r="A20" s="10" t="str">
        <f>name!D16</f>
        <v>42 Secretarial and related occupations</v>
      </c>
      <c r="B20" s="69">
        <v>1.9994170683272743E-2</v>
      </c>
      <c r="C20" s="69">
        <v>2.1731027567127088E-2</v>
      </c>
      <c r="D20" s="69">
        <v>2.465756331924231E-2</v>
      </c>
      <c r="E20" s="69">
        <v>3.4549693600529875E-2</v>
      </c>
      <c r="F20" s="69">
        <v>6.5086750172516583E-2</v>
      </c>
      <c r="G20" s="11"/>
      <c r="H20" s="69">
        <f t="shared" si="26"/>
        <v>4.0429186853274277E-2</v>
      </c>
      <c r="I20" s="69">
        <f>'RD T1'!E48</f>
        <v>2.6541550961952258E-2</v>
      </c>
      <c r="J20" s="69">
        <f t="shared" si="27"/>
        <v>6.6970737815226528E-2</v>
      </c>
      <c r="L20" t="str">
        <f t="shared" si="28"/>
        <v>42 Secretarial and related occupations</v>
      </c>
      <c r="M20" s="69">
        <v>0.460925433686668</v>
      </c>
      <c r="N20" s="69">
        <v>0.47273962291735827</v>
      </c>
      <c r="O20" s="69">
        <v>0.53718645458194358</v>
      </c>
      <c r="P20" s="69">
        <v>0.72591799037098259</v>
      </c>
      <c r="Q20" s="69">
        <v>1.0928250734396081</v>
      </c>
      <c r="R20" s="11"/>
      <c r="S20" s="69">
        <f t="shared" si="29"/>
        <v>0.55563861885766452</v>
      </c>
      <c r="T20" s="69">
        <f>'RD T1'!E77</f>
        <v>0.4981695325348196</v>
      </c>
      <c r="U20" s="69">
        <f t="shared" si="30"/>
        <v>1.0538081513924842</v>
      </c>
      <c r="W20" t="str">
        <f t="shared" si="31"/>
        <v>42 Secretarial and related occupations</v>
      </c>
      <c r="X20" s="69">
        <v>1.7355689531470935</v>
      </c>
      <c r="Y20" s="69">
        <v>1.8391180458492633</v>
      </c>
      <c r="Z20" s="69">
        <v>1.7224099054731687</v>
      </c>
      <c r="AA20" s="69">
        <v>2.184524471989405</v>
      </c>
      <c r="AB20" s="69">
        <v>2.7619000056410759</v>
      </c>
      <c r="AC20" s="69"/>
      <c r="AD20" s="69">
        <f t="shared" si="32"/>
        <v>1.0394901001679071</v>
      </c>
      <c r="AE20" s="69">
        <f>'RD T1'!E106</f>
        <v>1.4832453194403195</v>
      </c>
      <c r="AF20" s="69">
        <f t="shared" si="33"/>
        <v>2.5227354196082263</v>
      </c>
      <c r="AH20" t="str">
        <f t="shared" si="34"/>
        <v>42 Secretarial and related occupations</v>
      </c>
      <c r="AI20" s="69">
        <v>0.73544418310767157</v>
      </c>
      <c r="AJ20" s="69">
        <v>0.78190889349109383</v>
      </c>
      <c r="AK20" s="69">
        <v>0.75788515315702898</v>
      </c>
      <c r="AL20" s="69">
        <v>0.83644820978133261</v>
      </c>
      <c r="AM20" s="69">
        <v>0.81763654036493449</v>
      </c>
      <c r="AN20" s="69"/>
      <c r="AO20" s="69">
        <f t="shared" si="35"/>
        <v>5.9751387207905515E-2</v>
      </c>
      <c r="AP20" s="69">
        <f>'RD T1'!E135</f>
        <v>0.49501751938555777</v>
      </c>
      <c r="AQ20" s="69">
        <f t="shared" si="36"/>
        <v>0.55476890659346334</v>
      </c>
      <c r="AS20" t="str">
        <f t="shared" si="37"/>
        <v>42 Secretarial and related occupations</v>
      </c>
      <c r="AT20" s="69">
        <v>0.59853302697677835</v>
      </c>
      <c r="AU20" s="69">
        <v>0.58116623435619907</v>
      </c>
      <c r="AV20" s="69">
        <v>0.57930871789015348</v>
      </c>
      <c r="AW20" s="69">
        <v>0.59725723774053741</v>
      </c>
      <c r="AX20" s="69">
        <v>0.51075432238017027</v>
      </c>
      <c r="AY20" s="69"/>
      <c r="AZ20" s="69">
        <f t="shared" si="38"/>
        <v>-6.8554395509983213E-2</v>
      </c>
      <c r="BA20" s="69">
        <f>'RD T1'!E164</f>
        <v>0.32264991610053451</v>
      </c>
      <c r="BB20" s="69">
        <f t="shared" si="39"/>
        <v>0.25409552059055129</v>
      </c>
      <c r="BD20" t="str">
        <f t="shared" si="40"/>
        <v>42 Secretarial and related occupations</v>
      </c>
      <c r="BE20" s="69">
        <v>2.4119385703839247</v>
      </c>
      <c r="BF20" s="69">
        <v>2.197650302462002</v>
      </c>
      <c r="BG20" s="69">
        <v>2.2825926033537098</v>
      </c>
      <c r="BH20" s="69">
        <v>2.0525384658204775</v>
      </c>
      <c r="BI20" s="69">
        <v>0.61276551496859388</v>
      </c>
      <c r="BJ20" s="69"/>
      <c r="BK20" s="69">
        <f t="shared" si="41"/>
        <v>-1.6698270883851158</v>
      </c>
      <c r="BL20" s="69">
        <f>'RD T1'!E193</f>
        <v>0.76987940301317592</v>
      </c>
      <c r="BM20" s="69">
        <f t="shared" si="42"/>
        <v>-0.89994768537193992</v>
      </c>
      <c r="BO20" t="str">
        <f t="shared" si="43"/>
        <v>42 Secretarial and related occupations</v>
      </c>
      <c r="BP20" s="69">
        <v>3.1105289161762495</v>
      </c>
      <c r="BQ20" s="69">
        <v>2.7347734036261122</v>
      </c>
      <c r="BR20" s="69">
        <v>2.3729151618367239</v>
      </c>
      <c r="BS20" s="69">
        <v>1.9177325925694975</v>
      </c>
      <c r="BT20" s="69">
        <v>0.51517251251074048</v>
      </c>
      <c r="BU20" s="69"/>
      <c r="BV20" s="69">
        <f t="shared" si="44"/>
        <v>-1.8577426493259834</v>
      </c>
      <c r="BW20" s="69">
        <f>'RD T1'!E222</f>
        <v>0.64199856326825422</v>
      </c>
      <c r="BX20" s="69">
        <f t="shared" si="45"/>
        <v>-1.2157440860577293</v>
      </c>
      <c r="BZ20" t="str">
        <f t="shared" si="46"/>
        <v>42 Secretarial and related occupations</v>
      </c>
      <c r="CA20" s="69">
        <v>2.7660094023309889</v>
      </c>
      <c r="CB20" s="69">
        <v>2.5277168372223597</v>
      </c>
      <c r="CC20" s="69">
        <v>2.3110875154032162</v>
      </c>
      <c r="CD20" s="69">
        <v>1.4893308591573367</v>
      </c>
      <c r="CE20" s="69">
        <v>0.29886829327565118</v>
      </c>
      <c r="CF20" s="69"/>
      <c r="CG20" s="69">
        <f t="shared" si="47"/>
        <v>-2.0122192221275652</v>
      </c>
      <c r="CH20" s="69">
        <f>'RD T1'!E251</f>
        <v>0.50605235837983553</v>
      </c>
      <c r="CI20" s="69">
        <f t="shared" si="48"/>
        <v>-1.5061668637477297</v>
      </c>
      <c r="CK20" t="str">
        <f t="shared" si="49"/>
        <v>42 Secretarial and related occupations</v>
      </c>
      <c r="CL20" s="69">
        <v>0.7497611890706255</v>
      </c>
      <c r="CM20" s="69">
        <v>0.70216625700999036</v>
      </c>
      <c r="CN20" s="69">
        <v>0.84521980032428801</v>
      </c>
      <c r="CO20" s="69">
        <v>0.88916082662732154</v>
      </c>
      <c r="CP20" s="69">
        <v>0.8918404694440214</v>
      </c>
      <c r="CQ20" s="69"/>
      <c r="CR20" s="69">
        <f t="shared" si="50"/>
        <v>4.6620669119733393E-2</v>
      </c>
      <c r="CS20" s="69">
        <f>'RD T1'!E280</f>
        <v>0.35351597293947506</v>
      </c>
      <c r="CT20" s="69">
        <f t="shared" si="51"/>
        <v>0.40013664205920846</v>
      </c>
    </row>
    <row r="21" spans="1:98" x14ac:dyDescent="0.2">
      <c r="A21" s="10" t="str">
        <f>name!D17</f>
        <v>51 Skilled agricultural and related trades</v>
      </c>
      <c r="B21" s="69">
        <v>1.7760575291844133E-2</v>
      </c>
      <c r="C21" s="69">
        <v>1.2053654520816661E-2</v>
      </c>
      <c r="D21" s="69">
        <v>1.652460711788379E-2</v>
      </c>
      <c r="E21" s="69">
        <v>1.952805820699776E-2</v>
      </c>
      <c r="F21" s="69">
        <v>2.7702423023767801E-2</v>
      </c>
      <c r="G21" s="11"/>
      <c r="H21" s="69">
        <f t="shared" si="26"/>
        <v>1.1177815905884011E-2</v>
      </c>
      <c r="I21" s="69">
        <f>'RD T1'!E49</f>
        <v>1.4749974814539539E-2</v>
      </c>
      <c r="J21" s="69">
        <f t="shared" si="27"/>
        <v>2.592779072042355E-2</v>
      </c>
      <c r="L21" t="str">
        <f t="shared" si="28"/>
        <v>51 Skilled agricultural and related trades</v>
      </c>
      <c r="M21" s="69">
        <v>7.6546376349334866E-2</v>
      </c>
      <c r="N21" s="69">
        <v>7.9880808365924261E-2</v>
      </c>
      <c r="O21" s="69">
        <v>7.7595407995747059E-2</v>
      </c>
      <c r="P21" s="69">
        <v>8.2075978637393798E-2</v>
      </c>
      <c r="Q21" s="69">
        <v>0.12132766100608128</v>
      </c>
      <c r="R21" s="11"/>
      <c r="S21" s="69">
        <f t="shared" si="29"/>
        <v>4.3732253010334218E-2</v>
      </c>
      <c r="T21" s="69">
        <f>'RD T1'!E78</f>
        <v>4.9965171392163235E-2</v>
      </c>
      <c r="U21" s="69">
        <f t="shared" si="30"/>
        <v>9.3697424402497453E-2</v>
      </c>
      <c r="W21" t="str">
        <f t="shared" si="31"/>
        <v>51 Skilled agricultural and related trades</v>
      </c>
      <c r="X21" s="69">
        <v>0.67665667838950916</v>
      </c>
      <c r="Y21" s="69">
        <v>0.79591354574529394</v>
      </c>
      <c r="Z21" s="69">
        <v>0.86196539846515396</v>
      </c>
      <c r="AA21" s="69">
        <v>0.97088833472979486</v>
      </c>
      <c r="AB21" s="69">
        <v>1.4163026541953732</v>
      </c>
      <c r="AC21" s="69"/>
      <c r="AD21" s="69">
        <f t="shared" si="32"/>
        <v>0.55433725573021919</v>
      </c>
      <c r="AE21" s="69">
        <f>'RD T1'!E107</f>
        <v>0.72162037476226126</v>
      </c>
      <c r="AF21" s="69">
        <f t="shared" si="33"/>
        <v>1.2759576304924805</v>
      </c>
      <c r="AH21" t="str">
        <f t="shared" si="34"/>
        <v>51 Skilled agricultural and related trades</v>
      </c>
      <c r="AI21" s="69">
        <v>0.31143527540853122</v>
      </c>
      <c r="AJ21" s="69">
        <v>0.3924583164269243</v>
      </c>
      <c r="AK21" s="69">
        <v>0.36964680471057115</v>
      </c>
      <c r="AL21" s="69">
        <v>0.40545255583508827</v>
      </c>
      <c r="AM21" s="69">
        <v>0.56073843909638754</v>
      </c>
      <c r="AN21" s="69"/>
      <c r="AO21" s="69">
        <f t="shared" si="35"/>
        <v>0.19109163438581639</v>
      </c>
      <c r="AP21" s="69">
        <f>'RD T1'!E136</f>
        <v>0.31430360644932853</v>
      </c>
      <c r="AQ21" s="69">
        <f t="shared" si="36"/>
        <v>0.50539524083514498</v>
      </c>
      <c r="AS21" t="str">
        <f t="shared" si="37"/>
        <v>51 Skilled agricultural and related trades</v>
      </c>
      <c r="AT21" s="69">
        <v>0.40282917850309036</v>
      </c>
      <c r="AU21" s="69">
        <v>0.53933910147759356</v>
      </c>
      <c r="AV21" s="69">
        <v>0.535120592922672</v>
      </c>
      <c r="AW21" s="69">
        <v>0.5785925140494208</v>
      </c>
      <c r="AX21" s="69">
        <v>0.83011955586944275</v>
      </c>
      <c r="AY21" s="69"/>
      <c r="AZ21" s="69">
        <f t="shared" si="38"/>
        <v>0.29499896294677075</v>
      </c>
      <c r="BA21" s="69">
        <f>'RD T1'!E165</f>
        <v>0.42112716948413903</v>
      </c>
      <c r="BB21" s="69">
        <f t="shared" si="39"/>
        <v>0.71612613243090983</v>
      </c>
      <c r="BD21" t="str">
        <f t="shared" si="40"/>
        <v>51 Skilled agricultural and related trades</v>
      </c>
      <c r="BE21" s="69">
        <v>0.90432589290934928</v>
      </c>
      <c r="BF21" s="69">
        <v>0.90572813659742124</v>
      </c>
      <c r="BG21" s="69">
        <v>0.86658656921744037</v>
      </c>
      <c r="BH21" s="69">
        <v>0.80400866573484009</v>
      </c>
      <c r="BI21" s="69">
        <v>0.81527482293928455</v>
      </c>
      <c r="BJ21" s="69"/>
      <c r="BK21" s="69">
        <f t="shared" si="41"/>
        <v>-5.1311746278155823E-2</v>
      </c>
      <c r="BL21" s="69">
        <f>'RD T1'!E194</f>
        <v>0.43641345136234616</v>
      </c>
      <c r="BM21" s="69">
        <f t="shared" si="42"/>
        <v>0.38510170508419034</v>
      </c>
      <c r="BO21" t="str">
        <f t="shared" si="43"/>
        <v>51 Skilled agricultural and related trades</v>
      </c>
      <c r="BP21" s="69">
        <v>1.5623596937670841</v>
      </c>
      <c r="BQ21" s="69">
        <v>1.5410231764734028</v>
      </c>
      <c r="BR21" s="69">
        <v>1.3973954381846223</v>
      </c>
      <c r="BS21" s="69">
        <v>1.3606279958117369</v>
      </c>
      <c r="BT21" s="69">
        <v>1.3389244041663073</v>
      </c>
      <c r="BU21" s="69"/>
      <c r="BV21" s="69">
        <f t="shared" si="44"/>
        <v>-5.8471034018314993E-2</v>
      </c>
      <c r="BW21" s="69">
        <f>'RD T1'!E223</f>
        <v>0.74246501246183649</v>
      </c>
      <c r="BX21" s="69">
        <f t="shared" si="45"/>
        <v>0.6839939784435215</v>
      </c>
      <c r="BZ21" t="str">
        <f t="shared" si="46"/>
        <v>51 Skilled agricultural and related trades</v>
      </c>
      <c r="CA21" s="69">
        <v>1.0162995884866388</v>
      </c>
      <c r="CB21" s="69">
        <v>1.0420357963807632</v>
      </c>
      <c r="CC21" s="69">
        <v>0.98088447929004763</v>
      </c>
      <c r="CD21" s="69">
        <v>0.80608375807904775</v>
      </c>
      <c r="CE21" s="69">
        <v>0.75651044229044995</v>
      </c>
      <c r="CF21" s="69"/>
      <c r="CG21" s="69">
        <f t="shared" si="47"/>
        <v>-0.22437403699959768</v>
      </c>
      <c r="CH21" s="69">
        <f>'RD T1'!E252</f>
        <v>0.39125676807313059</v>
      </c>
      <c r="CI21" s="69">
        <f t="shared" si="48"/>
        <v>0.16688273107353291</v>
      </c>
      <c r="CK21" t="str">
        <f t="shared" si="49"/>
        <v>51 Skilled agricultural and related trades</v>
      </c>
      <c r="CL21" s="69">
        <v>0.86693295876437892</v>
      </c>
      <c r="CM21" s="69">
        <v>0.8693356264815405</v>
      </c>
      <c r="CN21" s="69">
        <v>0.79189473278562261</v>
      </c>
      <c r="CO21" s="69">
        <v>0.80311994219586469</v>
      </c>
      <c r="CP21" s="69">
        <v>0.44454119719342661</v>
      </c>
      <c r="CQ21" s="69"/>
      <c r="CR21" s="69">
        <f t="shared" si="50"/>
        <v>-0.34735353559219601</v>
      </c>
      <c r="CS21" s="69">
        <f>'RD T1'!E281</f>
        <v>0.25138795237987127</v>
      </c>
      <c r="CT21" s="69">
        <f t="shared" si="51"/>
        <v>-9.5965583212324734E-2</v>
      </c>
    </row>
    <row r="22" spans="1:98" x14ac:dyDescent="0.2">
      <c r="A22" s="10" t="str">
        <f>name!D18</f>
        <v>52 Skilled metal, electrical and electronic trades</v>
      </c>
      <c r="B22" s="69">
        <v>1.4315939318230251E-2</v>
      </c>
      <c r="C22" s="69">
        <v>1.51738542115163E-2</v>
      </c>
      <c r="D22" s="69">
        <v>1.6930386750692743E-2</v>
      </c>
      <c r="E22" s="69">
        <v>2.0826068207661998E-2</v>
      </c>
      <c r="F22" s="69">
        <v>2.8515979300725646E-2</v>
      </c>
      <c r="G22" s="11"/>
      <c r="H22" s="69">
        <f t="shared" si="26"/>
        <v>1.1585592550032903E-2</v>
      </c>
      <c r="I22" s="69">
        <f>'RD T1'!E50</f>
        <v>1.0523194224038317E-2</v>
      </c>
      <c r="J22" s="69">
        <f t="shared" si="27"/>
        <v>2.2108786774071222E-2</v>
      </c>
      <c r="L22" t="str">
        <f t="shared" si="28"/>
        <v>52 Skilled metal, electrical and electronic trades</v>
      </c>
      <c r="M22" s="69">
        <v>0.26269451347697831</v>
      </c>
      <c r="N22" s="69">
        <v>0.3502820385175105</v>
      </c>
      <c r="O22" s="69">
        <v>0.29712455202858995</v>
      </c>
      <c r="P22" s="69">
        <v>0.39644287667996236</v>
      </c>
      <c r="Q22" s="69">
        <v>0.55789973661706072</v>
      </c>
      <c r="R22" s="11"/>
      <c r="S22" s="69">
        <f t="shared" si="29"/>
        <v>0.26077518458847077</v>
      </c>
      <c r="T22" s="69">
        <f>'RD T1'!E79</f>
        <v>0.20934646792755016</v>
      </c>
      <c r="U22" s="69">
        <f t="shared" si="30"/>
        <v>0.47012165251602089</v>
      </c>
      <c r="W22" t="str">
        <f t="shared" si="31"/>
        <v>52 Skilled metal, electrical and electronic trades</v>
      </c>
      <c r="X22" s="69">
        <v>0.8996488895217376</v>
      </c>
      <c r="Y22" s="69">
        <v>1.2163160907157997</v>
      </c>
      <c r="Z22" s="69">
        <v>0.98910068758864456</v>
      </c>
      <c r="AA22" s="69">
        <v>1.1614547917828988</v>
      </c>
      <c r="AB22" s="69">
        <v>1.5718332092572003</v>
      </c>
      <c r="AC22" s="69"/>
      <c r="AD22" s="69">
        <f t="shared" si="32"/>
        <v>0.58273252166855571</v>
      </c>
      <c r="AE22" s="69">
        <f>'RD T1'!E108</f>
        <v>0.58751408454943077</v>
      </c>
      <c r="AF22" s="69">
        <f t="shared" si="33"/>
        <v>1.1702466062179866</v>
      </c>
      <c r="AH22" t="str">
        <f t="shared" si="34"/>
        <v>52 Skilled metal, electrical and electronic trades</v>
      </c>
      <c r="AI22" s="69">
        <v>0.3070708674806486</v>
      </c>
      <c r="AJ22" s="69">
        <v>0.40489404420054476</v>
      </c>
      <c r="AK22" s="69">
        <v>0.34566275980043765</v>
      </c>
      <c r="AL22" s="69">
        <v>0.39615518522077492</v>
      </c>
      <c r="AM22" s="69">
        <v>0.54211316348603189</v>
      </c>
      <c r="AN22" s="69"/>
      <c r="AO22" s="69">
        <f t="shared" si="35"/>
        <v>0.19645040368559424</v>
      </c>
      <c r="AP22" s="69">
        <f>'RD T1'!E137</f>
        <v>0.18773389106451263</v>
      </c>
      <c r="AQ22" s="69">
        <f t="shared" si="36"/>
        <v>0.38418429475010685</v>
      </c>
      <c r="AS22" t="str">
        <f t="shared" si="37"/>
        <v>52 Skilled metal, electrical and electronic trades</v>
      </c>
      <c r="AT22" s="69">
        <v>1.3218359215892943</v>
      </c>
      <c r="AU22" s="69">
        <v>1.7129471591319196</v>
      </c>
      <c r="AV22" s="69">
        <v>1.4836671701335877</v>
      </c>
      <c r="AW22" s="69">
        <v>1.6033554231693017</v>
      </c>
      <c r="AX22" s="69">
        <v>2.0375886282883453</v>
      </c>
      <c r="AY22" s="69"/>
      <c r="AZ22" s="69">
        <f t="shared" si="38"/>
        <v>0.55392145815475757</v>
      </c>
      <c r="BA22" s="69">
        <f>'RD T1'!E166</f>
        <v>0.7292544503577979</v>
      </c>
      <c r="BB22" s="69">
        <f t="shared" si="39"/>
        <v>1.2831759085125554</v>
      </c>
      <c r="BD22" t="str">
        <f t="shared" si="40"/>
        <v>52 Skilled metal, electrical and electronic trades</v>
      </c>
      <c r="BE22" s="69">
        <v>8.1952765812020232</v>
      </c>
      <c r="BF22" s="69">
        <v>9.0468156854034252</v>
      </c>
      <c r="BG22" s="69">
        <v>7.5859917545095525</v>
      </c>
      <c r="BH22" s="69">
        <v>7.2394545097448288</v>
      </c>
      <c r="BI22" s="69">
        <v>6.2599018953683832</v>
      </c>
      <c r="BJ22" s="69"/>
      <c r="BK22" s="69">
        <f t="shared" si="41"/>
        <v>-1.3260898591411694</v>
      </c>
      <c r="BL22" s="69">
        <f>'RD T1'!E195</f>
        <v>2.4092122530296631</v>
      </c>
      <c r="BM22" s="69">
        <f t="shared" si="42"/>
        <v>1.0831223938884937</v>
      </c>
      <c r="BO22" t="str">
        <f t="shared" si="43"/>
        <v>52 Skilled metal, electrical and electronic trades</v>
      </c>
      <c r="BP22" s="69">
        <v>5.3198857535919144</v>
      </c>
      <c r="BQ22" s="69">
        <v>5.3822784347657793</v>
      </c>
      <c r="BR22" s="69">
        <v>4.442860602790037</v>
      </c>
      <c r="BS22" s="69">
        <v>4.1554362605277761</v>
      </c>
      <c r="BT22" s="69">
        <v>3.4662947529080008</v>
      </c>
      <c r="BU22" s="69"/>
      <c r="BV22" s="69">
        <f t="shared" si="44"/>
        <v>-0.97656584988203621</v>
      </c>
      <c r="BW22" s="69">
        <f>'RD T1'!E224</f>
        <v>1.4359425483008081</v>
      </c>
      <c r="BX22" s="69">
        <f t="shared" si="45"/>
        <v>0.45937669841877193</v>
      </c>
      <c r="BZ22" t="str">
        <f t="shared" si="46"/>
        <v>52 Skilled metal, electrical and electronic trades</v>
      </c>
      <c r="CA22" s="69">
        <v>2.2625496981320268</v>
      </c>
      <c r="CB22" s="69">
        <v>2.3679310091145376</v>
      </c>
      <c r="CC22" s="69">
        <v>1.9777874595655567</v>
      </c>
      <c r="CD22" s="69">
        <v>1.6578142313436681</v>
      </c>
      <c r="CE22" s="69">
        <v>0.91017509937638841</v>
      </c>
      <c r="CF22" s="69"/>
      <c r="CG22" s="69">
        <f t="shared" si="47"/>
        <v>-1.0676123601891683</v>
      </c>
      <c r="CH22" s="69">
        <f>'RD T1'!E253</f>
        <v>0.52902464251378745</v>
      </c>
      <c r="CI22" s="69">
        <f t="shared" si="48"/>
        <v>-0.53858771767538083</v>
      </c>
      <c r="CK22" t="str">
        <f t="shared" si="49"/>
        <v>52 Skilled metal, electrical and electronic trades</v>
      </c>
      <c r="CL22" s="69">
        <v>1.0630290066595243</v>
      </c>
      <c r="CM22" s="69">
        <v>1.0616673664487426</v>
      </c>
      <c r="CN22" s="69">
        <v>0.90039246471196421</v>
      </c>
      <c r="CO22" s="69">
        <v>0.86232223028086163</v>
      </c>
      <c r="CP22" s="69">
        <v>0.59038034218094215</v>
      </c>
      <c r="CQ22" s="69"/>
      <c r="CR22" s="69">
        <f t="shared" si="50"/>
        <v>-0.31001212253102206</v>
      </c>
      <c r="CS22" s="69">
        <f>'RD T1'!E282</f>
        <v>0.25450357684955793</v>
      </c>
      <c r="CT22" s="69">
        <f t="shared" si="51"/>
        <v>-5.5508545681464128E-2</v>
      </c>
    </row>
    <row r="23" spans="1:98" x14ac:dyDescent="0.2">
      <c r="A23" s="10" t="str">
        <f>name!D19</f>
        <v>53 Skilled construction and building trades</v>
      </c>
      <c r="B23" s="69">
        <v>5.7107045497408688E-3</v>
      </c>
      <c r="C23" s="69">
        <v>5.1712232062304103E-3</v>
      </c>
      <c r="D23" s="69">
        <v>5.2119331381699861E-3</v>
      </c>
      <c r="E23" s="69">
        <v>9.1402521029936932E-3</v>
      </c>
      <c r="F23" s="69">
        <v>9.1360276412115037E-3</v>
      </c>
      <c r="G23" s="11"/>
      <c r="H23" s="69">
        <f t="shared" si="26"/>
        <v>3.9240945030415177E-3</v>
      </c>
      <c r="I23" s="69">
        <f>'RD T1'!E51</f>
        <v>4.0842004793139293E-3</v>
      </c>
      <c r="J23" s="69">
        <f t="shared" si="27"/>
        <v>8.0082949823554461E-3</v>
      </c>
      <c r="L23" t="str">
        <f t="shared" si="28"/>
        <v>53 Skilled construction and building trades</v>
      </c>
      <c r="M23" s="69">
        <v>0.10792255224596335</v>
      </c>
      <c r="N23" s="69">
        <v>0.13074011638758049</v>
      </c>
      <c r="O23" s="69">
        <v>0.11877033795013814</v>
      </c>
      <c r="P23" s="69">
        <v>0.1482631826096692</v>
      </c>
      <c r="Q23" s="69">
        <v>0.17747027100838733</v>
      </c>
      <c r="R23" s="11"/>
      <c r="S23" s="69">
        <f t="shared" si="29"/>
        <v>5.8699933058249193E-2</v>
      </c>
      <c r="T23" s="69">
        <f>'RD T1'!E80</f>
        <v>7.8980486639385519E-2</v>
      </c>
      <c r="U23" s="69">
        <f t="shared" si="30"/>
        <v>0.13768041969763473</v>
      </c>
      <c r="W23" t="str">
        <f t="shared" si="31"/>
        <v>53 Skilled construction and building trades</v>
      </c>
      <c r="X23" s="69">
        <v>0.42735126329414508</v>
      </c>
      <c r="Y23" s="69">
        <v>0.5526132997767107</v>
      </c>
      <c r="Z23" s="69">
        <v>0.48167894781941029</v>
      </c>
      <c r="AA23" s="69">
        <v>0.56374340805506573</v>
      </c>
      <c r="AB23" s="69">
        <v>0.73985567195949675</v>
      </c>
      <c r="AC23" s="69"/>
      <c r="AD23" s="69">
        <f t="shared" si="32"/>
        <v>0.25817672414008647</v>
      </c>
      <c r="AE23" s="69">
        <f>'RD T1'!E109</f>
        <v>0.30388597000781542</v>
      </c>
      <c r="AF23" s="69">
        <f t="shared" si="33"/>
        <v>0.56206269414790189</v>
      </c>
      <c r="AH23" t="str">
        <f t="shared" si="34"/>
        <v>53 Skilled construction and building trades</v>
      </c>
      <c r="AI23" s="69">
        <v>0.24626525930937893</v>
      </c>
      <c r="AJ23" s="69">
        <v>0.34960021604539981</v>
      </c>
      <c r="AK23" s="69">
        <v>0.31078644908654685</v>
      </c>
      <c r="AL23" s="69">
        <v>0.37793548347798267</v>
      </c>
      <c r="AM23" s="69">
        <v>0.52365409568349075</v>
      </c>
      <c r="AN23" s="69"/>
      <c r="AO23" s="69">
        <f t="shared" si="35"/>
        <v>0.2128676465969439</v>
      </c>
      <c r="AP23" s="69">
        <f>'RD T1'!E138</f>
        <v>0.21545263554547348</v>
      </c>
      <c r="AQ23" s="69">
        <f t="shared" si="36"/>
        <v>0.42832028214241735</v>
      </c>
      <c r="AS23" t="str">
        <f t="shared" si="37"/>
        <v>53 Skilled construction and building trades</v>
      </c>
      <c r="AT23" s="69">
        <v>0.39803828056446872</v>
      </c>
      <c r="AU23" s="69">
        <v>0.526773760526416</v>
      </c>
      <c r="AV23" s="69">
        <v>0.46249440533295683</v>
      </c>
      <c r="AW23" s="69">
        <v>0.54211853219112771</v>
      </c>
      <c r="AX23" s="69">
        <v>0.66327801729132996</v>
      </c>
      <c r="AY23" s="69"/>
      <c r="AZ23" s="69">
        <f t="shared" si="38"/>
        <v>0.20078361195837313</v>
      </c>
      <c r="BA23" s="69">
        <f>'RD T1'!E167</f>
        <v>0.28409726863568791</v>
      </c>
      <c r="BB23" s="69">
        <f t="shared" si="39"/>
        <v>0.48488088059406104</v>
      </c>
      <c r="BD23" t="str">
        <f t="shared" si="40"/>
        <v>53 Skilled construction and building trades</v>
      </c>
      <c r="BE23" s="69">
        <v>5.5016121551247377</v>
      </c>
      <c r="BF23" s="69">
        <v>5.7976261725699567</v>
      </c>
      <c r="BG23" s="69">
        <v>4.9406829173292088</v>
      </c>
      <c r="BH23" s="69">
        <v>4.7437247477410773</v>
      </c>
      <c r="BI23" s="69">
        <v>4.1139044922977819</v>
      </c>
      <c r="BJ23" s="69"/>
      <c r="BK23" s="69">
        <f t="shared" si="41"/>
        <v>-0.82677842503142696</v>
      </c>
      <c r="BL23" s="69">
        <f>'RD T1'!E196</f>
        <v>1.7154696480194178</v>
      </c>
      <c r="BM23" s="69">
        <f t="shared" si="42"/>
        <v>0.88869122298799086</v>
      </c>
      <c r="BO23" t="str">
        <f t="shared" si="43"/>
        <v>53 Skilled construction and building trades</v>
      </c>
      <c r="BP23" s="69">
        <v>5.1448213752166847</v>
      </c>
      <c r="BQ23" s="69">
        <v>5.6132889871033891</v>
      </c>
      <c r="BR23" s="69">
        <v>4.7126744029656971</v>
      </c>
      <c r="BS23" s="69">
        <v>4.8484875255423461</v>
      </c>
      <c r="BT23" s="69">
        <v>4.6286749710654167</v>
      </c>
      <c r="BU23" s="69"/>
      <c r="BV23" s="69">
        <f t="shared" si="44"/>
        <v>-8.3999431900280364E-2</v>
      </c>
      <c r="BW23" s="69">
        <f>'RD T1'!E225</f>
        <v>2.0889836733341003</v>
      </c>
      <c r="BX23" s="69">
        <f t="shared" si="45"/>
        <v>2.0049842414338199</v>
      </c>
      <c r="BZ23" t="str">
        <f t="shared" si="46"/>
        <v>53 Skilled construction and building trades</v>
      </c>
      <c r="CA23" s="69">
        <v>2.2442662501069721</v>
      </c>
      <c r="CB23" s="69">
        <v>2.4667201839679285</v>
      </c>
      <c r="CC23" s="69">
        <v>2.1485430305263291</v>
      </c>
      <c r="CD23" s="69">
        <v>1.9315083821042884</v>
      </c>
      <c r="CE23" s="69">
        <v>1.5920828509007279</v>
      </c>
      <c r="CF23" s="69"/>
      <c r="CG23" s="69">
        <f t="shared" si="47"/>
        <v>-0.55646017962560124</v>
      </c>
      <c r="CH23" s="69">
        <f>'RD T1'!E254</f>
        <v>0.7490806104648644</v>
      </c>
      <c r="CI23" s="69">
        <f t="shared" si="48"/>
        <v>0.19262043083926317</v>
      </c>
      <c r="CK23" t="str">
        <f t="shared" si="49"/>
        <v>53 Skilled construction and building trades</v>
      </c>
      <c r="CL23" s="69">
        <v>1.5417083430490599</v>
      </c>
      <c r="CM23" s="69">
        <v>1.3503000495082675</v>
      </c>
      <c r="CN23" s="69">
        <v>1.1398974763987986</v>
      </c>
      <c r="CO23" s="69">
        <v>0.86492851471220478</v>
      </c>
      <c r="CP23" s="69">
        <v>0.21163704657114432</v>
      </c>
      <c r="CQ23" s="69"/>
      <c r="CR23" s="69">
        <f t="shared" si="50"/>
        <v>-0.92826042982765422</v>
      </c>
      <c r="CS23" s="69">
        <f>'RD T1'!E283</f>
        <v>0.17833153641778382</v>
      </c>
      <c r="CT23" s="69">
        <f t="shared" si="51"/>
        <v>-0.74992889340987046</v>
      </c>
    </row>
    <row r="24" spans="1:98" x14ac:dyDescent="0.2">
      <c r="A24" s="10" t="str">
        <f>name!D20</f>
        <v>54 Textiles, printing and other skilled trades</v>
      </c>
      <c r="B24" s="69">
        <v>3.3869145203855935E-2</v>
      </c>
      <c r="C24" s="69">
        <v>3.4073260694454606E-2</v>
      </c>
      <c r="D24" s="69">
        <v>3.376680165338327E-2</v>
      </c>
      <c r="E24" s="69">
        <v>4.9090105997841166E-2</v>
      </c>
      <c r="F24" s="69">
        <v>7.1611571620658079E-2</v>
      </c>
      <c r="G24" s="11"/>
      <c r="H24" s="69">
        <f t="shared" si="26"/>
        <v>3.7844769967274809E-2</v>
      </c>
      <c r="I24" s="69">
        <f>'RD T1'!E52</f>
        <v>2.9264792904202638E-2</v>
      </c>
      <c r="J24" s="69">
        <f t="shared" si="27"/>
        <v>6.7109562871477443E-2</v>
      </c>
      <c r="L24" t="str">
        <f t="shared" si="28"/>
        <v>54 Textiles, printing and other skilled trades</v>
      </c>
      <c r="M24" s="69">
        <v>0.24880494138647896</v>
      </c>
      <c r="N24" s="69">
        <v>0.29033156973615759</v>
      </c>
      <c r="O24" s="69">
        <v>0.2953271279331437</v>
      </c>
      <c r="P24" s="69">
        <v>0.39505865719329331</v>
      </c>
      <c r="Q24" s="69">
        <v>0.59941313310242128</v>
      </c>
      <c r="R24" s="11"/>
      <c r="S24" s="69">
        <f t="shared" si="29"/>
        <v>0.30408600516927758</v>
      </c>
      <c r="T24" s="69">
        <f>'RD T1'!E81</f>
        <v>0.2569145130621685</v>
      </c>
      <c r="U24" s="69">
        <f t="shared" si="30"/>
        <v>0.56100051823144614</v>
      </c>
      <c r="W24" t="str">
        <f t="shared" si="31"/>
        <v>54 Textiles, printing and other skilled trades</v>
      </c>
      <c r="X24" s="69">
        <v>0.80842057207565443</v>
      </c>
      <c r="Y24" s="69">
        <v>0.85014205799316911</v>
      </c>
      <c r="Z24" s="69">
        <v>0.80820309986830874</v>
      </c>
      <c r="AA24" s="69">
        <v>1.0889883687421169</v>
      </c>
      <c r="AB24" s="69">
        <v>1.5075392948026471</v>
      </c>
      <c r="AC24" s="69"/>
      <c r="AD24" s="69">
        <f t="shared" si="32"/>
        <v>0.69933619493433841</v>
      </c>
      <c r="AE24" s="69">
        <f>'RD T1'!E110</f>
        <v>0.67874866599741068</v>
      </c>
      <c r="AF24" s="69">
        <f t="shared" si="33"/>
        <v>1.3780848609317491</v>
      </c>
      <c r="AH24" t="str">
        <f t="shared" si="34"/>
        <v>54 Textiles, printing and other skilled trades</v>
      </c>
      <c r="AI24" s="69">
        <v>0.29655926547707029</v>
      </c>
      <c r="AJ24" s="69">
        <v>0.26836476787342056</v>
      </c>
      <c r="AK24" s="69">
        <v>0.28051087545590042</v>
      </c>
      <c r="AL24" s="69">
        <v>0.33329851978765657</v>
      </c>
      <c r="AM24" s="69">
        <v>0.45111880010699468</v>
      </c>
      <c r="AN24" s="69"/>
      <c r="AO24" s="69">
        <f t="shared" si="35"/>
        <v>0.17060792465109426</v>
      </c>
      <c r="AP24" s="69">
        <f>'RD T1'!E139</f>
        <v>0.20813640556635465</v>
      </c>
      <c r="AQ24" s="69">
        <f t="shared" si="36"/>
        <v>0.37874433021744891</v>
      </c>
      <c r="AS24" t="str">
        <f t="shared" si="37"/>
        <v>54 Textiles, printing and other skilled trades</v>
      </c>
      <c r="AT24" s="69">
        <v>0.34324246432865402</v>
      </c>
      <c r="AU24" s="69">
        <v>0.34577747593435698</v>
      </c>
      <c r="AV24" s="69">
        <v>0.33347820293489511</v>
      </c>
      <c r="AW24" s="69">
        <v>0.41499420999776065</v>
      </c>
      <c r="AX24" s="69">
        <v>0.55715551692012777</v>
      </c>
      <c r="AY24" s="69"/>
      <c r="AZ24" s="69">
        <f t="shared" si="38"/>
        <v>0.22367731398523266</v>
      </c>
      <c r="BA24" s="69">
        <f>'RD T1'!E168</f>
        <v>0.24629827477951427</v>
      </c>
      <c r="BB24" s="69">
        <f t="shared" si="39"/>
        <v>0.46997558876474693</v>
      </c>
      <c r="BD24" t="str">
        <f t="shared" si="40"/>
        <v>54 Textiles, printing and other skilled trades</v>
      </c>
      <c r="BE24" s="69">
        <v>2.6167282381079389</v>
      </c>
      <c r="BF24" s="69">
        <v>2.4237312894633161</v>
      </c>
      <c r="BG24" s="69">
        <v>2.2674057974797672</v>
      </c>
      <c r="BH24" s="69">
        <v>2.5263569833935144</v>
      </c>
      <c r="BI24" s="69">
        <v>2.5715937996554574</v>
      </c>
      <c r="BJ24" s="69"/>
      <c r="BK24" s="69">
        <f t="shared" si="41"/>
        <v>0.3041880021756902</v>
      </c>
      <c r="BL24" s="69">
        <f>'RD T1'!E197</f>
        <v>1.0674330216079213</v>
      </c>
      <c r="BM24" s="69">
        <f t="shared" si="42"/>
        <v>1.3716210237836115</v>
      </c>
      <c r="BO24" t="str">
        <f t="shared" si="43"/>
        <v>54 Textiles, printing and other skilled trades</v>
      </c>
      <c r="BP24" s="69">
        <v>3.1936668977161538</v>
      </c>
      <c r="BQ24" s="69">
        <v>2.5897320462108806</v>
      </c>
      <c r="BR24" s="69">
        <v>2.4611961377860623</v>
      </c>
      <c r="BS24" s="69">
        <v>2.5547729095169025</v>
      </c>
      <c r="BT24" s="69">
        <v>2.4520416860859555</v>
      </c>
      <c r="BU24" s="69"/>
      <c r="BV24" s="69">
        <f t="shared" si="44"/>
        <v>-9.1544517001067582E-3</v>
      </c>
      <c r="BW24" s="69">
        <f>'RD T1'!E226</f>
        <v>0.95041075869364378</v>
      </c>
      <c r="BX24" s="69">
        <f t="shared" si="45"/>
        <v>0.94125630699353702</v>
      </c>
      <c r="BZ24" t="str">
        <f t="shared" si="46"/>
        <v>54 Textiles, printing and other skilled trades</v>
      </c>
      <c r="CA24" s="69">
        <v>2.2363900411925104</v>
      </c>
      <c r="CB24" s="69">
        <v>1.9151467519208147</v>
      </c>
      <c r="CC24" s="69">
        <v>1.896376241742487</v>
      </c>
      <c r="CD24" s="69">
        <v>1.8501792629982581</v>
      </c>
      <c r="CE24" s="69">
        <v>1.3758557953237576</v>
      </c>
      <c r="CF24" s="69"/>
      <c r="CG24" s="69">
        <f t="shared" si="47"/>
        <v>-0.52052044641872941</v>
      </c>
      <c r="CH24" s="69">
        <f>'RD T1'!E255</f>
        <v>0.675430912919319</v>
      </c>
      <c r="CI24" s="69">
        <f t="shared" si="48"/>
        <v>0.15491046650058959</v>
      </c>
      <c r="CK24" t="str">
        <f t="shared" si="49"/>
        <v>54 Textiles, printing and other skilled trades</v>
      </c>
      <c r="CL24" s="69">
        <v>1.3360924357592145</v>
      </c>
      <c r="CM24" s="69">
        <v>0.90851683309256681</v>
      </c>
      <c r="CN24" s="69">
        <v>0.98501468058146791</v>
      </c>
      <c r="CO24" s="69">
        <v>0.7493400925279522</v>
      </c>
      <c r="CP24" s="69">
        <v>0.68882318353758221</v>
      </c>
      <c r="CQ24" s="69"/>
      <c r="CR24" s="69">
        <f t="shared" si="50"/>
        <v>-0.2961914970438857</v>
      </c>
      <c r="CS24" s="69">
        <f>'RD T1'!E284</f>
        <v>0.24096245396915739</v>
      </c>
      <c r="CT24" s="69">
        <f t="shared" si="51"/>
        <v>-5.5229043074728312E-2</v>
      </c>
    </row>
    <row r="25" spans="1:98" x14ac:dyDescent="0.2">
      <c r="A25" s="10" t="str">
        <f>name!D21</f>
        <v>61 Caring personal service occupations</v>
      </c>
      <c r="B25" s="69">
        <v>2.4244023831375985E-2</v>
      </c>
      <c r="C25" s="69">
        <v>2.8311831801427233E-2</v>
      </c>
      <c r="D25" s="69">
        <v>2.9780892957307702E-2</v>
      </c>
      <c r="E25" s="69">
        <v>4.0256467872120866E-2</v>
      </c>
      <c r="F25" s="69">
        <v>5.6718120592641447E-2</v>
      </c>
      <c r="G25" s="11"/>
      <c r="H25" s="69">
        <f t="shared" si="26"/>
        <v>2.6937227635333745E-2</v>
      </c>
      <c r="I25" s="69">
        <f>'RD T1'!E53</f>
        <v>2.5244365196452786E-2</v>
      </c>
      <c r="J25" s="69">
        <f t="shared" si="27"/>
        <v>5.2181592831786527E-2</v>
      </c>
      <c r="L25" t="str">
        <f t="shared" si="28"/>
        <v>61 Caring personal service occupations</v>
      </c>
      <c r="M25" s="69">
        <v>1.1896863779093099</v>
      </c>
      <c r="N25" s="69">
        <v>1.317923115501624</v>
      </c>
      <c r="O25" s="69">
        <v>1.4193653461453968</v>
      </c>
      <c r="P25" s="69">
        <v>1.985364356099099</v>
      </c>
      <c r="Q25" s="69">
        <v>2.9472408666500551</v>
      </c>
      <c r="R25" s="11"/>
      <c r="S25" s="69">
        <f t="shared" si="29"/>
        <v>1.5278755205046584</v>
      </c>
      <c r="T25" s="69">
        <f>'RD T1'!E82</f>
        <v>1.3373854377802465</v>
      </c>
      <c r="U25" s="69">
        <f t="shared" si="30"/>
        <v>2.8652609582849049</v>
      </c>
      <c r="W25" t="str">
        <f t="shared" si="31"/>
        <v>61 Caring personal service occupations</v>
      </c>
      <c r="X25" s="69">
        <v>4.0653682283393842</v>
      </c>
      <c r="Y25" s="69">
        <v>4.3702770538510656</v>
      </c>
      <c r="Z25" s="69">
        <v>4.2225394758391692</v>
      </c>
      <c r="AA25" s="69">
        <v>5.2467949898530595</v>
      </c>
      <c r="AB25" s="69">
        <v>6.8843605607627554</v>
      </c>
      <c r="AC25" s="69"/>
      <c r="AD25" s="69">
        <f t="shared" si="32"/>
        <v>2.6618210849235862</v>
      </c>
      <c r="AE25" s="69">
        <f>'RD T1'!E111</f>
        <v>3.6931731135746309</v>
      </c>
      <c r="AF25" s="69">
        <f t="shared" si="33"/>
        <v>6.3549941984982166</v>
      </c>
      <c r="AH25" t="str">
        <f t="shared" si="34"/>
        <v>61 Caring personal service occupations</v>
      </c>
      <c r="AI25" s="69">
        <v>3.7674280522145702</v>
      </c>
      <c r="AJ25" s="69">
        <v>3.5917456874069642</v>
      </c>
      <c r="AK25" s="69">
        <v>3.4581260204033728</v>
      </c>
      <c r="AL25" s="69">
        <v>3.6504544644015708</v>
      </c>
      <c r="AM25" s="69">
        <v>4.0463630323206488</v>
      </c>
      <c r="AN25" s="69"/>
      <c r="AO25" s="69">
        <f t="shared" si="35"/>
        <v>0.58823701191727595</v>
      </c>
      <c r="AP25" s="69">
        <f>'RD T1'!E140</f>
        <v>2.2090235710341002</v>
      </c>
      <c r="AQ25" s="69">
        <f t="shared" si="36"/>
        <v>2.7972605829513761</v>
      </c>
      <c r="AS25" t="str">
        <f t="shared" si="37"/>
        <v>61 Caring personal service occupations</v>
      </c>
      <c r="AT25" s="69">
        <v>1.9490153455282417</v>
      </c>
      <c r="AU25" s="69">
        <v>2.032291008693131</v>
      </c>
      <c r="AV25" s="69">
        <v>2.004586063670275</v>
      </c>
      <c r="AW25" s="69">
        <v>2.2438203232109992</v>
      </c>
      <c r="AX25" s="69">
        <v>2.7026052694727314</v>
      </c>
      <c r="AY25" s="69"/>
      <c r="AZ25" s="69">
        <f t="shared" si="38"/>
        <v>0.69801920580245636</v>
      </c>
      <c r="BA25" s="69">
        <f>'RD T1'!E169</f>
        <v>1.4301561147154358</v>
      </c>
      <c r="BB25" s="69">
        <f t="shared" si="39"/>
        <v>2.1281753205178919</v>
      </c>
      <c r="BD25" t="str">
        <f t="shared" si="40"/>
        <v>61 Caring personal service occupations</v>
      </c>
      <c r="BE25" s="69">
        <v>12.592642284763331</v>
      </c>
      <c r="BF25" s="69">
        <v>13.071404463860793</v>
      </c>
      <c r="BG25" s="69">
        <v>14.098536442875931</v>
      </c>
      <c r="BH25" s="69">
        <v>15.123252031407349</v>
      </c>
      <c r="BI25" s="69">
        <v>18.224373581292294</v>
      </c>
      <c r="BJ25" s="69"/>
      <c r="BK25" s="69">
        <f t="shared" si="41"/>
        <v>4.1258371384163635</v>
      </c>
      <c r="BL25" s="69">
        <f>'RD T1'!E198</f>
        <v>8.9446681917430286</v>
      </c>
      <c r="BM25" s="69">
        <f t="shared" si="42"/>
        <v>13.070505330159392</v>
      </c>
      <c r="BO25" t="str">
        <f t="shared" si="43"/>
        <v>61 Caring personal service occupations</v>
      </c>
      <c r="BP25" s="69">
        <v>10.583522816282438</v>
      </c>
      <c r="BQ25" s="69">
        <v>10.089649656390877</v>
      </c>
      <c r="BR25" s="69">
        <v>9.2174363311467928</v>
      </c>
      <c r="BS25" s="69">
        <v>9.6212198567504572</v>
      </c>
      <c r="BT25" s="69">
        <v>8.4351837493579875</v>
      </c>
      <c r="BU25" s="69"/>
      <c r="BV25" s="69">
        <f t="shared" si="44"/>
        <v>-0.7822525817888053</v>
      </c>
      <c r="BW25" s="69">
        <f>'RD T1'!E227</f>
        <v>4.4229913055554819</v>
      </c>
      <c r="BX25" s="69">
        <f t="shared" si="45"/>
        <v>3.6407387237666766</v>
      </c>
      <c r="BZ25" t="str">
        <f t="shared" si="46"/>
        <v>61 Caring personal service occupations</v>
      </c>
      <c r="CA25" s="69">
        <v>2.9101473483818876</v>
      </c>
      <c r="CB25" s="69">
        <v>1.650594585641451</v>
      </c>
      <c r="CC25" s="69">
        <v>1.4173228225846177</v>
      </c>
      <c r="CD25" s="69">
        <v>1.0620068686414128</v>
      </c>
      <c r="CE25" s="69">
        <v>0.88406715951005932</v>
      </c>
      <c r="CF25" s="69"/>
      <c r="CG25" s="69">
        <f t="shared" si="47"/>
        <v>-0.53325566307455841</v>
      </c>
      <c r="CH25" s="69">
        <f>'RD T1'!E256</f>
        <v>0.33426152315698038</v>
      </c>
      <c r="CI25" s="69">
        <f t="shared" si="48"/>
        <v>-0.19899413991757803</v>
      </c>
      <c r="CK25" t="str">
        <f t="shared" si="49"/>
        <v>61 Caring personal service occupations</v>
      </c>
      <c r="CL25" s="69">
        <v>0.57430208581369757</v>
      </c>
      <c r="CM25" s="69">
        <v>0.43246098824941226</v>
      </c>
      <c r="CN25" s="69">
        <v>0.44893332637910899</v>
      </c>
      <c r="CO25" s="69">
        <v>0.53268594326558905</v>
      </c>
      <c r="CP25" s="69">
        <v>0.66881479847677516</v>
      </c>
      <c r="CQ25" s="69"/>
      <c r="CR25" s="69">
        <f t="shared" si="50"/>
        <v>0.21988147209766618</v>
      </c>
      <c r="CS25" s="69">
        <f>'RD T1'!E285</f>
        <v>0.15407970026481743</v>
      </c>
      <c r="CT25" s="69">
        <f t="shared" si="51"/>
        <v>0.37396117236248361</v>
      </c>
    </row>
    <row r="26" spans="1:98" x14ac:dyDescent="0.2">
      <c r="A26" s="10" t="str">
        <f>name!D22</f>
        <v>62 Leisure, travel and related personal service occupations</v>
      </c>
      <c r="B26" s="69">
        <v>9.1237832683446988E-3</v>
      </c>
      <c r="C26" s="69">
        <v>1.703376813145957E-2</v>
      </c>
      <c r="D26" s="69">
        <v>1.4787841957721152E-2</v>
      </c>
      <c r="E26" s="69">
        <v>1.8287308661521708E-2</v>
      </c>
      <c r="F26" s="69">
        <v>2.4487403462917952E-2</v>
      </c>
      <c r="G26" s="11"/>
      <c r="H26" s="69">
        <f t="shared" si="26"/>
        <v>9.6995615051968E-3</v>
      </c>
      <c r="I26" s="69">
        <f>'RD T1'!E54</f>
        <v>1.1095314962571922E-2</v>
      </c>
      <c r="J26" s="69">
        <f t="shared" si="27"/>
        <v>2.0794876467768723E-2</v>
      </c>
      <c r="L26" t="str">
        <f t="shared" si="28"/>
        <v>62 Leisure, travel and related personal service occupations</v>
      </c>
      <c r="M26" s="69">
        <v>0.24245255501256721</v>
      </c>
      <c r="N26" s="69">
        <v>0.26486469532705043</v>
      </c>
      <c r="O26" s="69">
        <v>0.25284577456717139</v>
      </c>
      <c r="P26" s="69">
        <v>0.29136270900863942</v>
      </c>
      <c r="Q26" s="69">
        <v>0.38916780303581677</v>
      </c>
      <c r="R26" s="11"/>
      <c r="S26" s="69">
        <f t="shared" si="29"/>
        <v>0.13632202846864538</v>
      </c>
      <c r="T26" s="69">
        <f>'RD T1'!E83</f>
        <v>0.18008968275340484</v>
      </c>
      <c r="U26" s="69">
        <f t="shared" si="30"/>
        <v>0.31641171122205025</v>
      </c>
      <c r="W26" t="str">
        <f t="shared" si="31"/>
        <v>62 Leisure, travel and related personal service occupations</v>
      </c>
      <c r="X26" s="69">
        <v>1.0555911163511669</v>
      </c>
      <c r="Y26" s="69">
        <v>1.2900170857851441</v>
      </c>
      <c r="Z26" s="69">
        <v>1.0849979917765129</v>
      </c>
      <c r="AA26" s="69">
        <v>1.2337160758104118</v>
      </c>
      <c r="AB26" s="69">
        <v>1.6158527483000569</v>
      </c>
      <c r="AC26" s="69"/>
      <c r="AD26" s="69">
        <f t="shared" si="32"/>
        <v>0.53085475652354397</v>
      </c>
      <c r="AE26" s="69">
        <f>'RD T1'!E112</f>
        <v>0.82489860157153205</v>
      </c>
      <c r="AF26" s="69">
        <f t="shared" si="33"/>
        <v>1.355753358095076</v>
      </c>
      <c r="AH26" t="str">
        <f t="shared" si="34"/>
        <v>62 Leisure, travel and related personal service occupations</v>
      </c>
      <c r="AI26" s="69">
        <v>0.68022581290194239</v>
      </c>
      <c r="AJ26" s="69">
        <v>0.76860299394041254</v>
      </c>
      <c r="AK26" s="69">
        <v>0.63860961932646565</v>
      </c>
      <c r="AL26" s="69">
        <v>0.6909565477271481</v>
      </c>
      <c r="AM26" s="69">
        <v>0.92616483388931847</v>
      </c>
      <c r="AN26" s="69"/>
      <c r="AO26" s="69">
        <f t="shared" si="35"/>
        <v>0.28755521456285282</v>
      </c>
      <c r="AP26" s="69">
        <f>'RD T1'!E141</f>
        <v>0.47662578832574282</v>
      </c>
      <c r="AQ26" s="69">
        <f t="shared" si="36"/>
        <v>0.76418100288859558</v>
      </c>
      <c r="AS26" t="str">
        <f t="shared" si="37"/>
        <v>62 Leisure, travel and related personal service occupations</v>
      </c>
      <c r="AT26" s="69">
        <v>0.84878253760064026</v>
      </c>
      <c r="AU26" s="69">
        <v>0.96712856779341205</v>
      </c>
      <c r="AV26" s="69">
        <v>0.90922736737066068</v>
      </c>
      <c r="AW26" s="69">
        <v>1.0182838462633117</v>
      </c>
      <c r="AX26" s="69">
        <v>1.4496340816543187</v>
      </c>
      <c r="AY26" s="69"/>
      <c r="AZ26" s="69">
        <f t="shared" si="38"/>
        <v>0.54040671428365805</v>
      </c>
      <c r="BA26" s="69">
        <f>'RD T1'!E170</f>
        <v>0.70939327810573272</v>
      </c>
      <c r="BB26" s="69">
        <f t="shared" si="39"/>
        <v>1.2497999923893908</v>
      </c>
      <c r="BD26" t="str">
        <f t="shared" si="40"/>
        <v>62 Leisure, travel and related personal service occupations</v>
      </c>
      <c r="BE26" s="69">
        <v>3.2209873929518347</v>
      </c>
      <c r="BF26" s="69">
        <v>3.0069406718317846</v>
      </c>
      <c r="BG26" s="69">
        <v>2.7553817397838607</v>
      </c>
      <c r="BH26" s="69">
        <v>2.3790162943472821</v>
      </c>
      <c r="BI26" s="69">
        <v>2.0928657126198904</v>
      </c>
      <c r="BJ26" s="69"/>
      <c r="BK26" s="69">
        <f t="shared" si="41"/>
        <v>-0.66251602716397029</v>
      </c>
      <c r="BL26" s="69">
        <f>'RD T1'!E199</f>
        <v>1.0447962684839434</v>
      </c>
      <c r="BM26" s="69">
        <f t="shared" si="42"/>
        <v>0.38228024131997307</v>
      </c>
      <c r="BO26" t="str">
        <f t="shared" si="43"/>
        <v>62 Leisure, travel and related personal service occupations</v>
      </c>
      <c r="BP26" s="69">
        <v>3.4012837819733255</v>
      </c>
      <c r="BQ26" s="69">
        <v>3.1740340403926202</v>
      </c>
      <c r="BR26" s="69">
        <v>2.52279582488889</v>
      </c>
      <c r="BS26" s="69">
        <v>2.2076952287035962</v>
      </c>
      <c r="BT26" s="69">
        <v>1.8112046024554092</v>
      </c>
      <c r="BU26" s="69"/>
      <c r="BV26" s="69">
        <f t="shared" si="44"/>
        <v>-0.71159122243348083</v>
      </c>
      <c r="BW26" s="69">
        <f>'RD T1'!E228</f>
        <v>0.95060063296299191</v>
      </c>
      <c r="BX26" s="69">
        <f t="shared" si="45"/>
        <v>0.23900941052951108</v>
      </c>
      <c r="BZ26" t="str">
        <f t="shared" si="46"/>
        <v>62 Leisure, travel and related personal service occupations</v>
      </c>
      <c r="CA26" s="69">
        <v>2.1036287248764407</v>
      </c>
      <c r="CB26" s="69">
        <v>2.0107928241188398</v>
      </c>
      <c r="CC26" s="69">
        <v>1.752407785139295</v>
      </c>
      <c r="CD26" s="69">
        <v>1.4551678283715179</v>
      </c>
      <c r="CE26" s="69">
        <v>1.0887955415350727</v>
      </c>
      <c r="CF26" s="69"/>
      <c r="CG26" s="69">
        <f t="shared" si="47"/>
        <v>-0.66361224360422222</v>
      </c>
      <c r="CH26" s="69">
        <f>'RD T1'!E257</f>
        <v>0.5947149988188094</v>
      </c>
      <c r="CI26" s="69">
        <f t="shared" si="48"/>
        <v>-6.8897244785412814E-2</v>
      </c>
      <c r="CK26" t="str">
        <f t="shared" si="49"/>
        <v>62 Leisure, travel and related personal service occupations</v>
      </c>
      <c r="CL26" s="69">
        <v>0.99072216123939993</v>
      </c>
      <c r="CM26" s="69">
        <v>0.71149518208381779</v>
      </c>
      <c r="CN26" s="69">
        <v>0.74204845955521526</v>
      </c>
      <c r="CO26" s="69">
        <v>0.53777454131080615</v>
      </c>
      <c r="CP26" s="69">
        <v>0.37079898031688663</v>
      </c>
      <c r="CQ26" s="69"/>
      <c r="CR26" s="69">
        <f t="shared" si="50"/>
        <v>-0.37124947923832863</v>
      </c>
      <c r="CS26" s="69">
        <f>'RD T1'!E286</f>
        <v>0.157708974006178</v>
      </c>
      <c r="CT26" s="69">
        <f t="shared" si="51"/>
        <v>-0.21354050523215062</v>
      </c>
    </row>
    <row r="27" spans="1:98" x14ac:dyDescent="0.2">
      <c r="A27" s="10" t="str">
        <f>name!D23</f>
        <v>63 Community and civil enforcement occupations</v>
      </c>
      <c r="B27" s="69">
        <v>9.0069408049367906E-4</v>
      </c>
      <c r="C27" s="69">
        <v>1.0953840480397792E-3</v>
      </c>
      <c r="D27" s="69">
        <v>1.2070963914711679E-3</v>
      </c>
      <c r="E27" s="69">
        <v>1.3765086930743818E-3</v>
      </c>
      <c r="F27" s="69">
        <v>1.863834456668607E-3</v>
      </c>
      <c r="G27" s="11"/>
      <c r="H27" s="69">
        <f t="shared" si="26"/>
        <v>6.5673806519743905E-4</v>
      </c>
      <c r="I27" s="69">
        <f>'RD T1'!E55</f>
        <v>8.2399846796738397E-4</v>
      </c>
      <c r="J27" s="69">
        <f t="shared" si="27"/>
        <v>1.4807365331648229E-3</v>
      </c>
      <c r="L27" t="str">
        <f t="shared" si="28"/>
        <v>63 Community and civil enforcement occupations</v>
      </c>
      <c r="M27" s="69">
        <v>1.3818768048485733E-2</v>
      </c>
      <c r="N27" s="69">
        <v>1.3538877651559362E-2</v>
      </c>
      <c r="O27" s="69">
        <v>1.8368143301662119E-2</v>
      </c>
      <c r="P27" s="69">
        <v>1.5479688346285844E-2</v>
      </c>
      <c r="Q27" s="69">
        <v>2.2008143068301261E-2</v>
      </c>
      <c r="R27" s="11"/>
      <c r="S27" s="69">
        <f t="shared" si="29"/>
        <v>3.6399997666391425E-3</v>
      </c>
      <c r="T27" s="69">
        <f>'RD T1'!E84</f>
        <v>9.6420867513287659E-3</v>
      </c>
      <c r="U27" s="69">
        <f t="shared" si="30"/>
        <v>1.3282086517967908E-2</v>
      </c>
      <c r="W27" t="str">
        <f t="shared" si="31"/>
        <v>63 Community and civil enforcement occupations</v>
      </c>
      <c r="X27" s="69">
        <v>6.0682290948512158E-2</v>
      </c>
      <c r="Y27" s="69">
        <v>6.6187515541467803E-2</v>
      </c>
      <c r="Z27" s="69">
        <v>7.4247691922385048E-2</v>
      </c>
      <c r="AA27" s="69">
        <v>6.9748346889692128E-2</v>
      </c>
      <c r="AB27" s="69">
        <v>9.978881280519207E-2</v>
      </c>
      <c r="AC27" s="69"/>
      <c r="AD27" s="69">
        <f t="shared" si="32"/>
        <v>2.5541120882807022E-2</v>
      </c>
      <c r="AE27" s="69">
        <f>'RD T1'!E113</f>
        <v>4.7933453097231342E-2</v>
      </c>
      <c r="AF27" s="69">
        <f t="shared" si="33"/>
        <v>7.3474573980038371E-2</v>
      </c>
      <c r="AH27" t="str">
        <f t="shared" si="34"/>
        <v>63 Community and civil enforcement occupations</v>
      </c>
      <c r="AI27" s="69">
        <v>1.8805856377820389E-2</v>
      </c>
      <c r="AJ27" s="69">
        <v>1.9544445757776661E-2</v>
      </c>
      <c r="AK27" s="69">
        <v>2.4864745393868338E-2</v>
      </c>
      <c r="AL27" s="69">
        <v>1.8289952477014555E-2</v>
      </c>
      <c r="AM27" s="69">
        <v>2.5648337312517134E-2</v>
      </c>
      <c r="AN27" s="69"/>
      <c r="AO27" s="69">
        <f t="shared" si="35"/>
        <v>7.8359191864879607E-4</v>
      </c>
      <c r="AP27" s="69">
        <f>'RD T1'!E142</f>
        <v>1.1755668030625402E-2</v>
      </c>
      <c r="AQ27" s="69">
        <f t="shared" si="36"/>
        <v>1.2539259949274198E-2</v>
      </c>
      <c r="AS27" t="str">
        <f t="shared" si="37"/>
        <v>63 Community and civil enforcement occupations</v>
      </c>
      <c r="AT27" s="69">
        <v>1.8717300565318114E-2</v>
      </c>
      <c r="AU27" s="69">
        <v>1.8001167592540467E-2</v>
      </c>
      <c r="AV27" s="69">
        <v>2.2178165350505215E-2</v>
      </c>
      <c r="AW27" s="69">
        <v>1.5830206144581114E-2</v>
      </c>
      <c r="AX27" s="69">
        <v>1.99779134082568E-2</v>
      </c>
      <c r="AY27" s="69"/>
      <c r="AZ27" s="69">
        <f t="shared" si="38"/>
        <v>-2.200251942248415E-3</v>
      </c>
      <c r="BA27" s="69">
        <f>'RD T1'!E171</f>
        <v>1.0268432928783603E-2</v>
      </c>
      <c r="BB27" s="69">
        <f t="shared" si="39"/>
        <v>8.0681809865351881E-3</v>
      </c>
      <c r="BD27" t="str">
        <f t="shared" si="40"/>
        <v>63 Community and civil enforcement occupations</v>
      </c>
      <c r="BE27" s="69">
        <v>9.2667609454388261E-2</v>
      </c>
      <c r="BF27" s="69">
        <v>6.5169746524017413E-2</v>
      </c>
      <c r="BG27" s="69">
        <v>8.6731384881273174E-2</v>
      </c>
      <c r="BH27" s="69">
        <v>5.2580529070686069E-2</v>
      </c>
      <c r="BI27" s="69">
        <v>5.887272735756445E-2</v>
      </c>
      <c r="BJ27" s="69"/>
      <c r="BK27" s="69">
        <f t="shared" si="41"/>
        <v>-2.7858657523708724E-2</v>
      </c>
      <c r="BL27" s="69">
        <f>'RD T1'!E200</f>
        <v>2.1357702070997152E-2</v>
      </c>
      <c r="BM27" s="69">
        <f t="shared" si="42"/>
        <v>-6.5009554527115723E-3</v>
      </c>
      <c r="BO27" t="str">
        <f t="shared" si="43"/>
        <v>63 Community and civil enforcement occupations</v>
      </c>
      <c r="BP27" s="69">
        <v>0.14382469789283281</v>
      </c>
      <c r="BQ27" s="69">
        <v>0.11454943701262776</v>
      </c>
      <c r="BR27" s="69">
        <v>0.13754775020137372</v>
      </c>
      <c r="BS27" s="69">
        <v>9.3760388048557006E-2</v>
      </c>
      <c r="BT27" s="69">
        <v>9.8368805727055558E-2</v>
      </c>
      <c r="BU27" s="69"/>
      <c r="BV27" s="69">
        <f t="shared" si="44"/>
        <v>-3.9178944474318161E-2</v>
      </c>
      <c r="BW27" s="69">
        <f>'RD T1'!E229</f>
        <v>4.1077648041626391E-2</v>
      </c>
      <c r="BX27" s="69">
        <f t="shared" si="45"/>
        <v>1.8987035673082298E-3</v>
      </c>
      <c r="BZ27" t="str">
        <f t="shared" si="46"/>
        <v>63 Community and civil enforcement occupations</v>
      </c>
      <c r="CA27" s="69">
        <v>0.10525535262662962</v>
      </c>
      <c r="CB27" s="69">
        <v>9.171115885389669E-2</v>
      </c>
      <c r="CC27" s="69">
        <v>0.11624754671788812</v>
      </c>
      <c r="CD27" s="69">
        <v>7.0679829967389154E-2</v>
      </c>
      <c r="CE27" s="69">
        <v>6.3136444674979267E-2</v>
      </c>
      <c r="CF27" s="69"/>
      <c r="CG27" s="69">
        <f t="shared" si="47"/>
        <v>-5.311110204290885E-2</v>
      </c>
      <c r="CH27" s="69">
        <f>'RD T1'!E258</f>
        <v>2.9208349498229993E-2</v>
      </c>
      <c r="CI27" s="69">
        <f t="shared" si="48"/>
        <v>-2.3902752544678857E-2</v>
      </c>
      <c r="CK27" t="str">
        <f t="shared" si="49"/>
        <v>63 Community and civil enforcement occupations</v>
      </c>
      <c r="CL27" s="69">
        <v>4.7701127494196319E-2</v>
      </c>
      <c r="CM27" s="69">
        <v>2.6782597009141981E-2</v>
      </c>
      <c r="CN27" s="69">
        <v>3.6790799945729674E-2</v>
      </c>
      <c r="CO27" s="69">
        <v>1.8185804618165616E-2</v>
      </c>
      <c r="CP27" s="69">
        <v>1.5442666696655248E-2</v>
      </c>
      <c r="CQ27" s="69"/>
      <c r="CR27" s="69">
        <f t="shared" si="50"/>
        <v>-2.1348133249074426E-2</v>
      </c>
      <c r="CS27" s="69">
        <f>'RD T1'!E287</f>
        <v>4.7352700343294809E-3</v>
      </c>
      <c r="CT27" s="69">
        <f t="shared" si="51"/>
        <v>-1.6612863214744946E-2</v>
      </c>
    </row>
    <row r="28" spans="1:98" x14ac:dyDescent="0.2">
      <c r="A28" s="10" t="str">
        <f>name!D24</f>
        <v>71 Sales occupations</v>
      </c>
      <c r="B28" s="69">
        <v>0.10139045885214894</v>
      </c>
      <c r="C28" s="69">
        <v>0.10914164400914754</v>
      </c>
      <c r="D28" s="69">
        <v>0.10582374246609139</v>
      </c>
      <c r="E28" s="69">
        <v>0.12540422216199393</v>
      </c>
      <c r="F28" s="69">
        <v>0.16177878784455349</v>
      </c>
      <c r="G28" s="11"/>
      <c r="H28" s="69">
        <f t="shared" si="26"/>
        <v>5.5955045378462104E-2</v>
      </c>
      <c r="I28" s="69">
        <f>'RD T1'!E56</f>
        <v>6.8682277177618864E-2</v>
      </c>
      <c r="J28" s="69">
        <f t="shared" si="27"/>
        <v>0.12463732255608097</v>
      </c>
      <c r="L28" t="str">
        <f t="shared" si="28"/>
        <v>71 Sales occupations</v>
      </c>
      <c r="M28" s="69">
        <v>1.061197196502653</v>
      </c>
      <c r="N28" s="69">
        <v>1.2206327961641168</v>
      </c>
      <c r="O28" s="69">
        <v>1.2758271662872867</v>
      </c>
      <c r="P28" s="69">
        <v>1.6215311461964845</v>
      </c>
      <c r="Q28" s="69">
        <v>2.3500955111611694</v>
      </c>
      <c r="R28" s="11"/>
      <c r="S28" s="69">
        <f t="shared" si="29"/>
        <v>1.0742683448738828</v>
      </c>
      <c r="T28" s="69">
        <f>'RD T1'!E85</f>
        <v>0.92297299604821947</v>
      </c>
      <c r="U28" s="69">
        <f t="shared" si="30"/>
        <v>1.9972413409221024</v>
      </c>
      <c r="W28" t="str">
        <f t="shared" si="31"/>
        <v>71 Sales occupations</v>
      </c>
      <c r="X28" s="69">
        <v>4.6987798147751043</v>
      </c>
      <c r="Y28" s="69">
        <v>5.6957992076270649</v>
      </c>
      <c r="Z28" s="69">
        <v>5.4451835812807285</v>
      </c>
      <c r="AA28" s="69">
        <v>6.4083112430530225</v>
      </c>
      <c r="AB28" s="69">
        <v>8.8039994017837593</v>
      </c>
      <c r="AC28" s="69"/>
      <c r="AD28" s="69">
        <f t="shared" si="32"/>
        <v>3.3588158205030307</v>
      </c>
      <c r="AE28" s="69">
        <f>'RD T1'!E114</f>
        <v>3.8367932274974863</v>
      </c>
      <c r="AF28" s="69">
        <f t="shared" si="33"/>
        <v>7.1956090480005166</v>
      </c>
      <c r="AH28" t="str">
        <f t="shared" si="34"/>
        <v>71 Sales occupations</v>
      </c>
      <c r="AI28" s="69">
        <v>1.629758075464008</v>
      </c>
      <c r="AJ28" s="69">
        <v>1.8471422114995226</v>
      </c>
      <c r="AK28" s="69">
        <v>1.7980036075286721</v>
      </c>
      <c r="AL28" s="69">
        <v>2.0153824849857562</v>
      </c>
      <c r="AM28" s="69">
        <v>2.6981283609380138</v>
      </c>
      <c r="AN28" s="69"/>
      <c r="AO28" s="69">
        <f t="shared" si="35"/>
        <v>0.90012475340934173</v>
      </c>
      <c r="AP28" s="69">
        <f>'RD T1'!E143</f>
        <v>1.235299526484174</v>
      </c>
      <c r="AQ28" s="69">
        <f t="shared" si="36"/>
        <v>2.1354242798935159</v>
      </c>
      <c r="AS28" t="str">
        <f t="shared" si="37"/>
        <v>71 Sales occupations</v>
      </c>
      <c r="AT28" s="69">
        <v>1.3252405518040791</v>
      </c>
      <c r="AU28" s="69">
        <v>1.4857174699030697</v>
      </c>
      <c r="AV28" s="69">
        <v>1.4045359067583871</v>
      </c>
      <c r="AW28" s="69">
        <v>1.5208102461432631</v>
      </c>
      <c r="AX28" s="69">
        <v>1.9702253876671647</v>
      </c>
      <c r="AY28" s="69"/>
      <c r="AZ28" s="69">
        <f t="shared" si="38"/>
        <v>0.56568948090877758</v>
      </c>
      <c r="BA28" s="69">
        <f>'RD T1'!E172</f>
        <v>0.8034997171844388</v>
      </c>
      <c r="BB28" s="69">
        <f t="shared" si="39"/>
        <v>1.3691891980932165</v>
      </c>
      <c r="BD28" t="str">
        <f t="shared" si="40"/>
        <v>71 Sales occupations</v>
      </c>
      <c r="BE28" s="69">
        <v>10.947958028813783</v>
      </c>
      <c r="BF28" s="69">
        <v>11.750527038968274</v>
      </c>
      <c r="BG28" s="69">
        <v>11.741742947256895</v>
      </c>
      <c r="BH28" s="69">
        <v>11.642097568168932</v>
      </c>
      <c r="BI28" s="69">
        <v>11.952702343413234</v>
      </c>
      <c r="BJ28" s="69"/>
      <c r="BK28" s="69">
        <f t="shared" si="41"/>
        <v>0.21095939615633874</v>
      </c>
      <c r="BL28" s="69">
        <f>'RD T1'!E201</f>
        <v>5.5089380391881306</v>
      </c>
      <c r="BM28" s="69">
        <f t="shared" si="42"/>
        <v>5.7198974353444694</v>
      </c>
      <c r="BO28" t="str">
        <f t="shared" si="43"/>
        <v>71 Sales occupations</v>
      </c>
      <c r="BP28" s="69">
        <v>12.128035939383111</v>
      </c>
      <c r="BQ28" s="69">
        <v>11.981124887709292</v>
      </c>
      <c r="BR28" s="69">
        <v>10.665183146039713</v>
      </c>
      <c r="BS28" s="69">
        <v>10.852257686985464</v>
      </c>
      <c r="BT28" s="69">
        <v>9.507830993919109</v>
      </c>
      <c r="BU28" s="69"/>
      <c r="BV28" s="69">
        <f t="shared" si="44"/>
        <v>-1.1573521521206036</v>
      </c>
      <c r="BW28" s="69">
        <f>'RD T1'!E230</f>
        <v>4.8063096859420229</v>
      </c>
      <c r="BX28" s="69">
        <f t="shared" si="45"/>
        <v>3.6489575338214193</v>
      </c>
      <c r="BZ28" t="str">
        <f t="shared" si="46"/>
        <v>71 Sales occupations</v>
      </c>
      <c r="CA28" s="69">
        <v>7.6534302392926019</v>
      </c>
      <c r="CB28" s="69">
        <v>7.9864666496717902</v>
      </c>
      <c r="CC28" s="69">
        <v>7.2687124564693866</v>
      </c>
      <c r="CD28" s="69">
        <v>6.1447918680667524</v>
      </c>
      <c r="CE28" s="69">
        <v>2.6446777391453309</v>
      </c>
      <c r="CF28" s="69"/>
      <c r="CG28" s="69">
        <f t="shared" si="47"/>
        <v>-4.6240347173240561</v>
      </c>
      <c r="CH28" s="69">
        <f>'RD T1'!E259</f>
        <v>2.07192492284255</v>
      </c>
      <c r="CI28" s="69">
        <f t="shared" si="48"/>
        <v>-2.5521097944815061</v>
      </c>
      <c r="CK28" t="str">
        <f t="shared" si="49"/>
        <v>71 Sales occupations</v>
      </c>
      <c r="CL28" s="69">
        <v>4.2006739642471977</v>
      </c>
      <c r="CM28" s="69">
        <v>3.1361808305804812</v>
      </c>
      <c r="CN28" s="69">
        <v>3.280357282665515</v>
      </c>
      <c r="CO28" s="69">
        <v>2.4488325705686012</v>
      </c>
      <c r="CP28" s="69">
        <v>1.7466415093400312</v>
      </c>
      <c r="CQ28" s="69"/>
      <c r="CR28" s="69">
        <f t="shared" si="50"/>
        <v>-1.5337157733254838</v>
      </c>
      <c r="CS28" s="69">
        <f>'RD T1'!E288</f>
        <v>0.6086947141302439</v>
      </c>
      <c r="CT28" s="69">
        <f t="shared" si="51"/>
        <v>-0.92502105919523991</v>
      </c>
    </row>
    <row r="29" spans="1:98" x14ac:dyDescent="0.2">
      <c r="A29" s="10" t="str">
        <f>name!D25</f>
        <v>72 Customer service occupations</v>
      </c>
      <c r="B29" s="69">
        <v>3.313647995743272E-2</v>
      </c>
      <c r="C29" s="69">
        <v>3.9838908845188717E-2</v>
      </c>
      <c r="D29" s="69">
        <v>4.6865964523585789E-2</v>
      </c>
      <c r="E29" s="69">
        <v>7.2327155899938808E-2</v>
      </c>
      <c r="F29" s="69">
        <v>9.9564967368526214E-2</v>
      </c>
      <c r="G29" s="11"/>
      <c r="H29" s="69">
        <f>F29-D29</f>
        <v>5.2699002844940425E-2</v>
      </c>
      <c r="I29" s="69">
        <f>'RD T1'!E57</f>
        <v>3.5726306231096266E-2</v>
      </c>
      <c r="J29" s="69">
        <f t="shared" si="27"/>
        <v>8.8425309076036684E-2</v>
      </c>
      <c r="L29" t="str">
        <f t="shared" si="28"/>
        <v>72 Customer service occupations</v>
      </c>
      <c r="M29" s="69">
        <v>0.36606626322570202</v>
      </c>
      <c r="N29" s="69">
        <v>0.45536751132947179</v>
      </c>
      <c r="O29" s="69">
        <v>0.47991571041051106</v>
      </c>
      <c r="P29" s="69">
        <v>0.64886415562482869</v>
      </c>
      <c r="Q29" s="69">
        <v>0.89937497300571168</v>
      </c>
      <c r="R29" s="11"/>
      <c r="S29" s="69">
        <f t="shared" si="29"/>
        <v>0.41945926259520061</v>
      </c>
      <c r="T29" s="69">
        <f>'RD T1'!E86</f>
        <v>0.3566322480439334</v>
      </c>
      <c r="U29" s="69">
        <f t="shared" si="30"/>
        <v>0.77609151063913395</v>
      </c>
      <c r="W29" t="str">
        <f t="shared" si="31"/>
        <v>72 Customer service occupations</v>
      </c>
      <c r="X29" s="69">
        <v>1.7113248085796562</v>
      </c>
      <c r="Y29" s="69">
        <v>2.0103066993594085</v>
      </c>
      <c r="Z29" s="69">
        <v>2.0424310430678605</v>
      </c>
      <c r="AA29" s="69">
        <v>2.5526267363808319</v>
      </c>
      <c r="AB29" s="69">
        <v>3.4517195323810181</v>
      </c>
      <c r="AC29" s="69"/>
      <c r="AD29" s="69">
        <f t="shared" si="32"/>
        <v>1.4092884893131576</v>
      </c>
      <c r="AE29" s="69">
        <f>'RD T1'!E115</f>
        <v>1.3685411339591402</v>
      </c>
      <c r="AF29" s="69">
        <f t="shared" si="33"/>
        <v>2.7778296232722979</v>
      </c>
      <c r="AH29" t="str">
        <f t="shared" si="34"/>
        <v>72 Customer service occupations</v>
      </c>
      <c r="AI29" s="69">
        <v>0.43260679452632894</v>
      </c>
      <c r="AJ29" s="69">
        <v>0.54224757904935861</v>
      </c>
      <c r="AK29" s="69">
        <v>0.54741074628970832</v>
      </c>
      <c r="AL29" s="69">
        <v>0.6671400524706812</v>
      </c>
      <c r="AM29" s="69">
        <v>0.87374429479474391</v>
      </c>
      <c r="AN29" s="69"/>
      <c r="AO29" s="69">
        <f t="shared" si="35"/>
        <v>0.3263335485050356</v>
      </c>
      <c r="AP29" s="69">
        <f>'RD T1'!E144</f>
        <v>0.38183921642926927</v>
      </c>
      <c r="AQ29" s="69">
        <f t="shared" si="36"/>
        <v>0.70817276493430481</v>
      </c>
      <c r="AS29" t="str">
        <f t="shared" si="37"/>
        <v>72 Customer service occupations</v>
      </c>
      <c r="AT29" s="69">
        <v>0.7628311450832167</v>
      </c>
      <c r="AU29" s="69">
        <v>0.90620047517386704</v>
      </c>
      <c r="AV29" s="69">
        <v>0.88125950058439595</v>
      </c>
      <c r="AW29" s="69">
        <v>1.1004271717299414</v>
      </c>
      <c r="AX29" s="69">
        <v>1.3702049272573487</v>
      </c>
      <c r="AY29" s="69"/>
      <c r="AZ29" s="69">
        <f t="shared" si="38"/>
        <v>0.48894542667295271</v>
      </c>
      <c r="BA29" s="69">
        <f>'RD T1'!E173</f>
        <v>0.51764427931517054</v>
      </c>
      <c r="BB29" s="69">
        <f t="shared" si="39"/>
        <v>1.0065897059881233</v>
      </c>
      <c r="BD29" t="str">
        <f t="shared" si="40"/>
        <v>72 Customer service occupations</v>
      </c>
      <c r="BE29" s="69">
        <v>2.8931402416487608</v>
      </c>
      <c r="BF29" s="69">
        <v>3.045736814417261</v>
      </c>
      <c r="BG29" s="69">
        <v>3.1093991937255163</v>
      </c>
      <c r="BH29" s="69">
        <v>3.3444811143522588</v>
      </c>
      <c r="BI29" s="69">
        <v>3.6505107133825687</v>
      </c>
      <c r="BJ29" s="69"/>
      <c r="BK29" s="69">
        <f t="shared" si="41"/>
        <v>0.5411115196570524</v>
      </c>
      <c r="BL29" s="69">
        <f>'RD T1'!E202</f>
        <v>1.4200137617536714</v>
      </c>
      <c r="BM29" s="69">
        <f t="shared" si="42"/>
        <v>1.9611252814107238</v>
      </c>
      <c r="BO29" t="str">
        <f t="shared" si="43"/>
        <v>72 Customer service occupations</v>
      </c>
      <c r="BP29" s="69">
        <v>3.208122277230522</v>
      </c>
      <c r="BQ29" s="69">
        <v>3.4006901330991552</v>
      </c>
      <c r="BR29" s="69">
        <v>3.1190481971596467</v>
      </c>
      <c r="BS29" s="69">
        <v>3.3634176817533752</v>
      </c>
      <c r="BT29" s="69">
        <v>3.1939795800018844</v>
      </c>
      <c r="BU29" s="69"/>
      <c r="BV29" s="69">
        <f t="shared" si="44"/>
        <v>7.493138284223777E-2</v>
      </c>
      <c r="BW29" s="69">
        <f>'RD T1'!E231</f>
        <v>1.4688201881400047</v>
      </c>
      <c r="BX29" s="69">
        <f t="shared" si="45"/>
        <v>1.5437515709822425</v>
      </c>
      <c r="BZ29" t="str">
        <f t="shared" si="46"/>
        <v>72 Customer service occupations</v>
      </c>
      <c r="CA29" s="69">
        <v>1.6220124645835683</v>
      </c>
      <c r="CB29" s="69">
        <v>1.5851977092706593</v>
      </c>
      <c r="CC29" s="69">
        <v>1.5679457939779637</v>
      </c>
      <c r="CD29" s="69">
        <v>1.5026950458761532</v>
      </c>
      <c r="CE29" s="69">
        <v>1.4370502162471923</v>
      </c>
      <c r="CF29" s="69"/>
      <c r="CG29" s="69">
        <f t="shared" si="47"/>
        <v>-0.13089557773077143</v>
      </c>
      <c r="CH29" s="69">
        <f>'RD T1'!E260</f>
        <v>0.51927533690063277</v>
      </c>
      <c r="CI29" s="69">
        <f t="shared" si="48"/>
        <v>0.38837975916986134</v>
      </c>
      <c r="CK29" t="str">
        <f t="shared" si="49"/>
        <v>72 Customer service occupations</v>
      </c>
      <c r="CL29" s="69">
        <v>0.48914152546532785</v>
      </c>
      <c r="CM29" s="69">
        <v>0.48164824622240776</v>
      </c>
      <c r="CN29" s="69">
        <v>0.56649583164124828</v>
      </c>
      <c r="CO29" s="69">
        <v>0.6907226915418091</v>
      </c>
      <c r="CP29" s="69">
        <v>0.90631404892694245</v>
      </c>
      <c r="CQ29" s="69"/>
      <c r="CR29" s="69">
        <f t="shared" si="50"/>
        <v>0.33981821728569417</v>
      </c>
      <c r="CS29" s="69">
        <f>'RD T1'!E289</f>
        <v>0.24155359426886486</v>
      </c>
      <c r="CT29" s="69">
        <f t="shared" si="51"/>
        <v>0.58137181155455897</v>
      </c>
    </row>
    <row r="30" spans="1:98" x14ac:dyDescent="0.2">
      <c r="A30" s="10" t="str">
        <f>name!D26</f>
        <v>81 Process, plant and machine operatives</v>
      </c>
      <c r="B30" s="69">
        <v>2.0222670918117008E-2</v>
      </c>
      <c r="C30" s="69">
        <v>2.7591190213827135E-2</v>
      </c>
      <c r="D30" s="69">
        <v>2.3756945637703763E-2</v>
      </c>
      <c r="E30" s="69">
        <v>4.3081873817382974E-2</v>
      </c>
      <c r="F30" s="69">
        <v>8.5439921673271343E-2</v>
      </c>
      <c r="G30" s="11"/>
      <c r="H30" s="69">
        <f t="shared" si="26"/>
        <v>6.1682976035567577E-2</v>
      </c>
      <c r="I30" s="69">
        <f>'RD T1'!E58</f>
        <v>2.9088375383911527E-2</v>
      </c>
      <c r="J30" s="69">
        <f t="shared" si="27"/>
        <v>9.0771351419479104E-2</v>
      </c>
      <c r="L30" t="str">
        <f t="shared" si="28"/>
        <v>81 Process, plant and machine operatives</v>
      </c>
      <c r="M30" s="69">
        <v>0.14486909025677178</v>
      </c>
      <c r="N30" s="69">
        <v>0.18147453163040939</v>
      </c>
      <c r="O30" s="69">
        <v>0.16557255525763706</v>
      </c>
      <c r="P30" s="69">
        <v>0.24165903625666318</v>
      </c>
      <c r="Q30" s="69">
        <v>0.41232567115383989</v>
      </c>
      <c r="R30" s="11"/>
      <c r="S30" s="69">
        <f t="shared" si="29"/>
        <v>0.24675311589620283</v>
      </c>
      <c r="T30" s="69">
        <f>'RD T1'!E87</f>
        <v>0.14875137962950377</v>
      </c>
      <c r="U30" s="69">
        <f t="shared" si="30"/>
        <v>0.3955044955257066</v>
      </c>
      <c r="W30" t="str">
        <f t="shared" si="31"/>
        <v>81 Process, plant and machine operatives</v>
      </c>
      <c r="X30" s="69">
        <v>0.42841745012689947</v>
      </c>
      <c r="Y30" s="69">
        <v>0.5198742684082609</v>
      </c>
      <c r="Z30" s="69">
        <v>0.44555925153433379</v>
      </c>
      <c r="AA30" s="69">
        <v>0.69005937996780786</v>
      </c>
      <c r="AB30" s="69">
        <v>1.1704688526279703</v>
      </c>
      <c r="AC30" s="69"/>
      <c r="AD30" s="69">
        <f t="shared" si="32"/>
        <v>0.72490960109363645</v>
      </c>
      <c r="AE30" s="69">
        <f>'RD T1'!E116</f>
        <v>0.42725405909126374</v>
      </c>
      <c r="AF30" s="69">
        <f t="shared" si="33"/>
        <v>1.1521636601849001</v>
      </c>
      <c r="AH30" t="str">
        <f t="shared" si="34"/>
        <v>81 Process, plant and machine operatives</v>
      </c>
      <c r="AI30" s="69">
        <v>0.20687523448829309</v>
      </c>
      <c r="AJ30" s="69">
        <v>0.24097741273253176</v>
      </c>
      <c r="AK30" s="69">
        <v>0.21662287095094418</v>
      </c>
      <c r="AL30" s="69">
        <v>0.31556256370181057</v>
      </c>
      <c r="AM30" s="69">
        <v>0.50212842009342185</v>
      </c>
      <c r="AN30" s="69"/>
      <c r="AO30" s="69">
        <f t="shared" si="35"/>
        <v>0.28550554914247767</v>
      </c>
      <c r="AP30" s="69">
        <f>'RD T1'!E145</f>
        <v>0.17212116096257174</v>
      </c>
      <c r="AQ30" s="69">
        <f t="shared" si="36"/>
        <v>0.45762671010504941</v>
      </c>
      <c r="AS30" t="str">
        <f t="shared" si="37"/>
        <v>81 Process, plant and machine operatives</v>
      </c>
      <c r="AT30" s="69">
        <v>0.39315773421333788</v>
      </c>
      <c r="AU30" s="69">
        <v>0.50279863038524275</v>
      </c>
      <c r="AV30" s="69">
        <v>0.4392925613544798</v>
      </c>
      <c r="AW30" s="69">
        <v>0.56068385604643212</v>
      </c>
      <c r="AX30" s="69">
        <v>0.79364837698607948</v>
      </c>
      <c r="AY30" s="69"/>
      <c r="AZ30" s="69">
        <f t="shared" si="38"/>
        <v>0.35435581563159968</v>
      </c>
      <c r="BA30" s="69">
        <f>'RD T1'!E174</f>
        <v>0.28494692363390833</v>
      </c>
      <c r="BB30" s="69">
        <f t="shared" si="39"/>
        <v>0.63930273926550796</v>
      </c>
      <c r="BD30" t="str">
        <f t="shared" si="40"/>
        <v>81 Process, plant and machine operatives</v>
      </c>
      <c r="BE30" s="69">
        <v>3.0390579818418511</v>
      </c>
      <c r="BF30" s="69">
        <v>3.2804235289416885</v>
      </c>
      <c r="BG30" s="69">
        <v>2.8229807133071159</v>
      </c>
      <c r="BH30" s="69">
        <v>3.1599606047066819</v>
      </c>
      <c r="BI30" s="69">
        <v>3.2064835607278659</v>
      </c>
      <c r="BJ30" s="69"/>
      <c r="BK30" s="69">
        <f t="shared" si="41"/>
        <v>0.38350284742075003</v>
      </c>
      <c r="BL30" s="69">
        <f>'RD T1'!E203</f>
        <v>1.1454638627873657</v>
      </c>
      <c r="BM30" s="69">
        <f t="shared" si="42"/>
        <v>1.5289667102081157</v>
      </c>
      <c r="BO30" t="str">
        <f t="shared" si="43"/>
        <v>81 Process, plant and machine operatives</v>
      </c>
      <c r="BP30" s="69">
        <v>4.0919579499944616</v>
      </c>
      <c r="BQ30" s="69">
        <v>4.0827230071209195</v>
      </c>
      <c r="BR30" s="69">
        <v>3.3842024853443728</v>
      </c>
      <c r="BS30" s="69">
        <v>3.7276402456517279</v>
      </c>
      <c r="BT30" s="69">
        <v>3.3243163128401165</v>
      </c>
      <c r="BU30" s="69"/>
      <c r="BV30" s="69">
        <f t="shared" si="44"/>
        <v>-5.9886172504256319E-2</v>
      </c>
      <c r="BW30" s="69">
        <f>'RD T1'!E232</f>
        <v>1.3860683675604775</v>
      </c>
      <c r="BX30" s="69">
        <f t="shared" si="45"/>
        <v>1.3261821950562211</v>
      </c>
      <c r="BZ30" t="str">
        <f t="shared" si="46"/>
        <v>81 Process, plant and machine operatives</v>
      </c>
      <c r="CA30" s="69">
        <v>3.1156620195453888</v>
      </c>
      <c r="CB30" s="69">
        <v>3.1764952879802886</v>
      </c>
      <c r="CC30" s="69">
        <v>2.6745097773433404</v>
      </c>
      <c r="CD30" s="69">
        <v>2.3940690856893903</v>
      </c>
      <c r="CE30" s="69">
        <v>0.85923477546850335</v>
      </c>
      <c r="CF30" s="69"/>
      <c r="CG30" s="69">
        <f t="shared" si="47"/>
        <v>-1.8152750018748369</v>
      </c>
      <c r="CH30" s="69">
        <f>'RD T1'!E261</f>
        <v>0.69573847751469731</v>
      </c>
      <c r="CI30" s="69">
        <f t="shared" si="48"/>
        <v>-1.1195365243601396</v>
      </c>
      <c r="CK30" t="str">
        <f t="shared" si="49"/>
        <v>81 Process, plant and machine operatives</v>
      </c>
      <c r="CL30" s="69">
        <v>2.0260229501348825</v>
      </c>
      <c r="CM30" s="69">
        <v>1.4443565761350996</v>
      </c>
      <c r="CN30" s="69">
        <v>1.3192454369168589</v>
      </c>
      <c r="CO30" s="69">
        <v>0.74698206384267063</v>
      </c>
      <c r="CP30" s="69">
        <v>0.3496604713822638</v>
      </c>
      <c r="CQ30" s="69"/>
      <c r="CR30" s="69">
        <f t="shared" si="50"/>
        <v>-0.96958496553459517</v>
      </c>
      <c r="CS30" s="69">
        <f>'RD T1'!E290</f>
        <v>0.1622309292426044</v>
      </c>
      <c r="CT30" s="69">
        <f t="shared" si="51"/>
        <v>-0.80735403629199076</v>
      </c>
    </row>
    <row r="31" spans="1:98" x14ac:dyDescent="0.2">
      <c r="A31" s="10" t="str">
        <f>name!D27</f>
        <v>82 Transport and mobile machine drivers and operatives</v>
      </c>
      <c r="B31" s="69">
        <v>3.2100294022580092E-2</v>
      </c>
      <c r="C31" s="69">
        <v>4.6623330958607365E-2</v>
      </c>
      <c r="D31" s="69">
        <v>4.9332446220392144E-2</v>
      </c>
      <c r="E31" s="69">
        <v>7.0173084869706567E-2</v>
      </c>
      <c r="F31" s="69">
        <v>0.10182485756662918</v>
      </c>
      <c r="G31" s="11"/>
      <c r="H31" s="69">
        <f t="shared" si="26"/>
        <v>5.2492411346237035E-2</v>
      </c>
      <c r="I31" s="69">
        <f>'RD T1'!E59</f>
        <v>5.2496963806067574E-2</v>
      </c>
      <c r="J31" s="69">
        <f t="shared" si="27"/>
        <v>0.10498937515230461</v>
      </c>
      <c r="L31" t="str">
        <f t="shared" si="28"/>
        <v>82 Transport and mobile machine drivers and operatives</v>
      </c>
      <c r="M31" s="69">
        <v>0.21197548027995747</v>
      </c>
      <c r="N31" s="69">
        <v>0.29877869258671486</v>
      </c>
      <c r="O31" s="69">
        <v>0.30854692854024929</v>
      </c>
      <c r="P31" s="69">
        <v>0.39777064909840937</v>
      </c>
      <c r="Q31" s="69">
        <v>0.55534327906630632</v>
      </c>
      <c r="R31" s="11"/>
      <c r="S31" s="69">
        <f t="shared" si="29"/>
        <v>0.24679635052605703</v>
      </c>
      <c r="T31" s="69">
        <f>'RD T1'!E88</f>
        <v>0.27954360454001564</v>
      </c>
      <c r="U31" s="69">
        <f t="shared" si="30"/>
        <v>0.52633995506607267</v>
      </c>
      <c r="W31" t="str">
        <f t="shared" si="31"/>
        <v>82 Transport and mobile machine drivers and operatives</v>
      </c>
      <c r="X31" s="69">
        <v>0.78752595703661554</v>
      </c>
      <c r="Y31" s="69">
        <v>1.1890035663715983</v>
      </c>
      <c r="Z31" s="69">
        <v>1.1562955481025718</v>
      </c>
      <c r="AA31" s="69">
        <v>1.4777398352211628</v>
      </c>
      <c r="AB31" s="69">
        <v>2.2578724926898515</v>
      </c>
      <c r="AC31" s="69"/>
      <c r="AD31" s="69">
        <f t="shared" si="32"/>
        <v>1.1015769445872796</v>
      </c>
      <c r="AE31" s="69">
        <f>'RD T1'!E117</f>
        <v>1.1000654353276731</v>
      </c>
      <c r="AF31" s="69">
        <f t="shared" si="33"/>
        <v>2.2016423799149525</v>
      </c>
      <c r="AH31" t="str">
        <f t="shared" si="34"/>
        <v>82 Transport and mobile machine drivers and operatives</v>
      </c>
      <c r="AI31" s="69">
        <v>0.37365347621744821</v>
      </c>
      <c r="AJ31" s="69">
        <v>0.57745532691648371</v>
      </c>
      <c r="AK31" s="69">
        <v>0.55214256161391573</v>
      </c>
      <c r="AL31" s="69">
        <v>0.6964501139362359</v>
      </c>
      <c r="AM31" s="69">
        <v>1.0065602705960055</v>
      </c>
      <c r="AN31" s="69"/>
      <c r="AO31" s="69">
        <f t="shared" si="35"/>
        <v>0.45441770898208977</v>
      </c>
      <c r="AP31" s="69">
        <f>'RD T1'!E146</f>
        <v>0.48883370130459008</v>
      </c>
      <c r="AQ31" s="69">
        <f t="shared" si="36"/>
        <v>0.9432514102866798</v>
      </c>
      <c r="AS31" t="str">
        <f t="shared" si="37"/>
        <v>82 Transport and mobile machine drivers and operatives</v>
      </c>
      <c r="AT31" s="69">
        <v>0.61238240543963496</v>
      </c>
      <c r="AU31" s="69">
        <v>0.89509198762026843</v>
      </c>
      <c r="AV31" s="69">
        <v>0.8921360588237226</v>
      </c>
      <c r="AW31" s="69">
        <v>1.0839078029051437</v>
      </c>
      <c r="AX31" s="69">
        <v>1.5213780721710095</v>
      </c>
      <c r="AY31" s="69"/>
      <c r="AZ31" s="69">
        <f t="shared" si="38"/>
        <v>0.62924201334728691</v>
      </c>
      <c r="BA31" s="69">
        <f>'RD T1'!E175</f>
        <v>0.76652547431925611</v>
      </c>
      <c r="BB31" s="69">
        <f t="shared" si="39"/>
        <v>1.3957674876665429</v>
      </c>
      <c r="BD31" t="str">
        <f t="shared" si="40"/>
        <v>82 Transport and mobile machine drivers and operatives</v>
      </c>
      <c r="BE31" s="69">
        <v>4.465691364523475</v>
      </c>
      <c r="BF31" s="69">
        <v>5.2033404564336516</v>
      </c>
      <c r="BG31" s="69">
        <v>4.6320292421712477</v>
      </c>
      <c r="BH31" s="69">
        <v>4.9961783194131186</v>
      </c>
      <c r="BI31" s="69">
        <v>5.2975062891184441</v>
      </c>
      <c r="BJ31" s="69"/>
      <c r="BK31" s="69">
        <f t="shared" si="41"/>
        <v>0.66547704694719645</v>
      </c>
      <c r="BL31" s="69">
        <f>'RD T1'!E204</f>
        <v>2.515156855289264</v>
      </c>
      <c r="BM31" s="69">
        <f t="shared" si="42"/>
        <v>3.1806339022364605</v>
      </c>
      <c r="BO31" t="str">
        <f t="shared" si="43"/>
        <v>82 Transport and mobile machine drivers and operatives</v>
      </c>
      <c r="BP31" s="69">
        <v>7.7140142437323451</v>
      </c>
      <c r="BQ31" s="69">
        <v>8.5826909598982937</v>
      </c>
      <c r="BR31" s="69">
        <v>7.4458068139857145</v>
      </c>
      <c r="BS31" s="69">
        <v>7.8519355551648706</v>
      </c>
      <c r="BT31" s="69">
        <v>7.9666533724341733</v>
      </c>
      <c r="BU31" s="69"/>
      <c r="BV31" s="69">
        <f t="shared" si="44"/>
        <v>0.52084655844845873</v>
      </c>
      <c r="BW31" s="69">
        <f>'RD T1'!E233</f>
        <v>4.2020843420555272</v>
      </c>
      <c r="BX31" s="69">
        <f t="shared" si="45"/>
        <v>4.7229309005039859</v>
      </c>
      <c r="BZ31" t="str">
        <f t="shared" si="46"/>
        <v>82 Transport and mobile machine drivers and operatives</v>
      </c>
      <c r="CA31" s="69">
        <v>5.8929517996151173</v>
      </c>
      <c r="CB31" s="69">
        <v>6.3146759261623684</v>
      </c>
      <c r="CC31" s="69">
        <v>5.7051111047478731</v>
      </c>
      <c r="CD31" s="69">
        <v>5.0035329485806761</v>
      </c>
      <c r="CE31" s="69">
        <v>3.9109439367931222</v>
      </c>
      <c r="CF31" s="69"/>
      <c r="CG31" s="69">
        <f t="shared" si="47"/>
        <v>-1.7941671679547508</v>
      </c>
      <c r="CH31" s="69">
        <f>'RD T1'!E262</f>
        <v>2.2585336405016752</v>
      </c>
      <c r="CI31" s="69">
        <f t="shared" si="48"/>
        <v>0.46436647254692431</v>
      </c>
      <c r="CK31" t="str">
        <f t="shared" si="49"/>
        <v>82 Transport and mobile machine drivers and operatives</v>
      </c>
      <c r="CL31" s="69">
        <v>3.1921138944303666</v>
      </c>
      <c r="CM31" s="69">
        <v>3.154100316048762</v>
      </c>
      <c r="CN31" s="69">
        <v>2.9107177938406945</v>
      </c>
      <c r="CO31" s="69">
        <v>2.5297058177000706</v>
      </c>
      <c r="CP31" s="69">
        <v>1.4981955645215443</v>
      </c>
      <c r="CQ31" s="69"/>
      <c r="CR31" s="69">
        <f t="shared" si="50"/>
        <v>-1.4125222293191502</v>
      </c>
      <c r="CS31" s="69">
        <f>'RD T1'!E291</f>
        <v>0.80940256747086747</v>
      </c>
      <c r="CT31" s="69">
        <f t="shared" si="51"/>
        <v>-0.6031196618482827</v>
      </c>
    </row>
    <row r="32" spans="1:98" x14ac:dyDescent="0.2">
      <c r="A32" s="10" t="str">
        <f>name!D28</f>
        <v>91 Elementary trades and related occupations</v>
      </c>
      <c r="B32" s="69">
        <v>4.594651294091564E-4</v>
      </c>
      <c r="C32" s="69">
        <v>4.0111927400852222E-4</v>
      </c>
      <c r="D32" s="69">
        <v>3.3605524965556904E-4</v>
      </c>
      <c r="E32" s="69">
        <v>1.6732079522637476E-3</v>
      </c>
      <c r="F32" s="69">
        <v>2.6118486401780381E-3</v>
      </c>
      <c r="G32" s="11"/>
      <c r="H32" s="69">
        <f t="shared" si="26"/>
        <v>2.2757933905224693E-3</v>
      </c>
      <c r="I32" s="69">
        <f>'RD T1'!E60</f>
        <v>1.3747784614475875E-3</v>
      </c>
      <c r="J32" s="69">
        <f t="shared" si="27"/>
        <v>3.650571851970057E-3</v>
      </c>
      <c r="L32" t="str">
        <f t="shared" si="28"/>
        <v>91 Elementary trades and related occupations</v>
      </c>
      <c r="M32" s="69">
        <v>9.5464982733281759E-2</v>
      </c>
      <c r="N32" s="69">
        <v>0.12772185729794222</v>
      </c>
      <c r="O32" s="69">
        <v>0.10444980323553948</v>
      </c>
      <c r="P32" s="69">
        <v>0.21657082469017028</v>
      </c>
      <c r="Q32" s="69">
        <v>0.36523757677444263</v>
      </c>
      <c r="R32" s="11"/>
      <c r="S32" s="69">
        <f t="shared" si="29"/>
        <v>0.26078777353890314</v>
      </c>
      <c r="T32" s="69">
        <f>'RD T1'!E89</f>
        <v>0.14801335339107205</v>
      </c>
      <c r="U32" s="69">
        <f t="shared" si="30"/>
        <v>0.40880112692997517</v>
      </c>
      <c r="W32" t="str">
        <f t="shared" si="31"/>
        <v>91 Elementary trades and related occupations</v>
      </c>
      <c r="X32" s="69">
        <v>0.36567706512194736</v>
      </c>
      <c r="Y32" s="69">
        <v>0.4739804895152912</v>
      </c>
      <c r="Z32" s="69">
        <v>0.36360759945357946</v>
      </c>
      <c r="AA32" s="69">
        <v>0.88719556615947293</v>
      </c>
      <c r="AB32" s="69">
        <v>1.3425087998995235</v>
      </c>
      <c r="AC32" s="69"/>
      <c r="AD32" s="69">
        <f t="shared" si="32"/>
        <v>0.97890120044594409</v>
      </c>
      <c r="AE32" s="69">
        <f>'RD T1'!E118</f>
        <v>0.61899686733148163</v>
      </c>
      <c r="AF32" s="69">
        <f t="shared" si="33"/>
        <v>1.5978980677774257</v>
      </c>
      <c r="AH32" t="str">
        <f t="shared" si="34"/>
        <v>91 Elementary trades and related occupations</v>
      </c>
      <c r="AI32" s="69">
        <v>0.23639110739781533</v>
      </c>
      <c r="AJ32" s="69">
        <v>0.28230798363589038</v>
      </c>
      <c r="AK32" s="69">
        <v>0.22272715873740084</v>
      </c>
      <c r="AL32" s="69">
        <v>0.56002273563986005</v>
      </c>
      <c r="AM32" s="69">
        <v>0.93204417349779889</v>
      </c>
      <c r="AN32" s="69"/>
      <c r="AO32" s="69">
        <f t="shared" si="35"/>
        <v>0.70931701476039799</v>
      </c>
      <c r="AP32" s="69">
        <f>'RD T1'!E147</f>
        <v>0.43434992413550966</v>
      </c>
      <c r="AQ32" s="69">
        <f t="shared" si="36"/>
        <v>1.1436669388959078</v>
      </c>
      <c r="AS32" t="str">
        <f t="shared" si="37"/>
        <v>91 Elementary trades and related occupations</v>
      </c>
      <c r="AT32" s="69">
        <v>0.24279800544853414</v>
      </c>
      <c r="AU32" s="69">
        <v>0.31429418462776276</v>
      </c>
      <c r="AV32" s="69">
        <v>0.26013465547714593</v>
      </c>
      <c r="AW32" s="69">
        <v>0.58261677384799804</v>
      </c>
      <c r="AX32" s="69">
        <v>0.83304542127962733</v>
      </c>
      <c r="AY32" s="69"/>
      <c r="AZ32" s="69">
        <f t="shared" si="38"/>
        <v>0.57291076580248146</v>
      </c>
      <c r="BA32" s="69">
        <f>'RD T1'!E176</f>
        <v>0.35894460635254632</v>
      </c>
      <c r="BB32" s="69">
        <f t="shared" si="39"/>
        <v>0.93185537215502778</v>
      </c>
      <c r="BD32" t="str">
        <f t="shared" si="40"/>
        <v>91 Elementary trades and related occupations</v>
      </c>
      <c r="BE32" s="69">
        <v>1.3813841302043468</v>
      </c>
      <c r="BF32" s="69">
        <v>1.2611874640070433</v>
      </c>
      <c r="BG32" s="69">
        <v>1.0612858252542485</v>
      </c>
      <c r="BH32" s="69">
        <v>2.0612349671189008</v>
      </c>
      <c r="BI32" s="69">
        <v>2.5242198364595927</v>
      </c>
      <c r="BJ32" s="69"/>
      <c r="BK32" s="69">
        <f t="shared" si="41"/>
        <v>1.4629340112053442</v>
      </c>
      <c r="BL32" s="69">
        <f>'RD T1'!E205</f>
        <v>1.0048638672862484</v>
      </c>
      <c r="BM32" s="69">
        <f t="shared" si="42"/>
        <v>2.4677978784915924</v>
      </c>
      <c r="BO32" t="str">
        <f t="shared" si="43"/>
        <v>91 Elementary trades and related occupations</v>
      </c>
      <c r="BP32" s="69">
        <v>2.6767460685927285</v>
      </c>
      <c r="BQ32" s="69">
        <v>2.3168297417650141</v>
      </c>
      <c r="BR32" s="69">
        <v>1.9084748516637089</v>
      </c>
      <c r="BS32" s="69">
        <v>3.4330862118834475</v>
      </c>
      <c r="BT32" s="69">
        <v>3.7748139968233065</v>
      </c>
      <c r="BU32" s="69"/>
      <c r="BV32" s="69">
        <f t="shared" si="44"/>
        <v>1.8663391451595976</v>
      </c>
      <c r="BW32" s="69">
        <f>'RD T1'!E234</f>
        <v>1.3937246525825042</v>
      </c>
      <c r="BX32" s="69">
        <f t="shared" si="45"/>
        <v>3.2600637977421019</v>
      </c>
      <c r="BZ32" t="str">
        <f t="shared" si="46"/>
        <v>91 Elementary trades and related occupations</v>
      </c>
      <c r="CA32" s="69">
        <v>2.9330895635140339</v>
      </c>
      <c r="CB32" s="69">
        <v>2.8154091173522104</v>
      </c>
      <c r="CC32" s="69">
        <v>2.3344955911806924</v>
      </c>
      <c r="CD32" s="69">
        <v>3.7603357861134175</v>
      </c>
      <c r="CE32" s="69">
        <v>3.6906272761035237</v>
      </c>
      <c r="CF32" s="69"/>
      <c r="CG32" s="69">
        <f t="shared" si="47"/>
        <v>1.3561316849228313</v>
      </c>
      <c r="CH32" s="69">
        <f>'RD T1'!E263</f>
        <v>1.5835765299610551</v>
      </c>
      <c r="CI32" s="69">
        <f t="shared" si="48"/>
        <v>2.9397082148838862</v>
      </c>
      <c r="CK32" t="str">
        <f t="shared" si="49"/>
        <v>91 Elementary trades and related occupations</v>
      </c>
      <c r="CL32" s="69">
        <v>1.8613910627170263</v>
      </c>
      <c r="CM32" s="69">
        <v>1.5172120287173645</v>
      </c>
      <c r="CN32" s="69">
        <v>1.331794219599362</v>
      </c>
      <c r="CO32" s="69">
        <v>2.2965194253923031</v>
      </c>
      <c r="CP32" s="69">
        <v>2.3358319776056935</v>
      </c>
      <c r="CQ32" s="69"/>
      <c r="CR32" s="69">
        <f t="shared" si="50"/>
        <v>1.0040377580063315</v>
      </c>
      <c r="CS32" s="69">
        <f>'RD T1'!E292</f>
        <v>0.72760313460547843</v>
      </c>
      <c r="CT32" s="69">
        <f t="shared" si="51"/>
        <v>1.7316408926118099</v>
      </c>
    </row>
    <row r="33" spans="1:98" x14ac:dyDescent="0.2">
      <c r="A33" s="10" t="str">
        <f>name!D29</f>
        <v>92 Elementary administration and service occupations</v>
      </c>
      <c r="B33" s="69">
        <v>3.4842675820829228E-2</v>
      </c>
      <c r="C33" s="69">
        <v>4.0866652377039819E-2</v>
      </c>
      <c r="D33" s="69">
        <v>3.803330806365865E-2</v>
      </c>
      <c r="E33" s="69">
        <v>4.4990349049733362E-2</v>
      </c>
      <c r="F33" s="69">
        <v>5.8354088907177644E-2</v>
      </c>
      <c r="G33" s="11"/>
      <c r="H33" s="69">
        <f t="shared" ref="H33" si="52">F33-D33</f>
        <v>2.0320780843518994E-2</v>
      </c>
      <c r="I33" s="69">
        <f>'RD T1'!E61</f>
        <v>2.6750812927005763E-2</v>
      </c>
      <c r="J33" s="69">
        <f t="shared" ref="J33" si="53">SUM(H33:I33)</f>
        <v>4.7071593770524757E-2</v>
      </c>
      <c r="L33" t="str">
        <f t="shared" ref="L33" si="54">A33</f>
        <v>92 Elementary administration and service occupations</v>
      </c>
      <c r="M33" s="69">
        <v>0.86419999757940724</v>
      </c>
      <c r="N33" s="69">
        <v>1.0434885645186249</v>
      </c>
      <c r="O33" s="69">
        <v>1.0671451345059682</v>
      </c>
      <c r="P33" s="69">
        <v>1.3576170445222373</v>
      </c>
      <c r="Q33" s="69">
        <v>1.9079718719287719</v>
      </c>
      <c r="R33" s="11"/>
      <c r="S33" s="69">
        <f t="shared" ref="S33" si="55">Q33-O33</f>
        <v>0.84082673742280378</v>
      </c>
      <c r="T33" s="69">
        <f>'RD T1'!E90</f>
        <v>0.86887424894581811</v>
      </c>
      <c r="U33" s="69">
        <f t="shared" ref="U33" si="56">SUM(S33:T33)</f>
        <v>1.7097009863686219</v>
      </c>
      <c r="W33" t="str">
        <f t="shared" ref="W33" si="57">A33</f>
        <v>92 Elementary administration and service occupations</v>
      </c>
      <c r="X33" s="69">
        <v>3.4071514351769232</v>
      </c>
      <c r="Y33" s="69">
        <v>4.1970023506975993</v>
      </c>
      <c r="Z33" s="69">
        <v>3.8754494279633405</v>
      </c>
      <c r="AA33" s="69">
        <v>4.5538283326524027</v>
      </c>
      <c r="AB33" s="69">
        <v>6.2707899054883525</v>
      </c>
      <c r="AC33" s="69"/>
      <c r="AD33" s="69">
        <f t="shared" ref="AD33" si="58">AB33-Z33</f>
        <v>2.395340477525012</v>
      </c>
      <c r="AE33" s="69">
        <f>'RD T1'!E119</f>
        <v>3.0914051823581081</v>
      </c>
      <c r="AF33" s="69">
        <f t="shared" ref="AF33" si="59">SUM(AD33:AE33)</f>
        <v>5.4867456598831197</v>
      </c>
      <c r="AH33" t="str">
        <f t="shared" ref="AH33" si="60">L33</f>
        <v>92 Elementary administration and service occupations</v>
      </c>
      <c r="AI33" s="69">
        <v>1.5573008169755642</v>
      </c>
      <c r="AJ33" s="69">
        <v>1.9762940150825061</v>
      </c>
      <c r="AK33" s="69">
        <v>1.8045326127898624</v>
      </c>
      <c r="AL33" s="69">
        <v>2.0873650814510341</v>
      </c>
      <c r="AM33" s="69">
        <v>2.873178690770505</v>
      </c>
      <c r="AN33" s="69"/>
      <c r="AO33" s="69">
        <f t="shared" ref="AO33" si="61">AM33-AK33</f>
        <v>1.0686460779806426</v>
      </c>
      <c r="AP33" s="69">
        <f>'RD T1'!E148</f>
        <v>1.3510213104364968</v>
      </c>
      <c r="AQ33" s="69">
        <f t="shared" ref="AQ33" si="62">SUM(AO33:AP33)</f>
        <v>2.4196673884171394</v>
      </c>
      <c r="AS33" t="str">
        <f t="shared" ref="AS33" si="63">W33</f>
        <v>92 Elementary administration and service occupations</v>
      </c>
      <c r="AT33" s="69">
        <v>1.4210957279503271</v>
      </c>
      <c r="AU33" s="69">
        <v>1.6756263506054732</v>
      </c>
      <c r="AV33" s="69">
        <v>1.616164360669418</v>
      </c>
      <c r="AW33" s="69">
        <v>1.7815607359296353</v>
      </c>
      <c r="AX33" s="69">
        <v>2.4340598622302734</v>
      </c>
      <c r="AY33" s="69"/>
      <c r="AZ33" s="69">
        <f t="shared" ref="AZ33" si="64">AX33-AV33</f>
        <v>0.81789550156085533</v>
      </c>
      <c r="BA33" s="69">
        <f>'RD T1'!E177</f>
        <v>1.1546261628947498</v>
      </c>
      <c r="BB33" s="69">
        <f t="shared" ref="BB33" si="65">SUM(AZ33:BA33)</f>
        <v>1.9725216644556052</v>
      </c>
      <c r="BD33" t="str">
        <f t="shared" ref="BD33" si="66">AH33</f>
        <v>92 Elementary administration and service occupations</v>
      </c>
      <c r="BE33" s="69">
        <v>9.9710597389025288</v>
      </c>
      <c r="BF33" s="69">
        <v>9.4309189649415046</v>
      </c>
      <c r="BG33" s="69">
        <v>8.7297388495099479</v>
      </c>
      <c r="BH33" s="69">
        <v>7.5685722464737921</v>
      </c>
      <c r="BI33" s="69">
        <v>7.535728589075914</v>
      </c>
      <c r="BJ33" s="69"/>
      <c r="BK33" s="69">
        <f t="shared" ref="BK33" si="67">BI33-BG33</f>
        <v>-1.1940102604340339</v>
      </c>
      <c r="BL33" s="69">
        <f>'RD T1'!E206</f>
        <v>3.6805581444015809</v>
      </c>
      <c r="BM33" s="69">
        <f t="shared" ref="BM33" si="68">SUM(BK33:BL33)</f>
        <v>2.486547883967547</v>
      </c>
      <c r="BO33" t="str">
        <f t="shared" ref="BO33" si="69">AS33</f>
        <v>92 Elementary administration and service occupations</v>
      </c>
      <c r="BP33" s="69">
        <v>17.199600954889458</v>
      </c>
      <c r="BQ33" s="69">
        <v>17.027219232572257</v>
      </c>
      <c r="BR33" s="69">
        <v>14.164895305383359</v>
      </c>
      <c r="BS33" s="69">
        <v>13.928520769356007</v>
      </c>
      <c r="BT33" s="69">
        <v>12.716131334400188</v>
      </c>
      <c r="BU33" s="69"/>
      <c r="BV33" s="69">
        <f t="shared" ref="BV33" si="70">BT33-BR33</f>
        <v>-1.4487639709831708</v>
      </c>
      <c r="BW33" s="69">
        <f>'RD T1'!E235</f>
        <v>6.2194322349865985</v>
      </c>
      <c r="BX33" s="69">
        <f t="shared" ref="BX33" si="71">SUM(BV33:BW33)</f>
        <v>4.7706682640034277</v>
      </c>
      <c r="BZ33" t="str">
        <f t="shared" ref="BZ33" si="72">BD33</f>
        <v>92 Elementary administration and service occupations</v>
      </c>
      <c r="CA33" s="69">
        <v>14.03682970334949</v>
      </c>
      <c r="CB33" s="69">
        <v>14.346789323297374</v>
      </c>
      <c r="CC33" s="69">
        <v>12.339253942450231</v>
      </c>
      <c r="CD33" s="69">
        <v>10.530832630088589</v>
      </c>
      <c r="CE33" s="69">
        <v>7.2044102054404595</v>
      </c>
      <c r="CF33" s="69"/>
      <c r="CG33" s="69">
        <f t="shared" ref="CG33" si="73">CE33-CC33</f>
        <v>-5.1348437370097715</v>
      </c>
      <c r="CH33" s="69">
        <f>'RD T1'!E264</f>
        <v>3.9770330314798743</v>
      </c>
      <c r="CI33" s="69">
        <f t="shared" ref="CI33" si="74">SUM(CG33:CH33)</f>
        <v>-1.1578107055298972</v>
      </c>
      <c r="CK33" t="str">
        <f t="shared" ref="CK33" si="75">BO33</f>
        <v>92 Elementary administration and service occupations</v>
      </c>
      <c r="CL33" s="69">
        <v>8.299322415288124</v>
      </c>
      <c r="CM33" s="69">
        <v>5.4270896153007016</v>
      </c>
      <c r="CN33" s="69">
        <v>5.1036661883932748</v>
      </c>
      <c r="CO33" s="69">
        <v>3.3583356494228593</v>
      </c>
      <c r="CP33" s="69">
        <v>2.5880910590194501</v>
      </c>
      <c r="CQ33" s="69"/>
      <c r="CR33" s="69">
        <f t="shared" ref="CR33" si="76">CP33-CN33</f>
        <v>-2.5155751293738247</v>
      </c>
      <c r="CS33" s="69">
        <f>'RD T1'!E293</f>
        <v>0.85676648746423223</v>
      </c>
      <c r="CT33" s="69">
        <f t="shared" ref="CT33" si="77">SUM(CR33:CS33)</f>
        <v>-1.6588086419095924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6.2243783852241936</v>
      </c>
      <c r="C35" s="67">
        <f t="shared" ref="C35:F35" si="78">SUM(C8:C33)</f>
        <v>7.1350912399699453</v>
      </c>
      <c r="D35" s="67">
        <f t="shared" si="78"/>
        <v>8.1209373907661302</v>
      </c>
      <c r="E35" s="67">
        <f t="shared" si="78"/>
        <v>9.9783122096163286</v>
      </c>
      <c r="F35" s="67">
        <f t="shared" si="78"/>
        <v>13.099652573416092</v>
      </c>
      <c r="G35" s="11"/>
      <c r="H35" s="67">
        <f>F35-D35</f>
        <v>4.978715182649962</v>
      </c>
      <c r="I35" s="67">
        <f>SUM(I8:I33)</f>
        <v>5.2552852697307895</v>
      </c>
      <c r="J35" s="67">
        <f>SUM(H35:I35)</f>
        <v>10.234000452380752</v>
      </c>
      <c r="L35" s="24" t="str">
        <f>A35</f>
        <v>All occupations</v>
      </c>
      <c r="M35" s="67">
        <f>SUM(M8:M33)</f>
        <v>41.263452553925163</v>
      </c>
      <c r="N35" s="67">
        <f t="shared" ref="N35:Q35" si="79">SUM(N8:N33)</f>
        <v>48.114616079473585</v>
      </c>
      <c r="O35" s="67">
        <f t="shared" si="79"/>
        <v>53.896835857812441</v>
      </c>
      <c r="P35" s="67">
        <f t="shared" si="79"/>
        <v>65.969004145242423</v>
      </c>
      <c r="Q35" s="67">
        <f t="shared" si="79"/>
        <v>87.901186247393966</v>
      </c>
      <c r="R35" s="11"/>
      <c r="S35" s="67">
        <f t="shared" si="29"/>
        <v>34.004350389581525</v>
      </c>
      <c r="T35" s="67">
        <f>SUM(T8:T33)</f>
        <v>37.052835124122915</v>
      </c>
      <c r="U35" s="67">
        <f>SUM(S35:T35)</f>
        <v>71.057185513704439</v>
      </c>
      <c r="W35" s="24" t="str">
        <f>A35</f>
        <v>All occupations</v>
      </c>
      <c r="X35" s="67">
        <f>SUM(X8:X33)</f>
        <v>92.463178269772627</v>
      </c>
      <c r="Y35" s="67">
        <f t="shared" ref="Y35:AB35" si="80">SUM(Y8:Y33)</f>
        <v>109.78286366942507</v>
      </c>
      <c r="Z35" s="67">
        <f t="shared" si="80"/>
        <v>109.00075308144783</v>
      </c>
      <c r="AA35" s="67">
        <f t="shared" si="80"/>
        <v>123.13357855357866</v>
      </c>
      <c r="AB35" s="67">
        <f t="shared" si="80"/>
        <v>151.68829583931907</v>
      </c>
      <c r="AC35" s="69"/>
      <c r="AD35" s="67">
        <f t="shared" ref="AD35" si="81">AB35-Z35</f>
        <v>42.687542757871242</v>
      </c>
      <c r="AE35" s="67">
        <f>SUM(AE8:AE33)</f>
        <v>69.588983147009174</v>
      </c>
      <c r="AF35" s="67">
        <f>SUM(AD35:AE35)</f>
        <v>112.27652590488042</v>
      </c>
      <c r="AH35" s="24" t="str">
        <f>L35</f>
        <v>All occupations</v>
      </c>
      <c r="AI35" s="67">
        <f>SUM(AI8:AI33)</f>
        <v>27.509074005481942</v>
      </c>
      <c r="AJ35" s="67">
        <f t="shared" ref="AJ35:AM35" si="82">SUM(AJ8:AJ33)</f>
        <v>28.720079315670841</v>
      </c>
      <c r="AK35" s="67">
        <f t="shared" si="82"/>
        <v>27.963531966556513</v>
      </c>
      <c r="AL35" s="67">
        <f t="shared" si="82"/>
        <v>29.454564944855697</v>
      </c>
      <c r="AM35" s="67">
        <f t="shared" si="82"/>
        <v>34.614367354539006</v>
      </c>
      <c r="AN35" s="69"/>
      <c r="AO35" s="67">
        <f t="shared" ref="AO35" si="83">AM35-AK35</f>
        <v>6.6508353879824931</v>
      </c>
      <c r="AP35" s="67">
        <f>SUM(AP8:AP33)</f>
        <v>16.363528641005502</v>
      </c>
      <c r="AQ35" s="67">
        <f>SUM(AO35:AP35)</f>
        <v>23.014364028987995</v>
      </c>
      <c r="AS35" s="24" t="str">
        <f>W35</f>
        <v>All occupations</v>
      </c>
      <c r="AT35" s="67">
        <f>SUM(AT8:AT33)</f>
        <v>26.165539469232666</v>
      </c>
      <c r="AU35" s="67">
        <f t="shared" ref="AU35:AX35" si="84">SUM(AU8:AU33)</f>
        <v>30.831664032274887</v>
      </c>
      <c r="AV35" s="67">
        <f t="shared" si="84"/>
        <v>30.733594120962355</v>
      </c>
      <c r="AW35" s="67">
        <f t="shared" si="84"/>
        <v>33.59519037138331</v>
      </c>
      <c r="AX35" s="67">
        <f t="shared" si="84"/>
        <v>41.281286228156532</v>
      </c>
      <c r="AY35" s="69"/>
      <c r="AZ35" s="67">
        <f t="shared" ref="AZ35" si="85">AX35-AV35</f>
        <v>10.547692107194177</v>
      </c>
      <c r="BA35" s="67">
        <f>SUM(BA8:BA33)</f>
        <v>18.081811271180367</v>
      </c>
      <c r="BB35" s="67">
        <f>SUM(AZ35:BA35)</f>
        <v>28.629503378374544</v>
      </c>
      <c r="BD35" s="24" t="str">
        <f>AH35</f>
        <v>All occupations</v>
      </c>
      <c r="BE35" s="67">
        <f>SUM(BE8:BE33)</f>
        <v>111.58576929674564</v>
      </c>
      <c r="BF35" s="67">
        <f t="shared" ref="BF35:BI35" si="86">SUM(BF8:BF33)</f>
        <v>116.23601938619919</v>
      </c>
      <c r="BG35" s="67">
        <f t="shared" si="86"/>
        <v>115.22555587870308</v>
      </c>
      <c r="BH35" s="67">
        <f t="shared" si="86"/>
        <v>113.75849285953562</v>
      </c>
      <c r="BI35" s="67">
        <f t="shared" si="86"/>
        <v>113.6599310605888</v>
      </c>
      <c r="BJ35" s="69"/>
      <c r="BK35" s="67">
        <f t="shared" ref="BK35" si="87">BI35-BG35</f>
        <v>-1.5656248181142729</v>
      </c>
      <c r="BL35" s="67">
        <f>SUM(BL8:BL33)</f>
        <v>51.724609129559632</v>
      </c>
      <c r="BM35" s="67">
        <f>SUM(BK35:BL35)</f>
        <v>50.158984311445359</v>
      </c>
      <c r="BO35" s="24" t="str">
        <f>AS35</f>
        <v>All occupations</v>
      </c>
      <c r="BP35" s="67">
        <f>SUM(BP8:BP33)</f>
        <v>120.64985033925662</v>
      </c>
      <c r="BQ35" s="67">
        <f t="shared" ref="BQ35:BT35" si="88">SUM(BQ8:BQ33)</f>
        <v>120.14457426696401</v>
      </c>
      <c r="BR35" s="67">
        <f t="shared" si="88"/>
        <v>108.68217393637308</v>
      </c>
      <c r="BS35" s="67">
        <f t="shared" si="88"/>
        <v>109.78333283449535</v>
      </c>
      <c r="BT35" s="67">
        <f t="shared" si="88"/>
        <v>96.317707656787874</v>
      </c>
      <c r="BU35" s="69"/>
      <c r="BV35" s="67">
        <f t="shared" ref="BV35" si="89">BT35-BR35</f>
        <v>-12.364466279585201</v>
      </c>
      <c r="BW35" s="67">
        <f>SUM(BW8:BW33)</f>
        <v>46.643736997248595</v>
      </c>
      <c r="BX35" s="67">
        <f>SUM(BV35:BW35)</f>
        <v>34.279270717663394</v>
      </c>
      <c r="BZ35" s="24" t="str">
        <f>BD35</f>
        <v>All occupations</v>
      </c>
      <c r="CA35" s="67">
        <f>SUM(CA8:CA33)</f>
        <v>73.307417835099898</v>
      </c>
      <c r="CB35" s="67">
        <f t="shared" ref="CB35:CE35" si="90">SUM(CB8:CB33)</f>
        <v>73.148002707336261</v>
      </c>
      <c r="CC35" s="67">
        <f t="shared" si="90"/>
        <v>67.61689087805145</v>
      </c>
      <c r="CD35" s="67">
        <f t="shared" si="90"/>
        <v>58.842950288961731</v>
      </c>
      <c r="CE35" s="67">
        <f t="shared" si="90"/>
        <v>39.101703434991528</v>
      </c>
      <c r="CF35" s="69"/>
      <c r="CG35" s="67">
        <f t="shared" ref="CG35" si="91">CE35-CC35</f>
        <v>-28.515187443059922</v>
      </c>
      <c r="CH35" s="67">
        <f>SUM(CH8:CH33)</f>
        <v>21.867942429307416</v>
      </c>
      <c r="CI35" s="67">
        <f>SUM(CG35:CH35)</f>
        <v>-6.6472450137525065</v>
      </c>
      <c r="CK35" s="24" t="str">
        <f>BO35</f>
        <v>All occupations</v>
      </c>
      <c r="CL35" s="67">
        <f>SUM(CL8:CL33)</f>
        <v>33.401339845261546</v>
      </c>
      <c r="CM35" s="67">
        <f t="shared" ref="CM35:CP35" si="92">SUM(CM8:CM33)</f>
        <v>26.676089302686389</v>
      </c>
      <c r="CN35" s="67">
        <f t="shared" si="92"/>
        <v>27.055726889327097</v>
      </c>
      <c r="CO35" s="67">
        <f t="shared" si="92"/>
        <v>24.388573792330963</v>
      </c>
      <c r="CP35" s="67">
        <f t="shared" si="92"/>
        <v>22.005869604807543</v>
      </c>
      <c r="CQ35" s="69"/>
      <c r="CR35" s="67">
        <f t="shared" ref="CR35" si="93">CP35-CN35</f>
        <v>-5.049857284519554</v>
      </c>
      <c r="CS35" s="67">
        <f>SUM(CS8:CS33)</f>
        <v>7.5578971554282077</v>
      </c>
      <c r="CT35" s="67">
        <f>SUM(CR35:CS35)</f>
        <v>2.5080398709086538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Cheshire and Warrington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Cheshire and Warrington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Cheshire and Warrington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Cheshire and Warrington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Cheshire and Warrington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Cheshire and Warrington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Cheshire and Warrington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Cheshire and Warrington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Cheshire and Warrington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5.4802290846382196</v>
      </c>
      <c r="C45" s="18">
        <f t="shared" si="104"/>
        <v>6.3191807885376221</v>
      </c>
      <c r="D45" s="18">
        <f t="shared" si="104"/>
        <v>6.9884950046033039</v>
      </c>
      <c r="E45" s="18">
        <f t="shared" si="104"/>
        <v>6.0472429546076185</v>
      </c>
      <c r="F45" s="18">
        <f t="shared" si="104"/>
        <v>5.964534141855129</v>
      </c>
      <c r="H45" s="68">
        <f t="shared" ref="H45:H70" si="105">IF(D8&gt;0,(H8/D8)*100,0)</f>
        <v>37.672273734192942</v>
      </c>
      <c r="I45" s="69">
        <f t="shared" ref="I45:I70" si="106">IF(D8&gt;0,I8/D8*100,0)</f>
        <v>62.444191336832588</v>
      </c>
      <c r="J45" s="69">
        <f t="shared" ref="J45:J70" si="107">IF(D8&gt;0,(J8/D8)*100,0)</f>
        <v>100.11646507102552</v>
      </c>
      <c r="L45" t="str">
        <f>A45</f>
        <v>11 Corporate managers and directors</v>
      </c>
      <c r="M45" s="18">
        <f t="shared" ref="M45:Q54" si="108">M8/M$35*100</f>
        <v>7.0095842086585867</v>
      </c>
      <c r="N45" s="18">
        <f t="shared" si="108"/>
        <v>7.7860942869597913</v>
      </c>
      <c r="O45" s="18">
        <f t="shared" si="108"/>
        <v>7.7460730905765152</v>
      </c>
      <c r="P45" s="18">
        <f t="shared" si="108"/>
        <v>6.6216058265987074</v>
      </c>
      <c r="Q45" s="18">
        <f t="shared" si="108"/>
        <v>6.329656922675543</v>
      </c>
      <c r="S45" s="68">
        <f t="shared" ref="S45:S70" si="109">IF(O8&gt;0,(S8/O8)*100,0)</f>
        <v>33.269278645911314</v>
      </c>
      <c r="T45" s="69">
        <f t="shared" ref="T45:T70" si="110">IF(O8&gt;0,T8/O8*100,0)</f>
        <v>63.202076313776892</v>
      </c>
      <c r="U45" s="69">
        <f t="shared" ref="U45:U70" si="111">IF(O8&gt;0,(U8/O8)*100,0)</f>
        <v>96.471354959688199</v>
      </c>
      <c r="W45" t="str">
        <f>A45</f>
        <v>11 Corporate managers and directors</v>
      </c>
      <c r="X45" s="18">
        <f t="shared" ref="X45:AB54" si="112">X8/X$35*100</f>
        <v>8.5454801547621955</v>
      </c>
      <c r="Y45" s="18">
        <f t="shared" si="112"/>
        <v>9.621828097973788</v>
      </c>
      <c r="Z45" s="18">
        <f t="shared" si="112"/>
        <v>9.5202963301739754</v>
      </c>
      <c r="AA45" s="18">
        <f t="shared" si="112"/>
        <v>8.1439104142310335</v>
      </c>
      <c r="AB45" s="18">
        <f t="shared" si="112"/>
        <v>8.0185970050001423</v>
      </c>
      <c r="AD45" s="68">
        <f t="shared" ref="AD45:AD70" si="113">IF(Z8&gt;0,(AD8/Z8)*100,0)</f>
        <v>17.211573108589103</v>
      </c>
      <c r="AE45" s="69">
        <f t="shared" ref="AE45:AE70" si="114">IF(Z8&gt;0,AE8/Z8*100,0)</f>
        <v>58.658767824332415</v>
      </c>
      <c r="AF45" s="69">
        <f t="shared" ref="AF45:AF70" si="115">IF(Z8&gt;0,(AF8/Z8)*100,0)</f>
        <v>75.870340932921522</v>
      </c>
      <c r="AH45" t="str">
        <f>L45</f>
        <v>11 Corporate managers and directors</v>
      </c>
      <c r="AI45" s="18">
        <f t="shared" ref="AI45:AM54" si="116">AI8/AI$35*100</f>
        <v>5.3467238779181612</v>
      </c>
      <c r="AJ45" s="18">
        <f t="shared" si="116"/>
        <v>6.204772060265908</v>
      </c>
      <c r="AK45" s="18">
        <f t="shared" si="116"/>
        <v>6.4630397001583741</v>
      </c>
      <c r="AL45" s="18">
        <f t="shared" si="116"/>
        <v>5.6333697446045381</v>
      </c>
      <c r="AM45" s="18">
        <f t="shared" si="116"/>
        <v>5.4778776282281942</v>
      </c>
      <c r="AO45" s="68">
        <f t="shared" ref="AO45:AO70" si="117">IF(AK8&gt;0,(AO8/AK8)*100,0)</f>
        <v>4.9155535524084426</v>
      </c>
      <c r="AP45" s="69">
        <f t="shared" ref="AP45:AP70" si="118">IF(AK8&gt;0,AP8/AK8*100,0)</f>
        <v>50.640869621747321</v>
      </c>
      <c r="AQ45" s="69">
        <f t="shared" ref="AQ45:AQ70" si="119">IF(AK8&gt;0,(AQ8/AK8)*100,0)</f>
        <v>55.556423174155768</v>
      </c>
      <c r="AS45" t="str">
        <f>W45</f>
        <v>11 Corporate managers and directors</v>
      </c>
      <c r="AT45" s="18">
        <f t="shared" ref="AT45:AX54" si="120">AT8/AT$35*100</f>
        <v>8.5489061361333398</v>
      </c>
      <c r="AU45" s="18">
        <f t="shared" si="120"/>
        <v>9.1084852527065294</v>
      </c>
      <c r="AV45" s="18">
        <f t="shared" si="120"/>
        <v>9.3259285646109724</v>
      </c>
      <c r="AW45" s="18">
        <f t="shared" si="120"/>
        <v>7.6848909296518251</v>
      </c>
      <c r="AX45" s="18">
        <f t="shared" si="120"/>
        <v>7.3328994216828161</v>
      </c>
      <c r="AZ45" s="68">
        <f t="shared" ref="AZ45:AZ70" si="121">IF(AV8&gt;0,(AZ8/AV8)*100,0)</f>
        <v>5.6144915633116579</v>
      </c>
      <c r="BA45" s="69">
        <f t="shared" ref="BA45:BA70" si="122">IF(AV8&gt;0,BA8/AV8*100,0)</f>
        <v>49.924801531904038</v>
      </c>
      <c r="BB45" s="69">
        <f t="shared" ref="BB45:BB70" si="123">IF(AV8&gt;0,(BB8/AV8)*100,0)</f>
        <v>55.53929309521569</v>
      </c>
      <c r="BD45" t="str">
        <f>AH45</f>
        <v>11 Corporate managers and directors</v>
      </c>
      <c r="BE45" s="18">
        <f t="shared" ref="BE45:BI54" si="124">BE8/BE$35*100</f>
        <v>5.1431257668764516</v>
      </c>
      <c r="BF45" s="18">
        <f t="shared" si="124"/>
        <v>5.6093780557330186</v>
      </c>
      <c r="BG45" s="18">
        <f t="shared" si="124"/>
        <v>5.8029011689672885</v>
      </c>
      <c r="BH45" s="18">
        <f t="shared" si="124"/>
        <v>4.857721532723648</v>
      </c>
      <c r="BI45" s="18">
        <f t="shared" si="124"/>
        <v>4.7738759206315189</v>
      </c>
      <c r="BK45" s="68">
        <f t="shared" ref="BK45:BK70" si="125">IF(BG8&gt;0,(BK8/BG8)*100,0)</f>
        <v>-18.850746466199087</v>
      </c>
      <c r="BL45" s="69">
        <f t="shared" ref="BL45:BL70" si="126">IF(BG8&gt;0,BL8/BG8*100,0)</f>
        <v>37.207565387301678</v>
      </c>
      <c r="BM45" s="69">
        <f t="shared" ref="BM45:BM70" si="127">IF(BG8&gt;0,(BM8/BG8)*100,0)</f>
        <v>18.35681892110259</v>
      </c>
      <c r="BO45" t="str">
        <f>AS45</f>
        <v>11 Corporate managers and directors</v>
      </c>
      <c r="BP45" s="18">
        <f t="shared" ref="BP45:BT54" si="128">BP8/BP$35*100</f>
        <v>4.220313672783373</v>
      </c>
      <c r="BQ45" s="18">
        <f t="shared" si="128"/>
        <v>4.4635366281777262</v>
      </c>
      <c r="BR45" s="18">
        <f t="shared" si="128"/>
        <v>4.7105692833944977</v>
      </c>
      <c r="BS45" s="18">
        <f t="shared" si="128"/>
        <v>3.7809671068807282</v>
      </c>
      <c r="BT45" s="18">
        <f t="shared" si="128"/>
        <v>3.5472802918421573</v>
      </c>
      <c r="BV45" s="68">
        <f t="shared" ref="BV45:BV70" si="129">IF(BR8&gt;0,(BV8/BR8)*100,0)</f>
        <v>-33.262500403654634</v>
      </c>
      <c r="BW45" s="69">
        <f t="shared" ref="BW45:BW70" si="130">IF(BR8&gt;0,BW8/BR8*100,0)</f>
        <v>35.416962258012227</v>
      </c>
      <c r="BX45" s="69">
        <f t="shared" ref="BX45:BX70" si="131">IF(BR8&gt;0,(BX8/BR8)*100,0)</f>
        <v>2.15446185435759</v>
      </c>
      <c r="BZ45" t="str">
        <f>BD45</f>
        <v>11 Corporate managers and directors</v>
      </c>
      <c r="CA45" s="18">
        <f t="shared" ref="CA45:CE54" si="132">CA8/CA$35*100</f>
        <v>4.1069149527223141</v>
      </c>
      <c r="CB45" s="18">
        <f t="shared" si="132"/>
        <v>4.6658426086974902</v>
      </c>
      <c r="CC45" s="18">
        <f t="shared" si="132"/>
        <v>5.2150177663505346</v>
      </c>
      <c r="CD45" s="18">
        <f t="shared" si="132"/>
        <v>4.6662395300453543</v>
      </c>
      <c r="CE45" s="18">
        <f t="shared" si="132"/>
        <v>5.4110958168222032</v>
      </c>
      <c r="CG45" s="68">
        <f t="shared" ref="CG45:CG70" si="133">IF(CC8&gt;0,(CG8/CC8)*100,0)</f>
        <v>-39.997421739465338</v>
      </c>
      <c r="CH45" s="69">
        <f t="shared" ref="CH45:CH70" si="134">IF(CC8&gt;0,CH8/CC8*100,0)</f>
        <v>34.064006652656289</v>
      </c>
      <c r="CI45" s="69">
        <f t="shared" ref="CI45:CI70" si="135">IF(CC8&gt;0,(CI8/CC8)*100,0)</f>
        <v>-5.9334150868090427</v>
      </c>
      <c r="CK45" t="str">
        <f>BO45</f>
        <v>11 Corporate managers and directors</v>
      </c>
      <c r="CL45" s="18">
        <f t="shared" ref="CL45:CP54" si="136">CL8/CL$35*100</f>
        <v>2.2570964102695723</v>
      </c>
      <c r="CM45" s="18">
        <f t="shared" si="136"/>
        <v>2.7371857971109201</v>
      </c>
      <c r="CN45" s="18">
        <f t="shared" si="136"/>
        <v>3.0953201994822335</v>
      </c>
      <c r="CO45" s="18">
        <f t="shared" si="136"/>
        <v>3.3203888093438843</v>
      </c>
      <c r="CP45" s="18">
        <f t="shared" si="136"/>
        <v>4.7376728842282896</v>
      </c>
      <c r="CR45" s="68">
        <f t="shared" ref="CR45:CR70" si="137">IF(CN8&gt;0,(CR8/CN8)*100,0)</f>
        <v>24.491247321824069</v>
      </c>
      <c r="CS45" s="69">
        <f t="shared" ref="CS45:CS70" si="138">IF(CN8&gt;0,CS8/CN8*100,0)</f>
        <v>35.651869419190987</v>
      </c>
      <c r="CT45" s="69">
        <f t="shared" ref="CT45:CT70" si="139">IF(CN8&gt;0,(CT8/CN8)*100,0)</f>
        <v>60.143116741015049</v>
      </c>
    </row>
    <row r="46" spans="1:98" x14ac:dyDescent="0.2">
      <c r="A46" t="str">
        <f t="shared" si="103"/>
        <v>12 Other managers and proprietors</v>
      </c>
      <c r="B46" s="18">
        <f t="shared" si="104"/>
        <v>2.4227016722557444</v>
      </c>
      <c r="C46" s="18">
        <f t="shared" si="104"/>
        <v>2.4454306704866688</v>
      </c>
      <c r="D46" s="18">
        <f t="shared" si="104"/>
        <v>2.4550009576617198</v>
      </c>
      <c r="E46" s="18">
        <f t="shared" si="104"/>
        <v>2.4354149864298265</v>
      </c>
      <c r="F46" s="18">
        <f t="shared" si="104"/>
        <v>2.5034534876730894</v>
      </c>
      <c r="H46" s="68">
        <f t="shared" si="105"/>
        <v>64.490748313639102</v>
      </c>
      <c r="I46" s="69">
        <f t="shared" si="106"/>
        <v>82.44330614744473</v>
      </c>
      <c r="J46" s="69">
        <f t="shared" si="107"/>
        <v>146.93405446108383</v>
      </c>
      <c r="L46" t="str">
        <f t="shared" ref="L46:L69" si="140">A46</f>
        <v>12 Other managers and proprietors</v>
      </c>
      <c r="M46" s="18">
        <f t="shared" si="108"/>
        <v>3.2220072870113361</v>
      </c>
      <c r="N46" s="18">
        <f t="shared" si="108"/>
        <v>3.1623616691273462</v>
      </c>
      <c r="O46" s="18">
        <f t="shared" si="108"/>
        <v>3.2084844102466752</v>
      </c>
      <c r="P46" s="18">
        <f t="shared" si="108"/>
        <v>3.0847403536716769</v>
      </c>
      <c r="Q46" s="18">
        <f t="shared" si="108"/>
        <v>3.1551737087779941</v>
      </c>
      <c r="S46" s="68">
        <f t="shared" si="109"/>
        <v>60.381698079716358</v>
      </c>
      <c r="T46" s="69">
        <f t="shared" si="110"/>
        <v>79.814551011327424</v>
      </c>
      <c r="U46" s="69">
        <f t="shared" si="111"/>
        <v>140.19624909104377</v>
      </c>
      <c r="W46" t="str">
        <f t="shared" ref="W46:W69" si="141">A46</f>
        <v>12 Other managers and proprietors</v>
      </c>
      <c r="X46" s="18">
        <f t="shared" si="112"/>
        <v>3.5672584656400748</v>
      </c>
      <c r="Y46" s="18">
        <f t="shared" si="112"/>
        <v>3.4577680542973526</v>
      </c>
      <c r="Z46" s="18">
        <f t="shared" si="112"/>
        <v>3.5616230637242166</v>
      </c>
      <c r="AA46" s="18">
        <f t="shared" si="112"/>
        <v>3.5845045101651123</v>
      </c>
      <c r="AB46" s="18">
        <f t="shared" si="112"/>
        <v>3.9069706507989763</v>
      </c>
      <c r="AD46" s="68">
        <f t="shared" si="113"/>
        <v>52.656312512099902</v>
      </c>
      <c r="AE46" s="69">
        <f t="shared" si="114"/>
        <v>76.746419683875231</v>
      </c>
      <c r="AF46" s="69">
        <f t="shared" si="115"/>
        <v>129.40273219597515</v>
      </c>
      <c r="AH46" t="str">
        <f t="shared" ref="AH46:AH69" si="142">L46</f>
        <v>12 Other managers and proprietors</v>
      </c>
      <c r="AI46" s="18">
        <f t="shared" si="116"/>
        <v>3.112334761000128</v>
      </c>
      <c r="AJ46" s="18">
        <f t="shared" si="116"/>
        <v>3.1958213745360777</v>
      </c>
      <c r="AK46" s="18">
        <f t="shared" si="116"/>
        <v>3.6591991751027875</v>
      </c>
      <c r="AL46" s="18">
        <f t="shared" si="116"/>
        <v>3.6772850467499572</v>
      </c>
      <c r="AM46" s="18">
        <f t="shared" si="116"/>
        <v>4.1176225890550988</v>
      </c>
      <c r="AO46" s="68">
        <f t="shared" si="117"/>
        <v>39.291579219798784</v>
      </c>
      <c r="AP46" s="69">
        <f t="shared" si="118"/>
        <v>71.248083665731144</v>
      </c>
      <c r="AQ46" s="69">
        <f t="shared" si="119"/>
        <v>110.53966288552992</v>
      </c>
      <c r="AS46" t="str">
        <f t="shared" ref="AS46:AS69" si="143">W46</f>
        <v>12 Other managers and proprietors</v>
      </c>
      <c r="AT46" s="18">
        <f t="shared" si="120"/>
        <v>4.0884024957351093</v>
      </c>
      <c r="AU46" s="18">
        <f t="shared" si="120"/>
        <v>3.9572047222075644</v>
      </c>
      <c r="AV46" s="18">
        <f t="shared" si="120"/>
        <v>4.0642432351845255</v>
      </c>
      <c r="AW46" s="18">
        <f t="shared" si="120"/>
        <v>4.1928626957948554</v>
      </c>
      <c r="AX46" s="18">
        <f t="shared" si="120"/>
        <v>4.3221228909530911</v>
      </c>
      <c r="AZ46" s="68">
        <f t="shared" si="121"/>
        <v>42.842449306406898</v>
      </c>
      <c r="BA46" s="69">
        <f t="shared" si="122"/>
        <v>71.113421919363219</v>
      </c>
      <c r="BB46" s="69">
        <f t="shared" si="123"/>
        <v>113.95587122577011</v>
      </c>
      <c r="BD46" t="str">
        <f t="shared" ref="BD46:BD69" si="144">AH46</f>
        <v>12 Other managers and proprietors</v>
      </c>
      <c r="BE46" s="18">
        <f t="shared" si="124"/>
        <v>2.9850165612578774</v>
      </c>
      <c r="BF46" s="18">
        <f t="shared" si="124"/>
        <v>2.6557162366696865</v>
      </c>
      <c r="BG46" s="18">
        <f t="shared" si="124"/>
        <v>2.8182312941260346</v>
      </c>
      <c r="BH46" s="18">
        <f t="shared" si="124"/>
        <v>2.607286175134611</v>
      </c>
      <c r="BI46" s="18">
        <f t="shared" si="124"/>
        <v>2.6543406268242045</v>
      </c>
      <c r="BK46" s="68">
        <f t="shared" si="125"/>
        <v>-7.0951048334232745</v>
      </c>
      <c r="BL46" s="69">
        <f t="shared" si="126"/>
        <v>44.332138242781518</v>
      </c>
      <c r="BM46" s="69">
        <f t="shared" si="127"/>
        <v>37.237033409358247</v>
      </c>
      <c r="BO46" t="str">
        <f t="shared" ref="BO46:BO69" si="145">AS46</f>
        <v>12 Other managers and proprietors</v>
      </c>
      <c r="BP46" s="18">
        <f t="shared" si="128"/>
        <v>2.7306621671248479</v>
      </c>
      <c r="BQ46" s="18">
        <f t="shared" si="128"/>
        <v>2.6175114311835719</v>
      </c>
      <c r="BR46" s="18">
        <f t="shared" si="128"/>
        <v>2.919569502071186</v>
      </c>
      <c r="BS46" s="18">
        <f t="shared" si="128"/>
        <v>2.8885630833225209</v>
      </c>
      <c r="BT46" s="18">
        <f t="shared" si="128"/>
        <v>3.1195027932864194</v>
      </c>
      <c r="BV46" s="68">
        <f t="shared" si="129"/>
        <v>-5.3077618849942336</v>
      </c>
      <c r="BW46" s="69">
        <f t="shared" si="130"/>
        <v>51.24606572960446</v>
      </c>
      <c r="BX46" s="69">
        <f t="shared" si="131"/>
        <v>45.938303844610232</v>
      </c>
      <c r="BZ46" t="str">
        <f t="shared" ref="BZ46:BZ69" si="146">BD46</f>
        <v>12 Other managers and proprietors</v>
      </c>
      <c r="CA46" s="18">
        <f t="shared" si="132"/>
        <v>2.8401958433179937</v>
      </c>
      <c r="CB46" s="18">
        <f t="shared" si="132"/>
        <v>2.6855512736983496</v>
      </c>
      <c r="CC46" s="18">
        <f t="shared" si="132"/>
        <v>3.0215718316617615</v>
      </c>
      <c r="CD46" s="18">
        <f t="shared" si="132"/>
        <v>3.0464517375641185</v>
      </c>
      <c r="CE46" s="18">
        <f t="shared" si="132"/>
        <v>3.4756593642805615</v>
      </c>
      <c r="CG46" s="68">
        <f t="shared" si="133"/>
        <v>-33.481145264511042</v>
      </c>
      <c r="CH46" s="69">
        <f t="shared" si="134"/>
        <v>39.680464367521033</v>
      </c>
      <c r="CI46" s="69">
        <f t="shared" si="135"/>
        <v>6.1993191030099908</v>
      </c>
      <c r="CK46" t="str">
        <f t="shared" ref="CK46:CK69" si="147">BO46</f>
        <v>12 Other managers and proprietors</v>
      </c>
      <c r="CL46" s="18">
        <f t="shared" si="136"/>
        <v>2.9665607887100256</v>
      </c>
      <c r="CM46" s="18">
        <f t="shared" si="136"/>
        <v>2.8234078807503753</v>
      </c>
      <c r="CN46" s="18">
        <f t="shared" si="136"/>
        <v>3.2658188294462507</v>
      </c>
      <c r="CO46" s="18">
        <f t="shared" si="136"/>
        <v>3.7729167952587335</v>
      </c>
      <c r="CP46" s="18">
        <f t="shared" si="136"/>
        <v>5.1972101212627635</v>
      </c>
      <c r="CR46" s="68">
        <f t="shared" si="137"/>
        <v>29.436724949647608</v>
      </c>
      <c r="CS46" s="69">
        <f t="shared" si="138"/>
        <v>43.199518159042711</v>
      </c>
      <c r="CT46" s="69">
        <f t="shared" si="139"/>
        <v>72.636243108690323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20.470685248857635</v>
      </c>
      <c r="C47" s="18">
        <f t="shared" si="104"/>
        <v>20.878680648377195</v>
      </c>
      <c r="D47" s="18">
        <f t="shared" si="104"/>
        <v>21.153447328371357</v>
      </c>
      <c r="E47" s="18">
        <f t="shared" si="104"/>
        <v>22.782818808839984</v>
      </c>
      <c r="F47" s="18">
        <f t="shared" si="104"/>
        <v>22.137710576684981</v>
      </c>
      <c r="H47" s="68">
        <f t="shared" si="105"/>
        <v>68.812719840378577</v>
      </c>
      <c r="I47" s="69">
        <f t="shared" si="106"/>
        <v>56.276870603189103</v>
      </c>
      <c r="J47" s="69">
        <f t="shared" si="107"/>
        <v>125.08959044356769</v>
      </c>
      <c r="L47" t="str">
        <f t="shared" si="140"/>
        <v>21 Science, research, engineering and technology professionals</v>
      </c>
      <c r="M47" s="18">
        <f t="shared" si="108"/>
        <v>11.03494176501802</v>
      </c>
      <c r="N47" s="18">
        <f t="shared" si="108"/>
        <v>11.381275481358438</v>
      </c>
      <c r="O47" s="18">
        <f t="shared" si="108"/>
        <v>11.505254303046151</v>
      </c>
      <c r="P47" s="18">
        <f t="shared" si="108"/>
        <v>13.357683664279099</v>
      </c>
      <c r="Q47" s="18">
        <f t="shared" si="108"/>
        <v>13.354514299593095</v>
      </c>
      <c r="S47" s="68">
        <f t="shared" si="109"/>
        <v>89.305547719423089</v>
      </c>
      <c r="T47" s="69">
        <f t="shared" si="110"/>
        <v>63.68362203004834</v>
      </c>
      <c r="U47" s="69">
        <f t="shared" si="111"/>
        <v>152.98916974947144</v>
      </c>
      <c r="W47" t="str">
        <f t="shared" si="141"/>
        <v>21 Science, research, engineering and technology professionals</v>
      </c>
      <c r="X47" s="18">
        <f t="shared" si="112"/>
        <v>10.293203025328053</v>
      </c>
      <c r="Y47" s="18">
        <f t="shared" si="112"/>
        <v>10.579661996917981</v>
      </c>
      <c r="Z47" s="18">
        <f t="shared" si="112"/>
        <v>10.424243443046114</v>
      </c>
      <c r="AA47" s="18">
        <f t="shared" si="112"/>
        <v>11.447828455958328</v>
      </c>
      <c r="AB47" s="18">
        <f t="shared" si="112"/>
        <v>10.959457963124509</v>
      </c>
      <c r="AD47" s="68">
        <f t="shared" si="113"/>
        <v>46.307673275417649</v>
      </c>
      <c r="AE47" s="69">
        <f t="shared" si="114"/>
        <v>49.231777899865136</v>
      </c>
      <c r="AF47" s="69">
        <f t="shared" si="115"/>
        <v>95.539451175282778</v>
      </c>
      <c r="AH47" t="str">
        <f t="shared" si="142"/>
        <v>21 Science, research, engineering and technology professionals</v>
      </c>
      <c r="AI47" s="18">
        <f t="shared" si="116"/>
        <v>3.3558291179879394</v>
      </c>
      <c r="AJ47" s="18">
        <f t="shared" si="116"/>
        <v>3.7272617374299051</v>
      </c>
      <c r="AK47" s="18">
        <f t="shared" si="116"/>
        <v>3.9208706455025331</v>
      </c>
      <c r="AL47" s="18">
        <f t="shared" si="116"/>
        <v>4.5878521227309799</v>
      </c>
      <c r="AM47" s="18">
        <f t="shared" si="116"/>
        <v>4.7273826096396485</v>
      </c>
      <c r="AO47" s="68">
        <f t="shared" si="117"/>
        <v>49.245969828975113</v>
      </c>
      <c r="AP47" s="69">
        <f t="shared" si="118"/>
        <v>47.919072174582226</v>
      </c>
      <c r="AQ47" s="69">
        <f t="shared" si="119"/>
        <v>97.165042003557332</v>
      </c>
      <c r="AS47" t="str">
        <f t="shared" si="143"/>
        <v>21 Science, research, engineering and technology professionals</v>
      </c>
      <c r="AT47" s="18">
        <f t="shared" si="120"/>
        <v>10.014456447046054</v>
      </c>
      <c r="AU47" s="18">
        <f t="shared" si="120"/>
        <v>9.9529130970423161</v>
      </c>
      <c r="AV47" s="18">
        <f t="shared" si="120"/>
        <v>9.7548902434728326</v>
      </c>
      <c r="AW47" s="18">
        <f t="shared" si="120"/>
        <v>9.839508379363906</v>
      </c>
      <c r="AX47" s="18">
        <f t="shared" si="120"/>
        <v>8.9489278398437531</v>
      </c>
      <c r="AZ47" s="68">
        <f t="shared" si="121"/>
        <v>23.222066458530055</v>
      </c>
      <c r="BA47" s="69">
        <f t="shared" si="122"/>
        <v>39.047539731160938</v>
      </c>
      <c r="BB47" s="69">
        <f t="shared" si="123"/>
        <v>62.269606189690997</v>
      </c>
      <c r="BD47" t="str">
        <f t="shared" si="144"/>
        <v>21 Science, research, engineering and technology professionals</v>
      </c>
      <c r="BE47" s="18">
        <f t="shared" si="124"/>
        <v>3.6832416702864981</v>
      </c>
      <c r="BF47" s="18">
        <f t="shared" si="124"/>
        <v>3.6255669222764775</v>
      </c>
      <c r="BG47" s="18">
        <f t="shared" si="124"/>
        <v>3.6210890678358081</v>
      </c>
      <c r="BH47" s="18">
        <f t="shared" si="124"/>
        <v>3.8396569550637389</v>
      </c>
      <c r="BI47" s="18">
        <f t="shared" si="124"/>
        <v>3.3957479057120472</v>
      </c>
      <c r="BK47" s="68">
        <f t="shared" si="125"/>
        <v>-7.4972145207697727</v>
      </c>
      <c r="BL47" s="69">
        <f t="shared" si="126"/>
        <v>29.707372239620589</v>
      </c>
      <c r="BM47" s="69">
        <f t="shared" si="127"/>
        <v>22.210157718850816</v>
      </c>
      <c r="BO47" t="str">
        <f t="shared" si="145"/>
        <v>21 Science, research, engineering and technology professionals</v>
      </c>
      <c r="BP47" s="18">
        <f t="shared" si="128"/>
        <v>2.6897885906568204</v>
      </c>
      <c r="BQ47" s="18">
        <f t="shared" si="128"/>
        <v>2.7612804980389321</v>
      </c>
      <c r="BR47" s="18">
        <f t="shared" si="128"/>
        <v>2.9904461724441496</v>
      </c>
      <c r="BS47" s="18">
        <f t="shared" si="128"/>
        <v>3.384162565667804</v>
      </c>
      <c r="BT47" s="18">
        <f t="shared" si="128"/>
        <v>3.5766461763150308</v>
      </c>
      <c r="BV47" s="68">
        <f t="shared" si="129"/>
        <v>5.9955934272098368</v>
      </c>
      <c r="BW47" s="69">
        <f t="shared" si="130"/>
        <v>37.579446740833653</v>
      </c>
      <c r="BX47" s="69">
        <f t="shared" si="131"/>
        <v>43.575040168043493</v>
      </c>
      <c r="BZ47" t="str">
        <f t="shared" si="146"/>
        <v>21 Science, research, engineering and technology professionals</v>
      </c>
      <c r="CA47" s="18">
        <f t="shared" si="132"/>
        <v>2.2948919696434826</v>
      </c>
      <c r="CB47" s="18">
        <f t="shared" si="132"/>
        <v>2.5137660942540259</v>
      </c>
      <c r="CC47" s="18">
        <f t="shared" si="132"/>
        <v>2.7100844632626568</v>
      </c>
      <c r="CD47" s="18">
        <f t="shared" si="132"/>
        <v>3.2712535398400182</v>
      </c>
      <c r="CE47" s="18">
        <f t="shared" si="132"/>
        <v>3.5473370695220776</v>
      </c>
      <c r="CG47" s="68">
        <f t="shared" si="133"/>
        <v>-24.306234404024085</v>
      </c>
      <c r="CH47" s="69">
        <f t="shared" si="134"/>
        <v>30.60497119009748</v>
      </c>
      <c r="CI47" s="69">
        <f t="shared" si="135"/>
        <v>6.298736786073392</v>
      </c>
      <c r="CK47" t="str">
        <f t="shared" si="147"/>
        <v>21 Science, research, engineering and technology professionals</v>
      </c>
      <c r="CL47" s="18">
        <f t="shared" si="136"/>
        <v>1.183899816264157</v>
      </c>
      <c r="CM47" s="18">
        <f t="shared" si="136"/>
        <v>1.4916843011742567</v>
      </c>
      <c r="CN47" s="18">
        <f t="shared" si="136"/>
        <v>1.7107470904618167</v>
      </c>
      <c r="CO47" s="18">
        <f t="shared" si="136"/>
        <v>2.9237400573030894</v>
      </c>
      <c r="CP47" s="18">
        <f t="shared" si="136"/>
        <v>4.4196868294611056</v>
      </c>
      <c r="CR47" s="68">
        <f t="shared" si="137"/>
        <v>110.12852694106388</v>
      </c>
      <c r="CS47" s="69">
        <f t="shared" si="138"/>
        <v>51.363894313139916</v>
      </c>
      <c r="CT47" s="69">
        <f t="shared" si="139"/>
        <v>161.4924212542038</v>
      </c>
    </row>
    <row r="48" spans="1:98" x14ac:dyDescent="0.2">
      <c r="A48" t="str">
        <f t="shared" si="103"/>
        <v>22 Health professionals</v>
      </c>
      <c r="B48" s="18">
        <f t="shared" si="104"/>
        <v>16.918010795418787</v>
      </c>
      <c r="C48" s="18">
        <f t="shared" si="104"/>
        <v>16.934952188000754</v>
      </c>
      <c r="D48" s="18">
        <f t="shared" si="104"/>
        <v>16.903165400333162</v>
      </c>
      <c r="E48" s="18">
        <f t="shared" si="104"/>
        <v>17.30273165950668</v>
      </c>
      <c r="F48" s="18">
        <f t="shared" si="104"/>
        <v>17.716617259020861</v>
      </c>
      <c r="H48" s="68">
        <f t="shared" si="105"/>
        <v>69.069931665729001</v>
      </c>
      <c r="I48" s="69">
        <f t="shared" si="106"/>
        <v>68.222622722043141</v>
      </c>
      <c r="J48" s="69">
        <f t="shared" si="107"/>
        <v>137.29255438777216</v>
      </c>
      <c r="L48" t="str">
        <f t="shared" si="140"/>
        <v>22 Health professionals</v>
      </c>
      <c r="M48" s="18">
        <f t="shared" si="108"/>
        <v>7.300734245826435</v>
      </c>
      <c r="N48" s="18">
        <f t="shared" si="108"/>
        <v>7.3981412385245537</v>
      </c>
      <c r="O48" s="18">
        <f t="shared" si="108"/>
        <v>7.3965373907121847</v>
      </c>
      <c r="P48" s="18">
        <f t="shared" si="108"/>
        <v>6.8940407654977571</v>
      </c>
      <c r="Q48" s="18">
        <f t="shared" si="108"/>
        <v>6.7339088966947518</v>
      </c>
      <c r="S48" s="68">
        <f t="shared" si="109"/>
        <v>48.480781894857984</v>
      </c>
      <c r="T48" s="69">
        <f t="shared" si="110"/>
        <v>64.56455768306509</v>
      </c>
      <c r="U48" s="69">
        <f t="shared" si="111"/>
        <v>113.04533957792309</v>
      </c>
      <c r="W48" t="str">
        <f t="shared" si="141"/>
        <v>22 Health professionals</v>
      </c>
      <c r="X48" s="18">
        <f t="shared" si="112"/>
        <v>7.3280299283970658</v>
      </c>
      <c r="Y48" s="18">
        <f t="shared" si="112"/>
        <v>7.3370698148875269</v>
      </c>
      <c r="Z48" s="18">
        <f t="shared" si="112"/>
        <v>7.452633872507139</v>
      </c>
      <c r="AA48" s="18">
        <f t="shared" si="112"/>
        <v>7.0460815109477606</v>
      </c>
      <c r="AB48" s="18">
        <f t="shared" si="112"/>
        <v>6.7613580064412826</v>
      </c>
      <c r="AD48" s="68">
        <f t="shared" si="113"/>
        <v>26.254457363885379</v>
      </c>
      <c r="AE48" s="69">
        <f t="shared" si="114"/>
        <v>62.591438323450276</v>
      </c>
      <c r="AF48" s="69">
        <f t="shared" si="115"/>
        <v>88.845895687335656</v>
      </c>
      <c r="AH48" t="str">
        <f t="shared" si="142"/>
        <v>22 Health professionals</v>
      </c>
      <c r="AI48" s="18">
        <f t="shared" si="116"/>
        <v>13.097591548701393</v>
      </c>
      <c r="AJ48" s="18">
        <f t="shared" si="116"/>
        <v>9.9555636411272168</v>
      </c>
      <c r="AK48" s="18">
        <f t="shared" si="116"/>
        <v>9.144880720607512</v>
      </c>
      <c r="AL48" s="18">
        <f t="shared" si="116"/>
        <v>4.682986382237484</v>
      </c>
      <c r="AM48" s="18">
        <f t="shared" si="116"/>
        <v>1.5546937631807791</v>
      </c>
      <c r="AO48" s="68">
        <f t="shared" si="117"/>
        <v>-78.955859874090507</v>
      </c>
      <c r="AP48" s="69">
        <f t="shared" si="118"/>
        <v>17.519380261600549</v>
      </c>
      <c r="AQ48" s="69">
        <f t="shared" si="119"/>
        <v>-61.436479612489961</v>
      </c>
      <c r="AS48" t="str">
        <f t="shared" si="143"/>
        <v>22 Health professionals</v>
      </c>
      <c r="AT48" s="18">
        <f t="shared" si="120"/>
        <v>1.6521733654366353</v>
      </c>
      <c r="AU48" s="18">
        <f t="shared" si="120"/>
        <v>1.7248407583876362</v>
      </c>
      <c r="AV48" s="18">
        <f t="shared" si="120"/>
        <v>1.8170748520028219</v>
      </c>
      <c r="AW48" s="18">
        <f t="shared" si="120"/>
        <v>1.7985984512087654</v>
      </c>
      <c r="AX48" s="18">
        <f t="shared" si="120"/>
        <v>1.7985524897608047</v>
      </c>
      <c r="AZ48" s="68">
        <f t="shared" si="121"/>
        <v>32.950559101332836</v>
      </c>
      <c r="BA48" s="69">
        <f t="shared" si="122"/>
        <v>56.136163331554719</v>
      </c>
      <c r="BB48" s="69">
        <f t="shared" si="123"/>
        <v>89.086722432887541</v>
      </c>
      <c r="BD48" t="str">
        <f t="shared" si="144"/>
        <v>22 Health professionals</v>
      </c>
      <c r="BE48" s="18">
        <f t="shared" si="124"/>
        <v>1.4856762400018824</v>
      </c>
      <c r="BF48" s="18">
        <f t="shared" si="124"/>
        <v>1.8211129899954164</v>
      </c>
      <c r="BG48" s="18">
        <f t="shared" si="124"/>
        <v>1.957404833279399</v>
      </c>
      <c r="BH48" s="18">
        <f t="shared" si="124"/>
        <v>1.9933102812607375</v>
      </c>
      <c r="BI48" s="18">
        <f t="shared" si="124"/>
        <v>2.2415861794298362</v>
      </c>
      <c r="BK48" s="68">
        <f t="shared" si="125"/>
        <v>12.962256797804606</v>
      </c>
      <c r="BL48" s="69">
        <f t="shared" si="126"/>
        <v>55.936705358249228</v>
      </c>
      <c r="BM48" s="69">
        <f t="shared" si="127"/>
        <v>68.898962156053827</v>
      </c>
      <c r="BO48" t="str">
        <f t="shared" si="145"/>
        <v>22 Health professionals</v>
      </c>
      <c r="BP48" s="18">
        <f t="shared" si="128"/>
        <v>1.1051031738611443</v>
      </c>
      <c r="BQ48" s="18">
        <f t="shared" si="128"/>
        <v>1.3077154632929147</v>
      </c>
      <c r="BR48" s="18">
        <f t="shared" si="128"/>
        <v>1.3921268591481084</v>
      </c>
      <c r="BS48" s="18">
        <f t="shared" si="128"/>
        <v>1.3548404688059168</v>
      </c>
      <c r="BT48" s="18">
        <f t="shared" si="128"/>
        <v>1.2820789199042655</v>
      </c>
      <c r="BV48" s="68">
        <f t="shared" si="129"/>
        <v>-18.382409796842563</v>
      </c>
      <c r="BW48" s="69">
        <f t="shared" si="130"/>
        <v>41.974442962647196</v>
      </c>
      <c r="BX48" s="69">
        <f t="shared" si="131"/>
        <v>23.592033165804636</v>
      </c>
      <c r="BZ48" t="str">
        <f t="shared" si="146"/>
        <v>22 Health professionals</v>
      </c>
      <c r="CA48" s="18">
        <f t="shared" si="132"/>
        <v>1.0767407242092186</v>
      </c>
      <c r="CB48" s="18">
        <f t="shared" si="132"/>
        <v>1.2677595230479399</v>
      </c>
      <c r="CC48" s="18">
        <f t="shared" si="132"/>
        <v>1.3075361484495678</v>
      </c>
      <c r="CD48" s="18">
        <f t="shared" si="132"/>
        <v>1.3223734650962247</v>
      </c>
      <c r="CE48" s="18">
        <f t="shared" si="132"/>
        <v>1.4637041744484012</v>
      </c>
      <c r="CG48" s="68">
        <f t="shared" si="133"/>
        <v>-35.264860648108012</v>
      </c>
      <c r="CH48" s="69">
        <f t="shared" si="134"/>
        <v>36.546193757632338</v>
      </c>
      <c r="CI48" s="69">
        <f t="shared" si="135"/>
        <v>1.2813331095243281</v>
      </c>
      <c r="CK48" t="str">
        <f t="shared" si="147"/>
        <v>22 Health professionals</v>
      </c>
      <c r="CL48" s="18">
        <f t="shared" si="136"/>
        <v>0.3482941370214731</v>
      </c>
      <c r="CM48" s="18">
        <f t="shared" si="136"/>
        <v>0.48148953463620509</v>
      </c>
      <c r="CN48" s="18">
        <f t="shared" si="136"/>
        <v>0.61650087017298638</v>
      </c>
      <c r="CO48" s="18">
        <f t="shared" si="136"/>
        <v>0.76521558595990502</v>
      </c>
      <c r="CP48" s="18">
        <f t="shared" si="136"/>
        <v>1.2314995349970321</v>
      </c>
      <c r="CR48" s="68">
        <f t="shared" si="137"/>
        <v>62.47250899493536</v>
      </c>
      <c r="CS48" s="69">
        <f t="shared" si="138"/>
        <v>47.390715877098529</v>
      </c>
      <c r="CT48" s="69">
        <f t="shared" si="139"/>
        <v>109.86322487203388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29.514249513506613</v>
      </c>
      <c r="C49" s="18">
        <f t="shared" si="104"/>
        <v>26.513845512623892</v>
      </c>
      <c r="D49" s="18">
        <f t="shared" si="104"/>
        <v>25.554828562883021</v>
      </c>
      <c r="E49" s="18">
        <f t="shared" si="104"/>
        <v>24.130193360042895</v>
      </c>
      <c r="F49" s="18">
        <f t="shared" si="104"/>
        <v>23.108565447202135</v>
      </c>
      <c r="H49" s="68">
        <f t="shared" si="105"/>
        <v>45.865850735084464</v>
      </c>
      <c r="I49" s="69">
        <f t="shared" si="106"/>
        <v>61.776084847645699</v>
      </c>
      <c r="J49" s="69">
        <f t="shared" si="107"/>
        <v>107.64193558273017</v>
      </c>
      <c r="L49" t="str">
        <f t="shared" si="140"/>
        <v>23 Teaching and other educational professionals</v>
      </c>
      <c r="M49" s="18">
        <f t="shared" si="108"/>
        <v>24.497746553012011</v>
      </c>
      <c r="N49" s="18">
        <f t="shared" si="108"/>
        <v>21.5796855648634</v>
      </c>
      <c r="O49" s="18">
        <f t="shared" si="108"/>
        <v>21.436920910279973</v>
      </c>
      <c r="P49" s="18">
        <f t="shared" si="108"/>
        <v>20.222487948601511</v>
      </c>
      <c r="Q49" s="18">
        <f t="shared" si="108"/>
        <v>19.175829775387758</v>
      </c>
      <c r="S49" s="68">
        <f t="shared" si="109"/>
        <v>45.889228122921509</v>
      </c>
      <c r="T49" s="69">
        <f t="shared" si="110"/>
        <v>63.760895810716093</v>
      </c>
      <c r="U49" s="69">
        <f t="shared" si="111"/>
        <v>109.6501239336376</v>
      </c>
      <c r="W49" t="str">
        <f t="shared" si="141"/>
        <v>23 Teaching and other educational professionals</v>
      </c>
      <c r="X49" s="18">
        <f t="shared" si="112"/>
        <v>7.7316781722409775</v>
      </c>
      <c r="Y49" s="18">
        <f t="shared" si="112"/>
        <v>5.7624616750449187</v>
      </c>
      <c r="Z49" s="18">
        <f t="shared" si="112"/>
        <v>5.7695732293140258</v>
      </c>
      <c r="AA49" s="18">
        <f t="shared" si="112"/>
        <v>4.4868070577107169</v>
      </c>
      <c r="AB49" s="18">
        <f t="shared" si="112"/>
        <v>3.0183541573962209</v>
      </c>
      <c r="AD49" s="68">
        <f t="shared" si="113"/>
        <v>-27.197032801113668</v>
      </c>
      <c r="AE49" s="69">
        <f t="shared" si="114"/>
        <v>43.055545356871519</v>
      </c>
      <c r="AF49" s="69">
        <f t="shared" si="115"/>
        <v>15.858512555757853</v>
      </c>
      <c r="AH49" t="str">
        <f t="shared" si="142"/>
        <v>23 Teaching and other educational professionals</v>
      </c>
      <c r="AI49" s="18">
        <f t="shared" si="116"/>
        <v>3.4394796685987661</v>
      </c>
      <c r="AJ49" s="18">
        <f t="shared" si="116"/>
        <v>2.2030856461729087</v>
      </c>
      <c r="AK49" s="18">
        <f t="shared" si="116"/>
        <v>2.100349303708815</v>
      </c>
      <c r="AL49" s="18">
        <f t="shared" si="116"/>
        <v>1.3760837773938497</v>
      </c>
      <c r="AM49" s="18">
        <f t="shared" si="116"/>
        <v>1.2903011156828195</v>
      </c>
      <c r="AO49" s="68">
        <f t="shared" si="117"/>
        <v>-23.956180997312703</v>
      </c>
      <c r="AP49" s="69">
        <f t="shared" si="118"/>
        <v>23.059060096993893</v>
      </c>
      <c r="AQ49" s="69">
        <f t="shared" si="119"/>
        <v>-0.89712090031881264</v>
      </c>
      <c r="AS49" t="str">
        <f t="shared" si="143"/>
        <v>23 Teaching and other educational professionals</v>
      </c>
      <c r="AT49" s="18">
        <f t="shared" si="120"/>
        <v>1.1097092188370621</v>
      </c>
      <c r="AU49" s="18">
        <f t="shared" si="120"/>
        <v>1.0052621864319931</v>
      </c>
      <c r="AV49" s="18">
        <f t="shared" si="120"/>
        <v>0.98143182837786491</v>
      </c>
      <c r="AW49" s="18">
        <f t="shared" si="120"/>
        <v>0.81282717627625989</v>
      </c>
      <c r="AX49" s="18">
        <f t="shared" si="120"/>
        <v>0.66969392040744991</v>
      </c>
      <c r="AZ49" s="68">
        <f t="shared" si="121"/>
        <v>-8.3450157800604892</v>
      </c>
      <c r="BA49" s="69">
        <f t="shared" si="122"/>
        <v>43.789697856555406</v>
      </c>
      <c r="BB49" s="69">
        <f t="shared" si="123"/>
        <v>35.444682076494921</v>
      </c>
      <c r="BD49" t="str">
        <f t="shared" si="144"/>
        <v>23 Teaching and other educational professionals</v>
      </c>
      <c r="BE49" s="18">
        <f t="shared" si="124"/>
        <v>1.0589650305426619</v>
      </c>
      <c r="BF49" s="18">
        <f t="shared" si="124"/>
        <v>1.0300305452282121</v>
      </c>
      <c r="BG49" s="18">
        <f t="shared" si="124"/>
        <v>1.1663948366919357</v>
      </c>
      <c r="BH49" s="18">
        <f t="shared" si="124"/>
        <v>1.1079592384918739</v>
      </c>
      <c r="BI49" s="18">
        <f t="shared" si="124"/>
        <v>1.2506500368708562</v>
      </c>
      <c r="BK49" s="68">
        <f t="shared" si="125"/>
        <v>5.7666595375307415</v>
      </c>
      <c r="BL49" s="69">
        <f t="shared" si="126"/>
        <v>42.123919061244521</v>
      </c>
      <c r="BM49" s="69">
        <f t="shared" si="127"/>
        <v>47.890578598775264</v>
      </c>
      <c r="BO49" t="str">
        <f t="shared" si="145"/>
        <v>23 Teaching and other educational professionals</v>
      </c>
      <c r="BP49" s="18">
        <f t="shared" si="128"/>
        <v>0.69667651218083126</v>
      </c>
      <c r="BQ49" s="18">
        <f t="shared" si="128"/>
        <v>0.69798413224407796</v>
      </c>
      <c r="BR49" s="18">
        <f t="shared" si="128"/>
        <v>0.77519146854214815</v>
      </c>
      <c r="BS49" s="18">
        <f t="shared" si="128"/>
        <v>0.71585827137862457</v>
      </c>
      <c r="BT49" s="18">
        <f t="shared" si="128"/>
        <v>0.75285945170486612</v>
      </c>
      <c r="BV49" s="68">
        <f t="shared" si="129"/>
        <v>-13.929813560199397</v>
      </c>
      <c r="BW49" s="69">
        <f t="shared" si="130"/>
        <v>41.144008587063297</v>
      </c>
      <c r="BX49" s="69">
        <f t="shared" si="131"/>
        <v>27.214195026863898</v>
      </c>
      <c r="BZ49" t="str">
        <f t="shared" si="146"/>
        <v>23 Teaching and other educational professionals</v>
      </c>
      <c r="CA49" s="18">
        <f t="shared" si="132"/>
        <v>0.81369179089699661</v>
      </c>
      <c r="CB49" s="18">
        <f t="shared" si="132"/>
        <v>0.81282575027075599</v>
      </c>
      <c r="CC49" s="18">
        <f t="shared" si="132"/>
        <v>0.95201391735689622</v>
      </c>
      <c r="CD49" s="18">
        <f t="shared" si="132"/>
        <v>0.95112477365816905</v>
      </c>
      <c r="CE49" s="18">
        <f t="shared" si="132"/>
        <v>1.1149425279309411</v>
      </c>
      <c r="CG49" s="68">
        <f t="shared" si="133"/>
        <v>-32.274898573193603</v>
      </c>
      <c r="CH49" s="69">
        <f t="shared" si="134"/>
        <v>36.581287692271317</v>
      </c>
      <c r="CI49" s="69">
        <f t="shared" si="135"/>
        <v>4.3063891190777168</v>
      </c>
      <c r="CK49" t="str">
        <f t="shared" si="147"/>
        <v>23 Teaching and other educational professionals</v>
      </c>
      <c r="CL49" s="18">
        <f t="shared" si="136"/>
        <v>0.42164496398670037</v>
      </c>
      <c r="CM49" s="18">
        <f t="shared" si="136"/>
        <v>0.49543208589445586</v>
      </c>
      <c r="CN49" s="18">
        <f t="shared" si="136"/>
        <v>0.71825134367894727</v>
      </c>
      <c r="CO49" s="18">
        <f t="shared" si="136"/>
        <v>0.89490027891810997</v>
      </c>
      <c r="CP49" s="18">
        <f t="shared" si="136"/>
        <v>1.2620601566186465</v>
      </c>
      <c r="CR49" s="68">
        <f t="shared" si="137"/>
        <v>42.916686297903993</v>
      </c>
      <c r="CS49" s="69">
        <f t="shared" si="138"/>
        <v>47.525597151932466</v>
      </c>
      <c r="CT49" s="69">
        <f t="shared" si="139"/>
        <v>90.442283449836452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6.5692158387825463</v>
      </c>
      <c r="C50" s="18">
        <f t="shared" si="104"/>
        <v>7.3182228922821837</v>
      </c>
      <c r="D50" s="18">
        <f t="shared" si="104"/>
        <v>7.6830394638846391</v>
      </c>
      <c r="E50" s="18">
        <f t="shared" si="104"/>
        <v>7.4451924629873112</v>
      </c>
      <c r="F50" s="18">
        <f t="shared" si="104"/>
        <v>7.3609022198841663</v>
      </c>
      <c r="H50" s="68">
        <f t="shared" si="105"/>
        <v>54.54380475370202</v>
      </c>
      <c r="I50" s="69">
        <f t="shared" si="106"/>
        <v>65.749529267897614</v>
      </c>
      <c r="J50" s="69">
        <f t="shared" si="107"/>
        <v>120.29333402159963</v>
      </c>
      <c r="L50" t="str">
        <f t="shared" si="140"/>
        <v>24 Business, media and public service professionals</v>
      </c>
      <c r="M50" s="18">
        <f t="shared" si="108"/>
        <v>12.439256820475514</v>
      </c>
      <c r="N50" s="18">
        <f t="shared" si="108"/>
        <v>13.568854546761608</v>
      </c>
      <c r="O50" s="18">
        <f t="shared" si="108"/>
        <v>14.269391632547348</v>
      </c>
      <c r="P50" s="18">
        <f t="shared" si="108"/>
        <v>13.513316768518102</v>
      </c>
      <c r="Q50" s="18">
        <f t="shared" si="108"/>
        <v>12.836368049436036</v>
      </c>
      <c r="S50" s="68">
        <f t="shared" si="109"/>
        <v>46.712855399643423</v>
      </c>
      <c r="T50" s="69">
        <f t="shared" si="110"/>
        <v>63.463638562268756</v>
      </c>
      <c r="U50" s="69">
        <f t="shared" si="111"/>
        <v>110.17649396191219</v>
      </c>
      <c r="W50" t="str">
        <f t="shared" si="141"/>
        <v>24 Business, media and public service professionals</v>
      </c>
      <c r="X50" s="18">
        <f t="shared" si="112"/>
        <v>11.117235060000665</v>
      </c>
      <c r="Y50" s="18">
        <f t="shared" si="112"/>
        <v>11.840182432971902</v>
      </c>
      <c r="Z50" s="18">
        <f t="shared" si="112"/>
        <v>12.578564119319967</v>
      </c>
      <c r="AA50" s="18">
        <f t="shared" si="112"/>
        <v>11.592093356723243</v>
      </c>
      <c r="AB50" s="18">
        <f t="shared" si="112"/>
        <v>10.535305865426741</v>
      </c>
      <c r="AD50" s="68">
        <f t="shared" si="113"/>
        <v>16.557078837273188</v>
      </c>
      <c r="AE50" s="69">
        <f t="shared" si="114"/>
        <v>54.872281189614199</v>
      </c>
      <c r="AF50" s="69">
        <f t="shared" si="115"/>
        <v>71.429360026887394</v>
      </c>
      <c r="AH50" t="str">
        <f t="shared" si="142"/>
        <v>24 Business, media and public service professionals</v>
      </c>
      <c r="AI50" s="18">
        <f t="shared" si="116"/>
        <v>3.4317750335000925</v>
      </c>
      <c r="AJ50" s="18">
        <f t="shared" si="116"/>
        <v>3.3101332406909303</v>
      </c>
      <c r="AK50" s="18">
        <f t="shared" si="116"/>
        <v>3.5904630162783056</v>
      </c>
      <c r="AL50" s="18">
        <f t="shared" si="116"/>
        <v>3.255973088735832</v>
      </c>
      <c r="AM50" s="18">
        <f t="shared" si="116"/>
        <v>3.1732986585513601</v>
      </c>
      <c r="AO50" s="68">
        <f t="shared" si="117"/>
        <v>9.4018999549261064</v>
      </c>
      <c r="AP50" s="69">
        <f t="shared" si="118"/>
        <v>35.276527982944003</v>
      </c>
      <c r="AQ50" s="69">
        <f t="shared" si="119"/>
        <v>44.678427937870104</v>
      </c>
      <c r="AS50" t="str">
        <f t="shared" si="143"/>
        <v>24 Business, media and public service professionals</v>
      </c>
      <c r="AT50" s="18">
        <f t="shared" si="120"/>
        <v>5.9567423944378675</v>
      </c>
      <c r="AU50" s="18">
        <f t="shared" si="120"/>
        <v>6.3900439398141637</v>
      </c>
      <c r="AV50" s="18">
        <f t="shared" si="120"/>
        <v>7.024401336782768</v>
      </c>
      <c r="AW50" s="18">
        <f t="shared" si="120"/>
        <v>6.9503738892177109</v>
      </c>
      <c r="AX50" s="18">
        <f t="shared" si="120"/>
        <v>6.9083136801944693</v>
      </c>
      <c r="AZ50" s="68">
        <f t="shared" si="121"/>
        <v>32.099934121514657</v>
      </c>
      <c r="BA50" s="69">
        <f t="shared" si="122"/>
        <v>55.018136548494176</v>
      </c>
      <c r="BB50" s="69">
        <f t="shared" si="123"/>
        <v>87.118070670008834</v>
      </c>
      <c r="BD50" t="str">
        <f t="shared" si="144"/>
        <v>24 Business, media and public service professionals</v>
      </c>
      <c r="BE50" s="18">
        <f t="shared" si="124"/>
        <v>3.4258984173162159</v>
      </c>
      <c r="BF50" s="18">
        <f t="shared" si="124"/>
        <v>3.8049971125928508</v>
      </c>
      <c r="BG50" s="18">
        <f t="shared" si="124"/>
        <v>4.1634718106107993</v>
      </c>
      <c r="BH50" s="18">
        <f t="shared" si="124"/>
        <v>4.1599117634243621</v>
      </c>
      <c r="BI50" s="18">
        <f t="shared" si="124"/>
        <v>4.0866025424710166</v>
      </c>
      <c r="BK50" s="68">
        <f t="shared" si="125"/>
        <v>-3.1799397304797119</v>
      </c>
      <c r="BL50" s="69">
        <f t="shared" si="126"/>
        <v>40.649444364980518</v>
      </c>
      <c r="BM50" s="69">
        <f t="shared" si="127"/>
        <v>37.469504634500808</v>
      </c>
      <c r="BO50" t="str">
        <f t="shared" si="145"/>
        <v>24 Business, media and public service professionals</v>
      </c>
      <c r="BP50" s="18">
        <f t="shared" si="128"/>
        <v>2.3547759920568803</v>
      </c>
      <c r="BQ50" s="18">
        <f t="shared" si="128"/>
        <v>2.5029162589597616</v>
      </c>
      <c r="BR50" s="18">
        <f t="shared" si="128"/>
        <v>2.9250972262170336</v>
      </c>
      <c r="BS50" s="18">
        <f t="shared" si="128"/>
        <v>2.7591569159828331</v>
      </c>
      <c r="BT50" s="18">
        <f t="shared" si="128"/>
        <v>2.7178812440999414</v>
      </c>
      <c r="BV50" s="68">
        <f t="shared" si="129"/>
        <v>-17.654856326927398</v>
      </c>
      <c r="BW50" s="69">
        <f t="shared" si="130"/>
        <v>36.643455203252664</v>
      </c>
      <c r="BX50" s="69">
        <f t="shared" si="131"/>
        <v>18.988598876325266</v>
      </c>
      <c r="BZ50" t="str">
        <f t="shared" si="146"/>
        <v>24 Business, media and public service professionals</v>
      </c>
      <c r="CA50" s="18">
        <f t="shared" si="132"/>
        <v>2.1028177553829863</v>
      </c>
      <c r="CB50" s="18">
        <f t="shared" si="132"/>
        <v>2.3799477684967778</v>
      </c>
      <c r="CC50" s="18">
        <f t="shared" si="132"/>
        <v>2.786782424651213</v>
      </c>
      <c r="CD50" s="18">
        <f t="shared" si="132"/>
        <v>2.7247457370010002</v>
      </c>
      <c r="CE50" s="18">
        <f t="shared" si="132"/>
        <v>2.745159692951165</v>
      </c>
      <c r="CG50" s="68">
        <f t="shared" si="133"/>
        <v>-43.035402810031762</v>
      </c>
      <c r="CH50" s="69">
        <f t="shared" si="134"/>
        <v>31.33668854595955</v>
      </c>
      <c r="CI50" s="69">
        <f t="shared" si="135"/>
        <v>-11.698714264072205</v>
      </c>
      <c r="CK50" t="str">
        <f t="shared" si="147"/>
        <v>24 Business, media and public service professionals</v>
      </c>
      <c r="CL50" s="18">
        <f t="shared" si="136"/>
        <v>1.2165234431032501</v>
      </c>
      <c r="CM50" s="18">
        <f t="shared" si="136"/>
        <v>1.6746222257994561</v>
      </c>
      <c r="CN50" s="18">
        <f t="shared" si="136"/>
        <v>2.0330233386810113</v>
      </c>
      <c r="CO50" s="18">
        <f t="shared" si="136"/>
        <v>2.5993186791812373</v>
      </c>
      <c r="CP50" s="18">
        <f t="shared" si="136"/>
        <v>3.7565618862459198</v>
      </c>
      <c r="CR50" s="68">
        <f t="shared" si="137"/>
        <v>50.28910996047469</v>
      </c>
      <c r="CS50" s="69">
        <f t="shared" si="138"/>
        <v>44.861173234911824</v>
      </c>
      <c r="CT50" s="69">
        <f t="shared" si="139"/>
        <v>95.150283195386521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2.5184000109224569</v>
      </c>
      <c r="C51" s="18">
        <f t="shared" si="104"/>
        <v>3.0021650174509489</v>
      </c>
      <c r="D51" s="18">
        <f t="shared" si="104"/>
        <v>3.3380527708977294</v>
      </c>
      <c r="E51" s="18">
        <f t="shared" si="104"/>
        <v>3.0632942744603748</v>
      </c>
      <c r="F51" s="18">
        <f t="shared" si="104"/>
        <v>3.3189470773142036</v>
      </c>
      <c r="H51" s="68">
        <f t="shared" si="105"/>
        <v>60.383890644151563</v>
      </c>
      <c r="I51" s="69">
        <f t="shared" si="106"/>
        <v>60.918585550198976</v>
      </c>
      <c r="J51" s="69">
        <f t="shared" si="107"/>
        <v>121.30247619435053</v>
      </c>
      <c r="L51" t="str">
        <f t="shared" si="140"/>
        <v>31 Science, engineering and technology associate professionals</v>
      </c>
      <c r="M51" s="18">
        <f t="shared" si="108"/>
        <v>2.1953896456607258</v>
      </c>
      <c r="N51" s="18">
        <f t="shared" si="108"/>
        <v>2.3180726599917207</v>
      </c>
      <c r="O51" s="18">
        <f t="shared" si="108"/>
        <v>2.4727137194465261</v>
      </c>
      <c r="P51" s="18">
        <f t="shared" si="108"/>
        <v>2.2052168866563635</v>
      </c>
      <c r="Q51" s="18">
        <f t="shared" si="108"/>
        <v>2.1786630859781217</v>
      </c>
      <c r="S51" s="68">
        <f t="shared" si="109"/>
        <v>43.697000531018979</v>
      </c>
      <c r="T51" s="69">
        <f t="shared" si="110"/>
        <v>53.626854318733983</v>
      </c>
      <c r="U51" s="69">
        <f t="shared" si="111"/>
        <v>97.323854849752962</v>
      </c>
      <c r="W51" t="str">
        <f t="shared" si="141"/>
        <v>31 Science, engineering and technology associate professionals</v>
      </c>
      <c r="X51" s="18">
        <f t="shared" si="112"/>
        <v>2.6633856854471381</v>
      </c>
      <c r="Y51" s="18">
        <f t="shared" si="112"/>
        <v>2.9713604346205504</v>
      </c>
      <c r="Z51" s="18">
        <f t="shared" si="112"/>
        <v>3.1094188150928335</v>
      </c>
      <c r="AA51" s="18">
        <f t="shared" si="112"/>
        <v>2.7733226631486496</v>
      </c>
      <c r="AB51" s="18">
        <f t="shared" si="112"/>
        <v>2.6935039575905764</v>
      </c>
      <c r="AD51" s="68">
        <f t="shared" si="113"/>
        <v>20.54826651471441</v>
      </c>
      <c r="AE51" s="69">
        <f t="shared" si="114"/>
        <v>46.856507473156341</v>
      </c>
      <c r="AF51" s="69">
        <f t="shared" si="115"/>
        <v>67.404773987870755</v>
      </c>
      <c r="AH51" t="str">
        <f t="shared" si="142"/>
        <v>31 Science, engineering and technology associate professionals</v>
      </c>
      <c r="AI51" s="18">
        <f t="shared" si="116"/>
        <v>1.4463356730999912</v>
      </c>
      <c r="AJ51" s="18">
        <f t="shared" si="116"/>
        <v>1.8577407213871866</v>
      </c>
      <c r="AK51" s="18">
        <f t="shared" si="116"/>
        <v>1.9881551021386117</v>
      </c>
      <c r="AL51" s="18">
        <f t="shared" si="116"/>
        <v>2.055971932603835</v>
      </c>
      <c r="AM51" s="18">
        <f t="shared" si="116"/>
        <v>2.3202826971004327</v>
      </c>
      <c r="AO51" s="68">
        <f t="shared" si="117"/>
        <v>44.462462380423688</v>
      </c>
      <c r="AP51" s="69">
        <f t="shared" si="118"/>
        <v>52.67145443800834</v>
      </c>
      <c r="AQ51" s="69">
        <f t="shared" si="119"/>
        <v>97.133916818432027</v>
      </c>
      <c r="AS51" t="str">
        <f t="shared" si="143"/>
        <v>31 Science, engineering and technology associate professionals</v>
      </c>
      <c r="AT51" s="18">
        <f t="shared" si="120"/>
        <v>4.1787526073840082</v>
      </c>
      <c r="AU51" s="18">
        <f t="shared" si="120"/>
        <v>4.3741606447679322</v>
      </c>
      <c r="AV51" s="18">
        <f t="shared" si="120"/>
        <v>4.5332259673718616</v>
      </c>
      <c r="AW51" s="18">
        <f t="shared" si="120"/>
        <v>3.7231940105857597</v>
      </c>
      <c r="AX51" s="18">
        <f t="shared" si="120"/>
        <v>3.0951117245524844</v>
      </c>
      <c r="AZ51" s="68">
        <f t="shared" si="121"/>
        <v>-8.2916601984618552</v>
      </c>
      <c r="BA51" s="69">
        <f t="shared" si="122"/>
        <v>34.172987273635378</v>
      </c>
      <c r="BB51" s="69">
        <f t="shared" si="123"/>
        <v>25.881327075173527</v>
      </c>
      <c r="BD51" t="str">
        <f t="shared" si="144"/>
        <v>31 Science, engineering and technology associate professionals</v>
      </c>
      <c r="BE51" s="18">
        <f t="shared" si="124"/>
        <v>1.681059545424723</v>
      </c>
      <c r="BF51" s="18">
        <f t="shared" si="124"/>
        <v>1.7128676122015143</v>
      </c>
      <c r="BG51" s="18">
        <f t="shared" si="124"/>
        <v>1.8012469469295127</v>
      </c>
      <c r="BH51" s="18">
        <f t="shared" si="124"/>
        <v>1.4140858690381006</v>
      </c>
      <c r="BI51" s="18">
        <f t="shared" si="124"/>
        <v>1.0877179246266706</v>
      </c>
      <c r="BK51" s="68">
        <f t="shared" si="125"/>
        <v>-40.433565646182693</v>
      </c>
      <c r="BL51" s="69">
        <f t="shared" si="126"/>
        <v>24.702759388738826</v>
      </c>
      <c r="BM51" s="69">
        <f t="shared" si="127"/>
        <v>-15.730806257443863</v>
      </c>
      <c r="BO51" t="str">
        <f t="shared" si="145"/>
        <v>31 Science, engineering and technology associate professionals</v>
      </c>
      <c r="BP51" s="18">
        <f t="shared" si="128"/>
        <v>1.2224677622479803</v>
      </c>
      <c r="BQ51" s="18">
        <f t="shared" si="128"/>
        <v>1.3272399495570388</v>
      </c>
      <c r="BR51" s="18">
        <f t="shared" si="128"/>
        <v>1.4676481520730205</v>
      </c>
      <c r="BS51" s="18">
        <f t="shared" si="128"/>
        <v>1.276758886809281</v>
      </c>
      <c r="BT51" s="18">
        <f t="shared" si="128"/>
        <v>1.344313324529095</v>
      </c>
      <c r="BV51" s="68">
        <f t="shared" si="129"/>
        <v>-18.824238344459093</v>
      </c>
      <c r="BW51" s="69">
        <f t="shared" si="130"/>
        <v>32.068881160160068</v>
      </c>
      <c r="BX51" s="69">
        <f t="shared" si="131"/>
        <v>13.244642815700972</v>
      </c>
      <c r="BZ51" t="str">
        <f t="shared" si="146"/>
        <v>31 Science, engineering and technology associate professionals</v>
      </c>
      <c r="CA51" s="18">
        <f t="shared" si="132"/>
        <v>1.408522040904183</v>
      </c>
      <c r="CB51" s="18">
        <f t="shared" si="132"/>
        <v>1.6746305884034942</v>
      </c>
      <c r="CC51" s="18">
        <f t="shared" si="132"/>
        <v>1.9273674597232873</v>
      </c>
      <c r="CD51" s="18">
        <f t="shared" si="132"/>
        <v>1.8517656244445309</v>
      </c>
      <c r="CE51" s="18">
        <f t="shared" si="132"/>
        <v>2.208557470629664</v>
      </c>
      <c r="CG51" s="68">
        <f t="shared" si="133"/>
        <v>-33.734929772401323</v>
      </c>
      <c r="CH51" s="69">
        <f t="shared" si="134"/>
        <v>29.236532481528833</v>
      </c>
      <c r="CI51" s="69">
        <f t="shared" si="135"/>
        <v>-4.4983972908724956</v>
      </c>
      <c r="CK51" t="str">
        <f t="shared" si="147"/>
        <v>31 Science, engineering and technology associate professionals</v>
      </c>
      <c r="CL51" s="18">
        <f t="shared" si="136"/>
        <v>0.64010904207474861</v>
      </c>
      <c r="CM51" s="18">
        <f t="shared" si="136"/>
        <v>0.93394877029191259</v>
      </c>
      <c r="CN51" s="18">
        <f t="shared" si="136"/>
        <v>1.2588445600509335</v>
      </c>
      <c r="CO51" s="18">
        <f t="shared" si="136"/>
        <v>1.679312443519732</v>
      </c>
      <c r="CP51" s="18">
        <f t="shared" si="136"/>
        <v>2.883494135503486</v>
      </c>
      <c r="CR51" s="68">
        <f t="shared" si="137"/>
        <v>86.305765028298154</v>
      </c>
      <c r="CS51" s="69">
        <f t="shared" si="138"/>
        <v>53.528240354063314</v>
      </c>
      <c r="CT51" s="69">
        <f t="shared" si="139"/>
        <v>139.83400538236148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0.49056407856343043</v>
      </c>
      <c r="C52" s="18">
        <f t="shared" si="104"/>
        <v>0.53658667286904271</v>
      </c>
      <c r="D52" s="18">
        <f t="shared" si="104"/>
        <v>0.52673333636873731</v>
      </c>
      <c r="E52" s="18">
        <f t="shared" si="104"/>
        <v>0.80678492450284389</v>
      </c>
      <c r="F52" s="18">
        <f t="shared" si="104"/>
        <v>1.0095093503432839</v>
      </c>
      <c r="H52" s="68">
        <f t="shared" si="105"/>
        <v>209.15277979041775</v>
      </c>
      <c r="I52" s="69">
        <f t="shared" si="106"/>
        <v>132.79796946271938</v>
      </c>
      <c r="J52" s="69">
        <f t="shared" si="107"/>
        <v>341.95074925313713</v>
      </c>
      <c r="L52" t="str">
        <f t="shared" si="140"/>
        <v>32 Health and social care associate professionals</v>
      </c>
      <c r="M52" s="18">
        <f t="shared" si="108"/>
        <v>1.8036608488488814</v>
      </c>
      <c r="N52" s="18">
        <f t="shared" si="108"/>
        <v>1.8345792504475995</v>
      </c>
      <c r="O52" s="18">
        <f t="shared" si="108"/>
        <v>1.9124430435012303</v>
      </c>
      <c r="P52" s="18">
        <f t="shared" si="108"/>
        <v>3.0164026755596005</v>
      </c>
      <c r="Q52" s="18">
        <f t="shared" si="108"/>
        <v>3.5730260670705798</v>
      </c>
      <c r="S52" s="68">
        <f t="shared" si="109"/>
        <v>204.70469157704127</v>
      </c>
      <c r="T52" s="69">
        <f t="shared" si="110"/>
        <v>128.88308717571289</v>
      </c>
      <c r="U52" s="69">
        <f t="shared" si="111"/>
        <v>333.58777875275416</v>
      </c>
      <c r="W52" t="str">
        <f t="shared" si="141"/>
        <v>32 Health and social care associate professionals</v>
      </c>
      <c r="X52" s="18">
        <f t="shared" si="112"/>
        <v>2.6115771403765855</v>
      </c>
      <c r="Y52" s="18">
        <f t="shared" si="112"/>
        <v>2.5948243701618798</v>
      </c>
      <c r="Z52" s="18">
        <f t="shared" si="112"/>
        <v>2.6920124778372236</v>
      </c>
      <c r="AA52" s="18">
        <f t="shared" si="112"/>
        <v>4.3127894849973387</v>
      </c>
      <c r="AB52" s="18">
        <f t="shared" si="112"/>
        <v>4.9003351499412835</v>
      </c>
      <c r="AD52" s="68">
        <f t="shared" si="113"/>
        <v>153.3210555798218</v>
      </c>
      <c r="AE52" s="69">
        <f t="shared" si="114"/>
        <v>124.03044570128903</v>
      </c>
      <c r="AF52" s="69">
        <f t="shared" si="115"/>
        <v>277.35150128111081</v>
      </c>
      <c r="AH52" t="str">
        <f t="shared" si="142"/>
        <v>32 Health and social care associate professionals</v>
      </c>
      <c r="AI52" s="18">
        <f t="shared" si="116"/>
        <v>6.3446082491726061</v>
      </c>
      <c r="AJ52" s="18">
        <f t="shared" si="116"/>
        <v>5.2638295199674348</v>
      </c>
      <c r="AK52" s="18">
        <f t="shared" si="116"/>
        <v>5.1938369946342755</v>
      </c>
      <c r="AL52" s="18">
        <f t="shared" si="116"/>
        <v>5.8613165723582465</v>
      </c>
      <c r="AM52" s="18">
        <f t="shared" si="116"/>
        <v>3.2414859564894232</v>
      </c>
      <c r="AO52" s="68">
        <f t="shared" si="117"/>
        <v>-22.746137411406654</v>
      </c>
      <c r="AP52" s="69">
        <f t="shared" si="118"/>
        <v>45.370897725400681</v>
      </c>
      <c r="AQ52" s="69">
        <f t="shared" si="119"/>
        <v>22.624760313994031</v>
      </c>
      <c r="AS52" t="str">
        <f t="shared" si="143"/>
        <v>32 Health and social care associate professionals</v>
      </c>
      <c r="AT52" s="18">
        <f t="shared" si="120"/>
        <v>1.391664845098459</v>
      </c>
      <c r="AU52" s="18">
        <f t="shared" si="120"/>
        <v>1.3885338212726928</v>
      </c>
      <c r="AV52" s="18">
        <f t="shared" si="120"/>
        <v>1.4986703131689765</v>
      </c>
      <c r="AW52" s="18">
        <f t="shared" si="120"/>
        <v>2.1534317125461491</v>
      </c>
      <c r="AX52" s="18">
        <f t="shared" si="120"/>
        <v>2.3016660174204082</v>
      </c>
      <c r="AZ52" s="68">
        <f t="shared" si="121"/>
        <v>106.28899973823582</v>
      </c>
      <c r="BA52" s="69">
        <f t="shared" si="122"/>
        <v>94.718355415469176</v>
      </c>
      <c r="BB52" s="69">
        <f t="shared" si="123"/>
        <v>201.00735515370499</v>
      </c>
      <c r="BD52" t="str">
        <f t="shared" si="144"/>
        <v>32 Health and social care associate professionals</v>
      </c>
      <c r="BE52" s="18">
        <f t="shared" si="124"/>
        <v>1.3319207531362949</v>
      </c>
      <c r="BF52" s="18">
        <f t="shared" si="124"/>
        <v>1.512550631427704</v>
      </c>
      <c r="BG52" s="18">
        <f t="shared" si="124"/>
        <v>1.7087003472291609</v>
      </c>
      <c r="BH52" s="18">
        <f t="shared" si="124"/>
        <v>2.87386882744998</v>
      </c>
      <c r="BI52" s="18">
        <f t="shared" si="124"/>
        <v>3.7942132171822953</v>
      </c>
      <c r="BK52" s="68">
        <f t="shared" si="125"/>
        <v>119.03544591236958</v>
      </c>
      <c r="BL52" s="69">
        <f t="shared" si="126"/>
        <v>102.17951460633239</v>
      </c>
      <c r="BM52" s="69">
        <f t="shared" si="127"/>
        <v>221.21496051870201</v>
      </c>
      <c r="BO52" t="str">
        <f t="shared" si="145"/>
        <v>32 Health and social care associate professionals</v>
      </c>
      <c r="BP52" s="18">
        <f t="shared" si="128"/>
        <v>1.0481211371217631</v>
      </c>
      <c r="BQ52" s="18">
        <f t="shared" si="128"/>
        <v>1.1561389715596937</v>
      </c>
      <c r="BR52" s="18">
        <f t="shared" si="128"/>
        <v>1.2584380222783222</v>
      </c>
      <c r="BS52" s="18">
        <f t="shared" si="128"/>
        <v>1.9924943658412737</v>
      </c>
      <c r="BT52" s="18">
        <f t="shared" si="128"/>
        <v>2.1795058506142788</v>
      </c>
      <c r="BV52" s="68">
        <f t="shared" si="129"/>
        <v>53.487859172356757</v>
      </c>
      <c r="BW52" s="69">
        <f t="shared" si="130"/>
        <v>77.341335962055481</v>
      </c>
      <c r="BX52" s="69">
        <f t="shared" si="131"/>
        <v>130.82919513441226</v>
      </c>
      <c r="BZ52" t="str">
        <f t="shared" si="146"/>
        <v>32 Health and social care associate professionals</v>
      </c>
      <c r="CA52" s="18">
        <f t="shared" si="132"/>
        <v>0.66764544845036233</v>
      </c>
      <c r="CB52" s="18">
        <f t="shared" si="132"/>
        <v>0.60545521537770874</v>
      </c>
      <c r="CC52" s="18">
        <f t="shared" si="132"/>
        <v>0.62479467450668058</v>
      </c>
      <c r="CD52" s="18">
        <f t="shared" si="132"/>
        <v>0.92798794513376592</v>
      </c>
      <c r="CE52" s="18">
        <f t="shared" si="132"/>
        <v>1.0668680346707311</v>
      </c>
      <c r="CG52" s="68">
        <f t="shared" si="133"/>
        <v>-1.2552842379566493</v>
      </c>
      <c r="CH52" s="69">
        <f t="shared" si="134"/>
        <v>54.444573996887279</v>
      </c>
      <c r="CI52" s="69">
        <f t="shared" si="135"/>
        <v>53.189289758930627</v>
      </c>
      <c r="CK52" t="str">
        <f t="shared" si="147"/>
        <v>32 Health and social care associate professionals</v>
      </c>
      <c r="CL52" s="18">
        <f t="shared" si="136"/>
        <v>0.25582451087639357</v>
      </c>
      <c r="CM52" s="18">
        <f t="shared" si="136"/>
        <v>0.2984046971672622</v>
      </c>
      <c r="CN52" s="18">
        <f t="shared" si="136"/>
        <v>0.37005242365396124</v>
      </c>
      <c r="CO52" s="18">
        <f t="shared" si="136"/>
        <v>0.69663247284397856</v>
      </c>
      <c r="CP52" s="18">
        <f t="shared" si="136"/>
        <v>1.2456859579871904</v>
      </c>
      <c r="CR52" s="68">
        <f t="shared" si="137"/>
        <v>173.79445275387783</v>
      </c>
      <c r="CS52" s="69">
        <f t="shared" si="138"/>
        <v>79.896021459799087</v>
      </c>
      <c r="CT52" s="69">
        <f t="shared" si="139"/>
        <v>253.69047421367691</v>
      </c>
    </row>
    <row r="53" spans="1:98" x14ac:dyDescent="0.2">
      <c r="A53" t="str">
        <f t="shared" si="103"/>
        <v>33 Protective service occupations</v>
      </c>
      <c r="B53" s="18">
        <f t="shared" si="104"/>
        <v>0.22378760663379205</v>
      </c>
      <c r="C53" s="18">
        <f t="shared" si="104"/>
        <v>0.24983870852346232</v>
      </c>
      <c r="D53" s="18">
        <f t="shared" si="104"/>
        <v>0.24900550117204898</v>
      </c>
      <c r="E53" s="18">
        <f t="shared" si="104"/>
        <v>0.22753290443601956</v>
      </c>
      <c r="F53" s="18">
        <f t="shared" si="104"/>
        <v>0.23953988245671887</v>
      </c>
      <c r="H53" s="68">
        <f t="shared" si="105"/>
        <v>55.175268490417494</v>
      </c>
      <c r="I53" s="69">
        <f t="shared" si="106"/>
        <v>46.350648173542922</v>
      </c>
      <c r="J53" s="69">
        <f t="shared" si="107"/>
        <v>101.5259166639604</v>
      </c>
      <c r="L53" t="str">
        <f t="shared" si="140"/>
        <v>33 Protective service occupations</v>
      </c>
      <c r="M53" s="18">
        <f t="shared" si="108"/>
        <v>0.4639901745629566</v>
      </c>
      <c r="N53" s="18">
        <f t="shared" si="108"/>
        <v>0.46176224423823919</v>
      </c>
      <c r="O53" s="18">
        <f t="shared" si="108"/>
        <v>0.47557959901262842</v>
      </c>
      <c r="P53" s="18">
        <f t="shared" si="108"/>
        <v>0.36790790778974192</v>
      </c>
      <c r="Q53" s="18">
        <f t="shared" si="108"/>
        <v>0.36965998981485654</v>
      </c>
      <c r="S53" s="68">
        <f t="shared" si="109"/>
        <v>26.768309009887524</v>
      </c>
      <c r="T53" s="69">
        <f t="shared" si="110"/>
        <v>35.117964457357736</v>
      </c>
      <c r="U53" s="69">
        <f t="shared" si="111"/>
        <v>61.886273467245253</v>
      </c>
      <c r="W53" t="str">
        <f t="shared" si="141"/>
        <v>33 Protective service occupations</v>
      </c>
      <c r="X53" s="18">
        <f t="shared" si="112"/>
        <v>0.90006861118092951</v>
      </c>
      <c r="Y53" s="18">
        <f t="shared" si="112"/>
        <v>0.93145882315041084</v>
      </c>
      <c r="Z53" s="18">
        <f t="shared" si="112"/>
        <v>0.9823578655278602</v>
      </c>
      <c r="AA53" s="18">
        <f t="shared" si="112"/>
        <v>0.780398045660182</v>
      </c>
      <c r="AB53" s="18">
        <f t="shared" si="112"/>
        <v>0.85939028963104103</v>
      </c>
      <c r="AD53" s="68">
        <f t="shared" si="113"/>
        <v>21.742800889302917</v>
      </c>
      <c r="AE53" s="69">
        <f t="shared" si="114"/>
        <v>38.809059524689424</v>
      </c>
      <c r="AF53" s="69">
        <f t="shared" si="115"/>
        <v>60.551860413992344</v>
      </c>
      <c r="AH53" t="str">
        <f t="shared" si="142"/>
        <v>33 Protective service occupations</v>
      </c>
      <c r="AI53" s="18">
        <f t="shared" si="116"/>
        <v>0.89356483614834137</v>
      </c>
      <c r="AJ53" s="18">
        <f t="shared" si="116"/>
        <v>1.025719135488099</v>
      </c>
      <c r="AK53" s="18">
        <f t="shared" si="116"/>
        <v>1.1226680162178386</v>
      </c>
      <c r="AL53" s="18">
        <f t="shared" si="116"/>
        <v>0.98067510451752848</v>
      </c>
      <c r="AM53" s="18">
        <f t="shared" si="116"/>
        <v>1.1554089142143236</v>
      </c>
      <c r="AO53" s="68">
        <f t="shared" si="117"/>
        <v>27.393930613301798</v>
      </c>
      <c r="AP53" s="69">
        <f t="shared" si="118"/>
        <v>35.474752934440886</v>
      </c>
      <c r="AQ53" s="69">
        <f t="shared" si="119"/>
        <v>62.868683547742691</v>
      </c>
      <c r="AS53" t="str">
        <f t="shared" si="143"/>
        <v>33 Protective service occupations</v>
      </c>
      <c r="AT53" s="18">
        <f t="shared" si="120"/>
        <v>0.89038426609071175</v>
      </c>
      <c r="AU53" s="18">
        <f t="shared" si="120"/>
        <v>0.77345844997843027</v>
      </c>
      <c r="AV53" s="18">
        <f t="shared" si="120"/>
        <v>0.77567535308216484</v>
      </c>
      <c r="AW53" s="18">
        <f t="shared" si="120"/>
        <v>0.55062282108341909</v>
      </c>
      <c r="AX53" s="18">
        <f t="shared" si="120"/>
        <v>0.50487761635235839</v>
      </c>
      <c r="AZ53" s="68">
        <f t="shared" si="121"/>
        <v>-12.572915952823461</v>
      </c>
      <c r="BA53" s="69">
        <f t="shared" si="122"/>
        <v>28.374495763504743</v>
      </c>
      <c r="BB53" s="69">
        <f t="shared" si="123"/>
        <v>15.801579810681279</v>
      </c>
      <c r="BD53" t="str">
        <f t="shared" si="144"/>
        <v>33 Protective service occupations</v>
      </c>
      <c r="BE53" s="18">
        <f t="shared" si="124"/>
        <v>0.89121840107768313</v>
      </c>
      <c r="BF53" s="18">
        <f t="shared" si="124"/>
        <v>0.81066908282750938</v>
      </c>
      <c r="BG53" s="18">
        <f t="shared" si="124"/>
        <v>0.81606086785304621</v>
      </c>
      <c r="BH53" s="18">
        <f t="shared" si="124"/>
        <v>0.62741046563402492</v>
      </c>
      <c r="BI53" s="18">
        <f t="shared" si="124"/>
        <v>0.50839236852939562</v>
      </c>
      <c r="BK53" s="68">
        <f t="shared" si="125"/>
        <v>-38.548138053809453</v>
      </c>
      <c r="BL53" s="69">
        <f t="shared" si="126"/>
        <v>17.978797868349375</v>
      </c>
      <c r="BM53" s="69">
        <f t="shared" si="127"/>
        <v>-20.569340185460071</v>
      </c>
      <c r="BO53" t="str">
        <f t="shared" si="145"/>
        <v>33 Protective service occupations</v>
      </c>
      <c r="BP53" s="18">
        <f t="shared" si="128"/>
        <v>0.95688982938365119</v>
      </c>
      <c r="BQ53" s="18">
        <f t="shared" si="128"/>
        <v>0.90381083724259714</v>
      </c>
      <c r="BR53" s="18">
        <f t="shared" si="128"/>
        <v>0.96084370586154988</v>
      </c>
      <c r="BS53" s="18">
        <f t="shared" si="128"/>
        <v>0.72061803164476912</v>
      </c>
      <c r="BT53" s="18">
        <f t="shared" si="128"/>
        <v>0.63891241254098952</v>
      </c>
      <c r="BV53" s="68">
        <f t="shared" si="129"/>
        <v>-41.070005989523814</v>
      </c>
      <c r="BW53" s="69">
        <f t="shared" si="130"/>
        <v>20.172747150443865</v>
      </c>
      <c r="BX53" s="69">
        <f t="shared" si="131"/>
        <v>-20.897258839079953</v>
      </c>
      <c r="BZ53" t="str">
        <f t="shared" si="146"/>
        <v>33 Protective service occupations</v>
      </c>
      <c r="CA53" s="18">
        <f t="shared" si="132"/>
        <v>0.73804289829333825</v>
      </c>
      <c r="CB53" s="18">
        <f t="shared" si="132"/>
        <v>0.71187278493708517</v>
      </c>
      <c r="CC53" s="18">
        <f t="shared" si="132"/>
        <v>0.79144588321791509</v>
      </c>
      <c r="CD53" s="18">
        <f t="shared" si="132"/>
        <v>0.65302681960603659</v>
      </c>
      <c r="CE53" s="18">
        <f t="shared" si="132"/>
        <v>0.82322846211240441</v>
      </c>
      <c r="CG53" s="68">
        <f t="shared" si="133"/>
        <v>-39.849445825628692</v>
      </c>
      <c r="CH53" s="69">
        <f t="shared" si="134"/>
        <v>23.506307646749761</v>
      </c>
      <c r="CI53" s="69">
        <f t="shared" si="135"/>
        <v>-16.343138178878934</v>
      </c>
      <c r="CK53" t="str">
        <f t="shared" si="147"/>
        <v>33 Protective service occupations</v>
      </c>
      <c r="CL53" s="18">
        <f t="shared" si="136"/>
        <v>0.32754707643830344</v>
      </c>
      <c r="CM53" s="18">
        <f t="shared" si="136"/>
        <v>0.29001226919717615</v>
      </c>
      <c r="CN53" s="18">
        <f t="shared" si="136"/>
        <v>0.32064564020646019</v>
      </c>
      <c r="CO53" s="18">
        <f t="shared" si="136"/>
        <v>0.29919900602193922</v>
      </c>
      <c r="CP53" s="18">
        <f t="shared" si="136"/>
        <v>0.35958335925379686</v>
      </c>
      <c r="CR53" s="68">
        <f t="shared" si="137"/>
        <v>-8.7876647200349876</v>
      </c>
      <c r="CS53" s="69">
        <f t="shared" si="138"/>
        <v>17.494678519511616</v>
      </c>
      <c r="CT53" s="69">
        <f t="shared" si="139"/>
        <v>8.7070137994766306</v>
      </c>
    </row>
    <row r="54" spans="1:98" x14ac:dyDescent="0.2">
      <c r="A54" t="str">
        <f t="shared" si="103"/>
        <v>34 Culture, media and sports occupations</v>
      </c>
      <c r="B54" s="18">
        <f t="shared" si="104"/>
        <v>1.1160678212556678</v>
      </c>
      <c r="C54" s="18">
        <f t="shared" si="104"/>
        <v>1.1409774917365283</v>
      </c>
      <c r="D54" s="18">
        <f t="shared" si="104"/>
        <v>1.0136710687396495</v>
      </c>
      <c r="E54" s="18">
        <f t="shared" si="104"/>
        <v>0.92544462879130507</v>
      </c>
      <c r="F54" s="18">
        <f t="shared" si="104"/>
        <v>0.91008575872091546</v>
      </c>
      <c r="H54" s="68">
        <f t="shared" si="105"/>
        <v>44.823447734179197</v>
      </c>
      <c r="I54" s="69">
        <f t="shared" si="106"/>
        <v>65.582661483694665</v>
      </c>
      <c r="J54" s="69">
        <f t="shared" si="107"/>
        <v>110.40610921787386</v>
      </c>
      <c r="L54" t="str">
        <f t="shared" si="140"/>
        <v>34 Culture, media and sports occupations</v>
      </c>
      <c r="M54" s="18">
        <f t="shared" si="108"/>
        <v>2.4361485869478816</v>
      </c>
      <c r="N54" s="18">
        <f t="shared" si="108"/>
        <v>2.3994874547537344</v>
      </c>
      <c r="O54" s="18">
        <f t="shared" si="108"/>
        <v>2.3343091872850357</v>
      </c>
      <c r="P54" s="18">
        <f t="shared" si="108"/>
        <v>1.9258866673007489</v>
      </c>
      <c r="Q54" s="18">
        <f t="shared" si="108"/>
        <v>1.9256524495606973</v>
      </c>
      <c r="S54" s="68">
        <f t="shared" si="109"/>
        <v>34.539866836127239</v>
      </c>
      <c r="T54" s="69">
        <f t="shared" si="110"/>
        <v>56.323156183310338</v>
      </c>
      <c r="U54" s="69">
        <f t="shared" si="111"/>
        <v>90.863023019437577</v>
      </c>
      <c r="W54" t="str">
        <f t="shared" si="141"/>
        <v>34 Culture, media and sports occupations</v>
      </c>
      <c r="X54" s="18">
        <f t="shared" si="112"/>
        <v>2.7225912296180823</v>
      </c>
      <c r="Y54" s="18">
        <f t="shared" si="112"/>
        <v>2.7668090497857722</v>
      </c>
      <c r="Z54" s="18">
        <f t="shared" si="112"/>
        <v>2.6067343806180627</v>
      </c>
      <c r="AA54" s="18">
        <f t="shared" si="112"/>
        <v>2.074212070077496</v>
      </c>
      <c r="AB54" s="18">
        <f t="shared" si="112"/>
        <v>1.9146700487161179</v>
      </c>
      <c r="AD54" s="68">
        <f t="shared" si="113"/>
        <v>2.2162013892629919</v>
      </c>
      <c r="AE54" s="69">
        <f t="shared" si="114"/>
        <v>46.063063715432143</v>
      </c>
      <c r="AF54" s="69">
        <f t="shared" si="115"/>
        <v>48.279265104695142</v>
      </c>
      <c r="AH54" t="str">
        <f t="shared" si="142"/>
        <v>34 Culture, media and sports occupations</v>
      </c>
      <c r="AI54" s="18">
        <f t="shared" si="116"/>
        <v>1.0714704983576533</v>
      </c>
      <c r="AJ54" s="18">
        <f t="shared" si="116"/>
        <v>1.1430215867586615</v>
      </c>
      <c r="AK54" s="18">
        <f t="shared" si="116"/>
        <v>1.3228440711811096</v>
      </c>
      <c r="AL54" s="18">
        <f t="shared" si="116"/>
        <v>1.1429826466651649</v>
      </c>
      <c r="AM54" s="18">
        <f t="shared" si="116"/>
        <v>1.2980917484766545</v>
      </c>
      <c r="AO54" s="68">
        <f t="shared" si="117"/>
        <v>21.467783827271713</v>
      </c>
      <c r="AP54" s="69">
        <f t="shared" si="118"/>
        <v>46.924295932868716</v>
      </c>
      <c r="AQ54" s="69">
        <f t="shared" si="119"/>
        <v>68.392079760140433</v>
      </c>
      <c r="AS54" t="str">
        <f t="shared" si="143"/>
        <v>34 Culture, media and sports occupations</v>
      </c>
      <c r="AT54" s="18">
        <f t="shared" si="120"/>
        <v>1.598845444322974</v>
      </c>
      <c r="AU54" s="18">
        <f t="shared" si="120"/>
        <v>1.4908062164465028</v>
      </c>
      <c r="AV54" s="18">
        <f t="shared" si="120"/>
        <v>1.4502601478340622</v>
      </c>
      <c r="AW54" s="18">
        <f t="shared" si="120"/>
        <v>1.1249945716727796</v>
      </c>
      <c r="AX54" s="18">
        <f t="shared" si="120"/>
        <v>0.95865404385019981</v>
      </c>
      <c r="AZ54" s="68">
        <f t="shared" si="121"/>
        <v>-11.211674713364575</v>
      </c>
      <c r="BA54" s="69">
        <f t="shared" si="122"/>
        <v>39.698089052999677</v>
      </c>
      <c r="BB54" s="69">
        <f t="shared" si="123"/>
        <v>28.486414339635104</v>
      </c>
      <c r="BD54" t="str">
        <f t="shared" si="144"/>
        <v>34 Culture, media and sports occupations</v>
      </c>
      <c r="BE54" s="18">
        <f t="shared" si="124"/>
        <v>0.92447740138139922</v>
      </c>
      <c r="BF54" s="18">
        <f t="shared" si="124"/>
        <v>0.94565847334993092</v>
      </c>
      <c r="BG54" s="18">
        <f t="shared" si="124"/>
        <v>0.89779828012577478</v>
      </c>
      <c r="BH54" s="18">
        <f t="shared" si="124"/>
        <v>0.67044631206307781</v>
      </c>
      <c r="BI54" s="18">
        <f t="shared" si="124"/>
        <v>0.61628725104697346</v>
      </c>
      <c r="BK54" s="68">
        <f t="shared" si="125"/>
        <v>-32.288413284282584</v>
      </c>
      <c r="BL54" s="69">
        <f t="shared" si="126"/>
        <v>28.359168961943354</v>
      </c>
      <c r="BM54" s="69">
        <f t="shared" si="127"/>
        <v>-3.9292443223392328</v>
      </c>
      <c r="BO54" t="str">
        <f t="shared" si="145"/>
        <v>34 Culture, media and sports occupations</v>
      </c>
      <c r="BP54" s="18">
        <f t="shared" si="128"/>
        <v>0.55618298948496281</v>
      </c>
      <c r="BQ54" s="18">
        <f t="shared" si="128"/>
        <v>0.50876273327135757</v>
      </c>
      <c r="BR54" s="18">
        <f t="shared" si="128"/>
        <v>0.4975708925530799</v>
      </c>
      <c r="BS54" s="18">
        <f t="shared" si="128"/>
        <v>0.37040030120015888</v>
      </c>
      <c r="BT54" s="18">
        <f t="shared" si="128"/>
        <v>0.30509992135088176</v>
      </c>
      <c r="BV54" s="68">
        <f t="shared" si="129"/>
        <v>-45.65808358623304</v>
      </c>
      <c r="BW54" s="69">
        <f t="shared" si="130"/>
        <v>25.205833364219423</v>
      </c>
      <c r="BX54" s="69">
        <f t="shared" si="131"/>
        <v>-20.452250222013621</v>
      </c>
      <c r="BZ54" t="str">
        <f t="shared" si="146"/>
        <v>34 Culture, media and sports occupations</v>
      </c>
      <c r="CA54" s="18">
        <f t="shared" si="132"/>
        <v>0.69452393037719107</v>
      </c>
      <c r="CB54" s="18">
        <f t="shared" si="132"/>
        <v>0.67558767340918646</v>
      </c>
      <c r="CC54" s="18">
        <f t="shared" si="132"/>
        <v>0.70832065788569842</v>
      </c>
      <c r="CD54" s="18">
        <f t="shared" si="132"/>
        <v>0.55072790450016251</v>
      </c>
      <c r="CE54" s="18">
        <f t="shared" si="132"/>
        <v>0.54248541336996725</v>
      </c>
      <c r="CG54" s="68">
        <f t="shared" si="133"/>
        <v>-55.710718254627757</v>
      </c>
      <c r="CH54" s="69">
        <f t="shared" si="134"/>
        <v>24.375664761801339</v>
      </c>
      <c r="CI54" s="69">
        <f t="shared" si="135"/>
        <v>-31.335053492826415</v>
      </c>
      <c r="CK54" t="str">
        <f t="shared" si="147"/>
        <v>34 Culture, media and sports occupations</v>
      </c>
      <c r="CL54" s="18">
        <f t="shared" si="136"/>
        <v>0.52196160283833093</v>
      </c>
      <c r="CM54" s="18">
        <f t="shared" si="136"/>
        <v>0.64101857987403288</v>
      </c>
      <c r="CN54" s="18">
        <f t="shared" si="136"/>
        <v>0.67966926886578205</v>
      </c>
      <c r="CO54" s="18">
        <f t="shared" si="136"/>
        <v>0.73296844929685223</v>
      </c>
      <c r="CP54" s="18">
        <f t="shared" si="136"/>
        <v>1.0884032404754673</v>
      </c>
      <c r="CR54" s="68">
        <f t="shared" si="137"/>
        <v>30.248137329458086</v>
      </c>
      <c r="CS54" s="69">
        <f t="shared" si="138"/>
        <v>36.077122933959018</v>
      </c>
      <c r="CT54" s="69">
        <f t="shared" si="139"/>
        <v>66.325260263417093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4.645090954864501</v>
      </c>
      <c r="C55" s="18">
        <f t="shared" si="148"/>
        <v>4.9149961685353256</v>
      </c>
      <c r="D55" s="18">
        <f t="shared" si="148"/>
        <v>4.8758020926920986</v>
      </c>
      <c r="E55" s="18">
        <f t="shared" si="148"/>
        <v>4.7450552148639451</v>
      </c>
      <c r="F55" s="18">
        <f t="shared" si="148"/>
        <v>4.703003229027173</v>
      </c>
      <c r="H55" s="68">
        <f t="shared" si="105"/>
        <v>55.590409121550557</v>
      </c>
      <c r="I55" s="69">
        <f t="shared" si="106"/>
        <v>64.013406180931682</v>
      </c>
      <c r="J55" s="69">
        <f t="shared" si="107"/>
        <v>119.60381530248223</v>
      </c>
      <c r="L55" t="str">
        <f t="shared" si="140"/>
        <v>35 Business and public service associate professionals</v>
      </c>
      <c r="M55" s="18">
        <f t="shared" ref="M55:Q64" si="149">M18/M$35*100</f>
        <v>7.5470769014006969</v>
      </c>
      <c r="N55" s="18">
        <f t="shared" si="149"/>
        <v>7.9933041144362242</v>
      </c>
      <c r="O55" s="18">
        <f t="shared" si="149"/>
        <v>7.9599971126369917</v>
      </c>
      <c r="P55" s="18">
        <f t="shared" si="149"/>
        <v>7.7760097161619894</v>
      </c>
      <c r="Q55" s="18">
        <f t="shared" si="149"/>
        <v>7.5588282636189286</v>
      </c>
      <c r="S55" s="68">
        <f t="shared" si="109"/>
        <v>54.87204552047239</v>
      </c>
      <c r="T55" s="69">
        <f t="shared" si="110"/>
        <v>66.513051752232215</v>
      </c>
      <c r="U55" s="69">
        <f t="shared" si="111"/>
        <v>121.38509727270461</v>
      </c>
      <c r="W55" t="str">
        <f t="shared" si="141"/>
        <v>35 Business and public service associate professionals</v>
      </c>
      <c r="X55" s="18">
        <f t="shared" ref="X55:AB64" si="150">X18/X$35*100</f>
        <v>8.0603976609142851</v>
      </c>
      <c r="Y55" s="18">
        <f t="shared" si="150"/>
        <v>8.230912230524476</v>
      </c>
      <c r="Z55" s="18">
        <f t="shared" si="150"/>
        <v>8.1560394456821328</v>
      </c>
      <c r="AA55" s="18">
        <f t="shared" si="150"/>
        <v>7.6629796885106263</v>
      </c>
      <c r="AB55" s="18">
        <f t="shared" si="150"/>
        <v>7.1020256127983474</v>
      </c>
      <c r="AD55" s="68">
        <f t="shared" si="113"/>
        <v>21.178477157518351</v>
      </c>
      <c r="AE55" s="69">
        <f t="shared" si="114"/>
        <v>55.583819592564218</v>
      </c>
      <c r="AF55" s="69">
        <f t="shared" si="115"/>
        <v>76.762296750082569</v>
      </c>
      <c r="AH55" t="str">
        <f t="shared" si="142"/>
        <v>35 Business and public service associate professionals</v>
      </c>
      <c r="AI55" s="18">
        <f t="shared" ref="AI55:AM64" si="151">AI18/AI$35*100</f>
        <v>6.8780742615697914</v>
      </c>
      <c r="AJ55" s="18">
        <f t="shared" si="151"/>
        <v>7.5425439615878487</v>
      </c>
      <c r="AK55" s="18">
        <f t="shared" si="151"/>
        <v>7.9525172193710718</v>
      </c>
      <c r="AL55" s="18">
        <f t="shared" si="151"/>
        <v>8.0367047337817645</v>
      </c>
      <c r="AM55" s="18">
        <f t="shared" si="151"/>
        <v>8.1616262707388447</v>
      </c>
      <c r="AO55" s="68">
        <f t="shared" si="117"/>
        <v>27.038822522657224</v>
      </c>
      <c r="AP55" s="69">
        <f t="shared" si="118"/>
        <v>53.817818477692306</v>
      </c>
      <c r="AQ55" s="69">
        <f t="shared" si="119"/>
        <v>80.856641000349541</v>
      </c>
      <c r="AS55" t="str">
        <f t="shared" si="143"/>
        <v>35 Business and public service associate professionals</v>
      </c>
      <c r="AT55" s="18">
        <f t="shared" ref="AT55:AX64" si="152">AT18/AT$35*100</f>
        <v>6.6595399863460631</v>
      </c>
      <c r="AU55" s="18">
        <f t="shared" si="152"/>
        <v>6.5715647745688148</v>
      </c>
      <c r="AV55" s="18">
        <f t="shared" si="152"/>
        <v>6.7336680765709716</v>
      </c>
      <c r="AW55" s="18">
        <f t="shared" si="152"/>
        <v>6.5132785856651196</v>
      </c>
      <c r="AX55" s="18">
        <f t="shared" si="152"/>
        <v>6.1813555289824729</v>
      </c>
      <c r="AZ55" s="68">
        <f t="shared" si="121"/>
        <v>23.302501487557059</v>
      </c>
      <c r="BA55" s="69">
        <f t="shared" si="122"/>
        <v>51.635161188398861</v>
      </c>
      <c r="BB55" s="69">
        <f t="shared" si="123"/>
        <v>74.93766267595592</v>
      </c>
      <c r="BD55" t="str">
        <f t="shared" si="144"/>
        <v>35 Business and public service associate professionals</v>
      </c>
      <c r="BE55" s="18">
        <f t="shared" ref="BE55:BI64" si="153">BE18/BE$35*100</f>
        <v>5.0550218613836257</v>
      </c>
      <c r="BF55" s="18">
        <f t="shared" si="153"/>
        <v>5.0839956052239961</v>
      </c>
      <c r="BG55" s="18">
        <f t="shared" si="153"/>
        <v>5.3414234072573352</v>
      </c>
      <c r="BH55" s="18">
        <f t="shared" si="153"/>
        <v>4.8907975123617584</v>
      </c>
      <c r="BI55" s="18">
        <f t="shared" si="153"/>
        <v>4.489495900514882</v>
      </c>
      <c r="BK55" s="68">
        <f t="shared" si="125"/>
        <v>-17.091482331612415</v>
      </c>
      <c r="BL55" s="69">
        <f t="shared" si="126"/>
        <v>37.441811332127557</v>
      </c>
      <c r="BM55" s="69">
        <f t="shared" si="127"/>
        <v>20.350329000515138</v>
      </c>
      <c r="BO55" t="str">
        <f t="shared" si="145"/>
        <v>35 Business and public service associate professionals</v>
      </c>
      <c r="BP55" s="18">
        <f t="shared" ref="BP55:BT64" si="154">BP18/BP$35*100</f>
        <v>4.1312278066775709</v>
      </c>
      <c r="BQ55" s="18">
        <f t="shared" si="154"/>
        <v>4.1821733986429726</v>
      </c>
      <c r="BR55" s="18">
        <f t="shared" si="154"/>
        <v>4.4640336159525864</v>
      </c>
      <c r="BS55" s="18">
        <f t="shared" si="154"/>
        <v>4.0354670296258899</v>
      </c>
      <c r="BT55" s="18">
        <f t="shared" si="154"/>
        <v>3.7313671092715293</v>
      </c>
      <c r="BV55" s="68">
        <f t="shared" si="129"/>
        <v>-25.922154329181595</v>
      </c>
      <c r="BW55" s="69">
        <f t="shared" si="130"/>
        <v>34.061927165365432</v>
      </c>
      <c r="BX55" s="69">
        <f t="shared" si="131"/>
        <v>8.1397728361838322</v>
      </c>
      <c r="BZ55" t="str">
        <f t="shared" si="146"/>
        <v>35 Business and public service associate professionals</v>
      </c>
      <c r="CA55" s="18">
        <f t="shared" ref="CA55:CE64" si="155">CA18/CA$35*100</f>
        <v>3.7529850033650551</v>
      </c>
      <c r="CB55" s="18">
        <f t="shared" si="155"/>
        <v>3.9032299417928518</v>
      </c>
      <c r="CC55" s="18">
        <f t="shared" si="155"/>
        <v>4.1822092805923603</v>
      </c>
      <c r="CD55" s="18">
        <f t="shared" si="155"/>
        <v>3.8422961171942269</v>
      </c>
      <c r="CE55" s="18">
        <f t="shared" si="155"/>
        <v>3.7658458373611183</v>
      </c>
      <c r="CG55" s="68">
        <f t="shared" si="133"/>
        <v>-47.928839599296111</v>
      </c>
      <c r="CH55" s="69">
        <f t="shared" si="134"/>
        <v>27.227913001117681</v>
      </c>
      <c r="CI55" s="69">
        <f t="shared" si="135"/>
        <v>-20.70092659817843</v>
      </c>
      <c r="CK55" t="str">
        <f t="shared" si="147"/>
        <v>35 Business and public service associate professionals</v>
      </c>
      <c r="CL55" s="18">
        <f t="shared" ref="CL55:CP64" si="156">CL18/CL$35*100</f>
        <v>2.0387694603471878</v>
      </c>
      <c r="CM55" s="18">
        <f t="shared" si="156"/>
        <v>2.3684203903591672</v>
      </c>
      <c r="CN55" s="18">
        <f t="shared" si="156"/>
        <v>2.6455912974596396</v>
      </c>
      <c r="CO55" s="18">
        <f t="shared" si="156"/>
        <v>2.7312055936136947</v>
      </c>
      <c r="CP55" s="18">
        <f t="shared" si="156"/>
        <v>3.9420454259741007</v>
      </c>
      <c r="CR55" s="68">
        <f t="shared" si="137"/>
        <v>21.193185300087908</v>
      </c>
      <c r="CS55" s="69">
        <f t="shared" si="138"/>
        <v>33.997392497967169</v>
      </c>
      <c r="CT55" s="69">
        <f t="shared" si="139"/>
        <v>55.190577798055074</v>
      </c>
    </row>
    <row r="56" spans="1:98" x14ac:dyDescent="0.2">
      <c r="A56" t="str">
        <f t="shared" si="103"/>
        <v>41 Administrative occupations</v>
      </c>
      <c r="B56" s="18">
        <f t="shared" si="148"/>
        <v>4.0389356552710058</v>
      </c>
      <c r="C56" s="18">
        <f t="shared" si="148"/>
        <v>4.1515458575270658</v>
      </c>
      <c r="D56" s="18">
        <f t="shared" si="148"/>
        <v>4.2468298905839923</v>
      </c>
      <c r="E56" s="18">
        <f t="shared" si="148"/>
        <v>4.5692807296896749</v>
      </c>
      <c r="F56" s="18">
        <f t="shared" si="148"/>
        <v>4.9605845540272249</v>
      </c>
      <c r="H56" s="68">
        <f t="shared" si="105"/>
        <v>88.41766027207052</v>
      </c>
      <c r="I56" s="69">
        <f t="shared" si="106"/>
        <v>77.068428166372186</v>
      </c>
      <c r="J56" s="69">
        <f t="shared" si="107"/>
        <v>165.48608843844269</v>
      </c>
      <c r="L56" t="str">
        <f t="shared" si="140"/>
        <v>41 Administrative occupations</v>
      </c>
      <c r="M56" s="18">
        <f t="shared" si="149"/>
        <v>7.0921746171426134</v>
      </c>
      <c r="N56" s="18">
        <f t="shared" si="149"/>
        <v>7.1312112699653669</v>
      </c>
      <c r="O56" s="18">
        <f t="shared" si="149"/>
        <v>7.3742858992251445</v>
      </c>
      <c r="P56" s="18">
        <f t="shared" si="149"/>
        <v>8.0935139592946843</v>
      </c>
      <c r="Q56" s="18">
        <f t="shared" si="149"/>
        <v>8.7045839509029754</v>
      </c>
      <c r="S56" s="68">
        <f t="shared" si="109"/>
        <v>92.512756920561685</v>
      </c>
      <c r="T56" s="69">
        <f t="shared" si="110"/>
        <v>81.08925898784706</v>
      </c>
      <c r="U56" s="69">
        <f t="shared" si="111"/>
        <v>173.60201590840876</v>
      </c>
      <c r="W56" t="str">
        <f t="shared" si="141"/>
        <v>41 Administrative occupations</v>
      </c>
      <c r="X56" s="18">
        <f t="shared" si="150"/>
        <v>11.608739818552358</v>
      </c>
      <c r="Y56" s="18">
        <f t="shared" si="150"/>
        <v>11.072817856581549</v>
      </c>
      <c r="Z56" s="18">
        <f t="shared" si="150"/>
        <v>11.519432516147292</v>
      </c>
      <c r="AA56" s="18">
        <f t="shared" si="150"/>
        <v>12.470631526892987</v>
      </c>
      <c r="AB56" s="18">
        <f t="shared" si="150"/>
        <v>13.029523582998564</v>
      </c>
      <c r="AD56" s="68">
        <f t="shared" si="113"/>
        <v>57.405544185202864</v>
      </c>
      <c r="AE56" s="69">
        <f t="shared" si="114"/>
        <v>71.16198584842715</v>
      </c>
      <c r="AF56" s="69">
        <f t="shared" si="115"/>
        <v>128.56753003362999</v>
      </c>
      <c r="AH56" t="str">
        <f t="shared" si="142"/>
        <v>41 Administrative occupations</v>
      </c>
      <c r="AI56" s="18">
        <f t="shared" si="151"/>
        <v>12.323093554875276</v>
      </c>
      <c r="AJ56" s="18">
        <f t="shared" si="151"/>
        <v>12.636278148809252</v>
      </c>
      <c r="AK56" s="18">
        <f t="shared" si="151"/>
        <v>13.032945534058859</v>
      </c>
      <c r="AL56" s="18">
        <f t="shared" si="151"/>
        <v>14.400169691740814</v>
      </c>
      <c r="AM56" s="18">
        <f t="shared" si="151"/>
        <v>15.007197076127522</v>
      </c>
      <c r="AO56" s="68">
        <f t="shared" si="117"/>
        <v>42.534953800797929</v>
      </c>
      <c r="AP56" s="69">
        <f t="shared" si="118"/>
        <v>72.471009503096056</v>
      </c>
      <c r="AQ56" s="69">
        <f t="shared" si="119"/>
        <v>115.00596330389399</v>
      </c>
      <c r="AS56" t="str">
        <f t="shared" si="143"/>
        <v>41 Administrative occupations</v>
      </c>
      <c r="AT56" s="18">
        <f t="shared" si="152"/>
        <v>13.251984857597728</v>
      </c>
      <c r="AU56" s="18">
        <f t="shared" si="152"/>
        <v>12.709762271911817</v>
      </c>
      <c r="AV56" s="18">
        <f t="shared" si="152"/>
        <v>13.569325956381299</v>
      </c>
      <c r="AW56" s="18">
        <f t="shared" si="152"/>
        <v>14.041689845974425</v>
      </c>
      <c r="AX56" s="18">
        <f t="shared" si="152"/>
        <v>14.116574682083458</v>
      </c>
      <c r="AZ56" s="68">
        <f t="shared" si="121"/>
        <v>39.736841938563387</v>
      </c>
      <c r="BA56" s="69">
        <f t="shared" si="122"/>
        <v>64.590144137212263</v>
      </c>
      <c r="BB56" s="69">
        <f t="shared" si="123"/>
        <v>104.32698607577564</v>
      </c>
      <c r="BD56" t="str">
        <f t="shared" si="144"/>
        <v>41 Administrative occupations</v>
      </c>
      <c r="BE56" s="18">
        <f t="shared" si="153"/>
        <v>11.184582422254095</v>
      </c>
      <c r="BF56" s="18">
        <f t="shared" si="153"/>
        <v>10.746012618472021</v>
      </c>
      <c r="BG56" s="18">
        <f t="shared" si="153"/>
        <v>11.774868941136418</v>
      </c>
      <c r="BH56" s="18">
        <f t="shared" si="153"/>
        <v>11.451256485385187</v>
      </c>
      <c r="BI56" s="18">
        <f t="shared" si="153"/>
        <v>10.466965826067778</v>
      </c>
      <c r="BK56" s="68">
        <f t="shared" si="125"/>
        <v>-12.315404956373909</v>
      </c>
      <c r="BL56" s="69">
        <f t="shared" si="126"/>
        <v>42.779752462645661</v>
      </c>
      <c r="BM56" s="69">
        <f t="shared" si="127"/>
        <v>30.46434750627175</v>
      </c>
      <c r="BO56" t="str">
        <f t="shared" si="145"/>
        <v>41 Administrative occupations</v>
      </c>
      <c r="BP56" s="18">
        <f t="shared" si="154"/>
        <v>12.412556254688395</v>
      </c>
      <c r="BQ56" s="18">
        <f t="shared" si="154"/>
        <v>12.124272931272744</v>
      </c>
      <c r="BR56" s="18">
        <f t="shared" si="154"/>
        <v>13.114474284596383</v>
      </c>
      <c r="BS56" s="18">
        <f t="shared" si="154"/>
        <v>13.034733413748997</v>
      </c>
      <c r="BT56" s="18">
        <f t="shared" si="154"/>
        <v>11.157650586978532</v>
      </c>
      <c r="BV56" s="68">
        <f t="shared" si="129"/>
        <v>-24.600287122879301</v>
      </c>
      <c r="BW56" s="69">
        <f t="shared" si="130"/>
        <v>38.705667408141004</v>
      </c>
      <c r="BX56" s="69">
        <f t="shared" si="131"/>
        <v>14.105380285261706</v>
      </c>
      <c r="BZ56" t="str">
        <f t="shared" si="146"/>
        <v>41 Administrative occupations</v>
      </c>
      <c r="CA56" s="18">
        <f t="shared" si="155"/>
        <v>10.071415263827246</v>
      </c>
      <c r="CB56" s="18">
        <f t="shared" si="155"/>
        <v>9.3420044209818389</v>
      </c>
      <c r="CC56" s="18">
        <f t="shared" si="155"/>
        <v>9.9746725688188853</v>
      </c>
      <c r="CD56" s="18">
        <f t="shared" si="155"/>
        <v>8.7939103639073082</v>
      </c>
      <c r="CE56" s="18">
        <f t="shared" si="155"/>
        <v>5.5096125667210121</v>
      </c>
      <c r="CG56" s="68">
        <f t="shared" si="133"/>
        <v>-68.057942118561627</v>
      </c>
      <c r="CH56" s="69">
        <f t="shared" si="134"/>
        <v>23.83393838080169</v>
      </c>
      <c r="CI56" s="69">
        <f t="shared" si="135"/>
        <v>-44.224003737759944</v>
      </c>
      <c r="CK56" t="str">
        <f t="shared" si="147"/>
        <v>41 Administrative occupations</v>
      </c>
      <c r="CL56" s="18">
        <f t="shared" si="156"/>
        <v>6.2714020672037618</v>
      </c>
      <c r="CM56" s="18">
        <f t="shared" si="156"/>
        <v>6.2050637350733462</v>
      </c>
      <c r="CN56" s="18">
        <f t="shared" si="156"/>
        <v>7.8764782043613755</v>
      </c>
      <c r="CO56" s="18">
        <f t="shared" si="156"/>
        <v>8.532010497009157</v>
      </c>
      <c r="CP56" s="18">
        <f t="shared" si="156"/>
        <v>9.4058057946973506</v>
      </c>
      <c r="CR56" s="68">
        <f t="shared" si="137"/>
        <v>-2.8722650940017749</v>
      </c>
      <c r="CS56" s="69">
        <f t="shared" si="138"/>
        <v>29.707116359393222</v>
      </c>
      <c r="CT56" s="69">
        <f t="shared" si="139"/>
        <v>26.834851265391446</v>
      </c>
    </row>
    <row r="57" spans="1:98" x14ac:dyDescent="0.2">
      <c r="A57" t="str">
        <f t="shared" si="103"/>
        <v>42 Secretarial and related occupations</v>
      </c>
      <c r="B57" s="18">
        <f t="shared" si="148"/>
        <v>0.32122357359790521</v>
      </c>
      <c r="C57" s="18">
        <f t="shared" si="148"/>
        <v>0.30456551761233852</v>
      </c>
      <c r="D57" s="18">
        <f t="shared" si="148"/>
        <v>0.3036295212333377</v>
      </c>
      <c r="E57" s="18">
        <f t="shared" si="148"/>
        <v>0.34624787113028538</v>
      </c>
      <c r="F57" s="18">
        <f t="shared" si="148"/>
        <v>0.49685859840741897</v>
      </c>
      <c r="H57" s="68">
        <f t="shared" si="105"/>
        <v>163.962620027925</v>
      </c>
      <c r="I57" s="69">
        <f t="shared" si="106"/>
        <v>107.64060754226968</v>
      </c>
      <c r="J57" s="69">
        <f t="shared" si="107"/>
        <v>271.60322757019463</v>
      </c>
      <c r="L57" t="str">
        <f t="shared" si="140"/>
        <v>42 Secretarial and related occupations</v>
      </c>
      <c r="M57" s="18">
        <f t="shared" si="149"/>
        <v>1.1170307018888139</v>
      </c>
      <c r="N57" s="18">
        <f t="shared" si="149"/>
        <v>0.98252809943761776</v>
      </c>
      <c r="O57" s="18">
        <f t="shared" si="149"/>
        <v>0.99669386158237239</v>
      </c>
      <c r="P57" s="18">
        <f t="shared" si="149"/>
        <v>1.1003925249087372</v>
      </c>
      <c r="Q57" s="18">
        <f t="shared" si="149"/>
        <v>1.2432426911326324</v>
      </c>
      <c r="S57" s="68">
        <f t="shared" si="109"/>
        <v>103.43496454877683</v>
      </c>
      <c r="T57" s="69">
        <f t="shared" si="110"/>
        <v>92.736800841806726</v>
      </c>
      <c r="U57" s="69">
        <f t="shared" si="111"/>
        <v>196.17176539058357</v>
      </c>
      <c r="W57" t="str">
        <f t="shared" si="141"/>
        <v>42 Secretarial and related occupations</v>
      </c>
      <c r="X57" s="18">
        <f t="shared" si="150"/>
        <v>1.8770379578380476</v>
      </c>
      <c r="Y57" s="18">
        <f t="shared" si="150"/>
        <v>1.6752323490004428</v>
      </c>
      <c r="Z57" s="18">
        <f t="shared" si="150"/>
        <v>1.5801816563470392</v>
      </c>
      <c r="AA57" s="18">
        <f t="shared" si="150"/>
        <v>1.7741094652250857</v>
      </c>
      <c r="AB57" s="18">
        <f t="shared" si="150"/>
        <v>1.8207733103987873</v>
      </c>
      <c r="AD57" s="68">
        <f t="shared" si="113"/>
        <v>60.350912803322821</v>
      </c>
      <c r="AE57" s="69">
        <f t="shared" si="114"/>
        <v>86.114537238036405</v>
      </c>
      <c r="AF57" s="69">
        <f t="shared" si="115"/>
        <v>146.46545004135919</v>
      </c>
      <c r="AH57" t="str">
        <f t="shared" si="142"/>
        <v>42 Secretarial and related occupations</v>
      </c>
      <c r="AI57" s="18">
        <f t="shared" si="151"/>
        <v>2.6734603387998956</v>
      </c>
      <c r="AJ57" s="18">
        <f t="shared" si="151"/>
        <v>2.7225164836660203</v>
      </c>
      <c r="AK57" s="18">
        <f t="shared" si="151"/>
        <v>2.7102626165515691</v>
      </c>
      <c r="AL57" s="18">
        <f t="shared" si="151"/>
        <v>2.8397914257002803</v>
      </c>
      <c r="AM57" s="18">
        <f t="shared" si="151"/>
        <v>2.3621305338048226</v>
      </c>
      <c r="AO57" s="68">
        <f t="shared" si="117"/>
        <v>7.8839632837517017</v>
      </c>
      <c r="AP57" s="69">
        <f t="shared" si="118"/>
        <v>65.315637510976984</v>
      </c>
      <c r="AQ57" s="69">
        <f t="shared" si="119"/>
        <v>73.199600794728696</v>
      </c>
      <c r="AS57" t="str">
        <f t="shared" si="143"/>
        <v>42 Secretarial and related occupations</v>
      </c>
      <c r="AT57" s="18">
        <f t="shared" si="152"/>
        <v>2.2874859036656852</v>
      </c>
      <c r="AU57" s="18">
        <f t="shared" si="152"/>
        <v>1.884965513855589</v>
      </c>
      <c r="AV57" s="18">
        <f t="shared" si="152"/>
        <v>1.8849364497041574</v>
      </c>
      <c r="AW57" s="18">
        <f t="shared" si="152"/>
        <v>1.7778057845127933</v>
      </c>
      <c r="AX57" s="18">
        <f t="shared" si="152"/>
        <v>1.237253896492698</v>
      </c>
      <c r="AZ57" s="68">
        <f t="shared" si="121"/>
        <v>-11.833827697200693</v>
      </c>
      <c r="BA57" s="69">
        <f t="shared" si="122"/>
        <v>55.695677647598295</v>
      </c>
      <c r="BB57" s="69">
        <f t="shared" si="123"/>
        <v>43.861849950397605</v>
      </c>
      <c r="BD57" t="str">
        <f t="shared" si="144"/>
        <v>42 Secretarial and related occupations</v>
      </c>
      <c r="BE57" s="18">
        <f t="shared" si="153"/>
        <v>2.1615109037512976</v>
      </c>
      <c r="BF57" s="18">
        <f t="shared" si="153"/>
        <v>1.8906792524959186</v>
      </c>
      <c r="BG57" s="18">
        <f t="shared" si="153"/>
        <v>1.9809777318467221</v>
      </c>
      <c r="BH57" s="18">
        <f t="shared" si="153"/>
        <v>1.8042947073453837</v>
      </c>
      <c r="BI57" s="18">
        <f t="shared" si="153"/>
        <v>0.53912184289637344</v>
      </c>
      <c r="BK57" s="68">
        <f t="shared" si="125"/>
        <v>-73.154845325079677</v>
      </c>
      <c r="BL57" s="69">
        <f t="shared" si="126"/>
        <v>33.728287819825006</v>
      </c>
      <c r="BM57" s="69">
        <f t="shared" si="127"/>
        <v>-39.426557505254664</v>
      </c>
      <c r="BO57" t="str">
        <f t="shared" si="145"/>
        <v>42 Secretarial and related occupations</v>
      </c>
      <c r="BP57" s="18">
        <f t="shared" si="154"/>
        <v>2.5781456897208903</v>
      </c>
      <c r="BQ57" s="18">
        <f t="shared" si="154"/>
        <v>2.2762354607453039</v>
      </c>
      <c r="BR57" s="18">
        <f t="shared" si="154"/>
        <v>2.183352684154003</v>
      </c>
      <c r="BS57" s="18">
        <f t="shared" si="154"/>
        <v>1.7468340075451969</v>
      </c>
      <c r="BT57" s="18">
        <f t="shared" si="154"/>
        <v>0.53486791270663547</v>
      </c>
      <c r="BV57" s="68">
        <f t="shared" si="129"/>
        <v>-78.289467706381132</v>
      </c>
      <c r="BW57" s="69">
        <f t="shared" si="130"/>
        <v>27.055268287439471</v>
      </c>
      <c r="BX57" s="69">
        <f t="shared" si="131"/>
        <v>-51.234199418941664</v>
      </c>
      <c r="BZ57" t="str">
        <f t="shared" si="146"/>
        <v>42 Secretarial and related occupations</v>
      </c>
      <c r="CA57" s="18">
        <f t="shared" si="155"/>
        <v>3.7731644136653961</v>
      </c>
      <c r="CB57" s="18">
        <f t="shared" si="155"/>
        <v>3.4556197622178502</v>
      </c>
      <c r="CC57" s="18">
        <f t="shared" si="155"/>
        <v>3.4179144964995705</v>
      </c>
      <c r="CD57" s="18">
        <f t="shared" si="155"/>
        <v>2.5310268296263829</v>
      </c>
      <c r="CE57" s="18">
        <f t="shared" si="155"/>
        <v>0.76433573737403582</v>
      </c>
      <c r="CG57" s="68">
        <f t="shared" si="133"/>
        <v>-87.068066817733325</v>
      </c>
      <c r="CH57" s="69">
        <f t="shared" si="134"/>
        <v>21.896719834581617</v>
      </c>
      <c r="CI57" s="69">
        <f t="shared" si="135"/>
        <v>-65.171346983151707</v>
      </c>
      <c r="CK57" t="str">
        <f t="shared" si="147"/>
        <v>42 Secretarial and related occupations</v>
      </c>
      <c r="CL57" s="18">
        <f t="shared" si="156"/>
        <v>2.2447039326687062</v>
      </c>
      <c r="CM57" s="18">
        <f t="shared" si="156"/>
        <v>2.6321933812812639</v>
      </c>
      <c r="CN57" s="18">
        <f t="shared" si="156"/>
        <v>3.1239959058638673</v>
      </c>
      <c r="CO57" s="18">
        <f t="shared" si="156"/>
        <v>3.6458090341753402</v>
      </c>
      <c r="CP57" s="18">
        <f t="shared" si="156"/>
        <v>4.0527390439920818</v>
      </c>
      <c r="CR57" s="68">
        <f t="shared" si="137"/>
        <v>5.5158041851180366</v>
      </c>
      <c r="CS57" s="69">
        <f t="shared" si="138"/>
        <v>41.825330263659296</v>
      </c>
      <c r="CT57" s="69">
        <f t="shared" si="139"/>
        <v>47.341134448777325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0.28533893977276931</v>
      </c>
      <c r="C58" s="18">
        <f t="shared" si="148"/>
        <v>0.16893483370322582</v>
      </c>
      <c r="D58" s="18">
        <f t="shared" si="148"/>
        <v>0.20348152340976064</v>
      </c>
      <c r="E58" s="18">
        <f t="shared" si="148"/>
        <v>0.19570502302161003</v>
      </c>
      <c r="F58" s="18">
        <f t="shared" si="148"/>
        <v>0.21147448658284254</v>
      </c>
      <c r="H58" s="68">
        <f t="shared" si="105"/>
        <v>67.643459394485674</v>
      </c>
      <c r="I58" s="69">
        <f t="shared" si="106"/>
        <v>89.260668706467143</v>
      </c>
      <c r="J58" s="69">
        <f t="shared" si="107"/>
        <v>156.90412810095282</v>
      </c>
      <c r="L58" t="str">
        <f t="shared" si="140"/>
        <v>51 Skilled agricultural and related trades</v>
      </c>
      <c r="M58" s="18">
        <f t="shared" si="149"/>
        <v>0.1855064751290508</v>
      </c>
      <c r="N58" s="18">
        <f t="shared" si="149"/>
        <v>0.16602191781802997</v>
      </c>
      <c r="O58" s="18">
        <f t="shared" si="149"/>
        <v>0.14397024753077312</v>
      </c>
      <c r="P58" s="18">
        <f t="shared" si="149"/>
        <v>0.12441597338151267</v>
      </c>
      <c r="Q58" s="18">
        <f t="shared" si="149"/>
        <v>0.13802733067174996</v>
      </c>
      <c r="S58" s="68">
        <f t="shared" si="109"/>
        <v>56.359331228377776</v>
      </c>
      <c r="T58" s="69">
        <f t="shared" si="110"/>
        <v>64.391917875993116</v>
      </c>
      <c r="U58" s="69">
        <f t="shared" si="111"/>
        <v>120.75124910437087</v>
      </c>
      <c r="W58" t="str">
        <f t="shared" si="141"/>
        <v>51 Skilled agricultural and related trades</v>
      </c>
      <c r="X58" s="18">
        <f t="shared" si="150"/>
        <v>0.7318120478351724</v>
      </c>
      <c r="Y58" s="18">
        <f t="shared" si="150"/>
        <v>0.72498887270961099</v>
      </c>
      <c r="Z58" s="18">
        <f t="shared" si="150"/>
        <v>0.79078847998515567</v>
      </c>
      <c r="AA58" s="18">
        <f t="shared" si="150"/>
        <v>0.78848381256728906</v>
      </c>
      <c r="AB58" s="18">
        <f t="shared" si="150"/>
        <v>0.93369277198264489</v>
      </c>
      <c r="AD58" s="68">
        <f t="shared" si="113"/>
        <v>64.310847827220414</v>
      </c>
      <c r="AE58" s="69">
        <f t="shared" si="114"/>
        <v>83.718021169666898</v>
      </c>
      <c r="AF58" s="69">
        <f t="shared" si="115"/>
        <v>148.02886899688733</v>
      </c>
      <c r="AH58" t="str">
        <f t="shared" si="142"/>
        <v>51 Skilled agricultural and related trades</v>
      </c>
      <c r="AI58" s="18">
        <f t="shared" si="151"/>
        <v>1.1321183524624243</v>
      </c>
      <c r="AJ58" s="18">
        <f t="shared" si="151"/>
        <v>1.3664945424185619</v>
      </c>
      <c r="AK58" s="18">
        <f t="shared" si="151"/>
        <v>1.3218888270360729</v>
      </c>
      <c r="AL58" s="18">
        <f t="shared" si="151"/>
        <v>1.3765355441310003</v>
      </c>
      <c r="AM58" s="18">
        <f t="shared" si="151"/>
        <v>1.6199586528709373</v>
      </c>
      <c r="AO58" s="68">
        <f t="shared" si="117"/>
        <v>51.695735483345715</v>
      </c>
      <c r="AP58" s="69">
        <f t="shared" si="118"/>
        <v>85.028086931638526</v>
      </c>
      <c r="AQ58" s="69">
        <f t="shared" si="119"/>
        <v>136.72382241498426</v>
      </c>
      <c r="AS58" t="str">
        <f t="shared" si="143"/>
        <v>51 Skilled agricultural and related trades</v>
      </c>
      <c r="AT58" s="18">
        <f t="shared" si="152"/>
        <v>1.539540887268027</v>
      </c>
      <c r="AU58" s="18">
        <f t="shared" si="152"/>
        <v>1.7493026030414971</v>
      </c>
      <c r="AV58" s="18">
        <f t="shared" si="152"/>
        <v>1.741158521247224</v>
      </c>
      <c r="AW58" s="18">
        <f t="shared" si="152"/>
        <v>1.7222480588836644</v>
      </c>
      <c r="AX58" s="18">
        <f t="shared" si="152"/>
        <v>2.0108858800607017</v>
      </c>
      <c r="AZ58" s="68">
        <f t="shared" si="121"/>
        <v>55.127566916379124</v>
      </c>
      <c r="BA58" s="69">
        <f t="shared" si="122"/>
        <v>78.6976197615692</v>
      </c>
      <c r="BB58" s="69">
        <f t="shared" si="123"/>
        <v>133.82518667794835</v>
      </c>
      <c r="BD58" t="str">
        <f t="shared" si="144"/>
        <v>51 Skilled agricultural and related trades</v>
      </c>
      <c r="BE58" s="18">
        <f t="shared" si="153"/>
        <v>0.81043120337722463</v>
      </c>
      <c r="BF58" s="18">
        <f t="shared" si="153"/>
        <v>0.77921468868277444</v>
      </c>
      <c r="BG58" s="18">
        <f t="shared" si="153"/>
        <v>0.75207844527969858</v>
      </c>
      <c r="BH58" s="18">
        <f t="shared" si="153"/>
        <v>0.70676803597213389</v>
      </c>
      <c r="BI58" s="18">
        <f t="shared" si="153"/>
        <v>0.71729308238334699</v>
      </c>
      <c r="BK58" s="68">
        <f t="shared" si="125"/>
        <v>-5.9211333409531397</v>
      </c>
      <c r="BL58" s="69">
        <f t="shared" si="126"/>
        <v>50.360052516904751</v>
      </c>
      <c r="BM58" s="69">
        <f t="shared" si="127"/>
        <v>44.438919175951618</v>
      </c>
      <c r="BO58" t="str">
        <f t="shared" si="145"/>
        <v>51 Skilled agricultural and related trades</v>
      </c>
      <c r="BP58" s="18">
        <f t="shared" si="154"/>
        <v>1.2949536939945372</v>
      </c>
      <c r="BQ58" s="18">
        <f t="shared" si="154"/>
        <v>1.2826406734350015</v>
      </c>
      <c r="BR58" s="18">
        <f t="shared" si="154"/>
        <v>1.2857632374953356</v>
      </c>
      <c r="BS58" s="18">
        <f t="shared" si="154"/>
        <v>1.2393757419106244</v>
      </c>
      <c r="BT58" s="18">
        <f t="shared" si="154"/>
        <v>1.3901124068871549</v>
      </c>
      <c r="BV58" s="68">
        <f t="shared" si="129"/>
        <v>-4.18428688262183</v>
      </c>
      <c r="BW58" s="69">
        <f t="shared" si="130"/>
        <v>53.132062133134205</v>
      </c>
      <c r="BX58" s="69">
        <f t="shared" si="131"/>
        <v>48.947775250512379</v>
      </c>
      <c r="BZ58" t="str">
        <f t="shared" si="146"/>
        <v>51 Skilled agricultural and related trades</v>
      </c>
      <c r="CA58" s="18">
        <f t="shared" si="155"/>
        <v>1.3863530028744653</v>
      </c>
      <c r="CB58" s="18">
        <f t="shared" si="155"/>
        <v>1.4245580983939208</v>
      </c>
      <c r="CC58" s="18">
        <f t="shared" si="155"/>
        <v>1.4506500765601518</v>
      </c>
      <c r="CD58" s="18">
        <f t="shared" si="155"/>
        <v>1.3698901127842664</v>
      </c>
      <c r="CE58" s="18">
        <f t="shared" si="155"/>
        <v>1.9347250268730238</v>
      </c>
      <c r="CG58" s="68">
        <f t="shared" si="133"/>
        <v>-22.874664829236252</v>
      </c>
      <c r="CH58" s="69">
        <f t="shared" si="134"/>
        <v>39.888159751117428</v>
      </c>
      <c r="CI58" s="69">
        <f t="shared" si="135"/>
        <v>17.013494921881183</v>
      </c>
      <c r="CK58" t="str">
        <f t="shared" si="147"/>
        <v>51 Skilled agricultural and related trades</v>
      </c>
      <c r="CL58" s="18">
        <f t="shared" si="156"/>
        <v>2.5955035420154431</v>
      </c>
      <c r="CM58" s="18">
        <f t="shared" si="156"/>
        <v>3.2588570858997494</v>
      </c>
      <c r="CN58" s="18">
        <f t="shared" si="156"/>
        <v>2.9269024485089998</v>
      </c>
      <c r="CO58" s="18">
        <f t="shared" si="156"/>
        <v>3.2930172507603022</v>
      </c>
      <c r="CP58" s="18">
        <f t="shared" si="156"/>
        <v>2.0201028415450999</v>
      </c>
      <c r="CR58" s="68">
        <f t="shared" si="137"/>
        <v>-43.863599694661644</v>
      </c>
      <c r="CS58" s="69">
        <f t="shared" si="138"/>
        <v>31.745122422467944</v>
      </c>
      <c r="CT58" s="69">
        <f t="shared" si="139"/>
        <v>-12.118477272193703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0.22999789588972119</v>
      </c>
      <c r="C59" s="18">
        <f t="shared" si="148"/>
        <v>0.21266517415382363</v>
      </c>
      <c r="D59" s="18">
        <f t="shared" si="148"/>
        <v>0.20847823269692181</v>
      </c>
      <c r="E59" s="18">
        <f t="shared" si="148"/>
        <v>0.20871333518299257</v>
      </c>
      <c r="F59" s="18">
        <f t="shared" si="148"/>
        <v>0.21768500455191328</v>
      </c>
      <c r="H59" s="68">
        <f t="shared" si="105"/>
        <v>68.430761332483172</v>
      </c>
      <c r="I59" s="69">
        <f t="shared" si="106"/>
        <v>62.155663535611424</v>
      </c>
      <c r="J59" s="69">
        <f t="shared" si="107"/>
        <v>130.58642486809461</v>
      </c>
      <c r="L59" t="str">
        <f t="shared" si="140"/>
        <v>52 Skilled metal, electrical and electronic trades</v>
      </c>
      <c r="M59" s="18">
        <f t="shared" si="149"/>
        <v>0.6366275656010022</v>
      </c>
      <c r="N59" s="18">
        <f t="shared" si="149"/>
        <v>0.7280158651560894</v>
      </c>
      <c r="O59" s="18">
        <f t="shared" si="149"/>
        <v>0.55128385052593254</v>
      </c>
      <c r="P59" s="18">
        <f t="shared" si="149"/>
        <v>0.60095325345085293</v>
      </c>
      <c r="Q59" s="18">
        <f t="shared" si="149"/>
        <v>0.63468965600404625</v>
      </c>
      <c r="S59" s="68">
        <f t="shared" si="109"/>
        <v>87.766286161157907</v>
      </c>
      <c r="T59" s="69">
        <f t="shared" si="110"/>
        <v>70.457478689747049</v>
      </c>
      <c r="U59" s="69">
        <f t="shared" si="111"/>
        <v>158.22376485090496</v>
      </c>
      <c r="W59" t="str">
        <f t="shared" si="141"/>
        <v>52 Skilled metal, electrical and electronic trades</v>
      </c>
      <c r="X59" s="18">
        <f t="shared" si="150"/>
        <v>0.97298071119392204</v>
      </c>
      <c r="Y59" s="18">
        <f t="shared" si="150"/>
        <v>1.1079289153709224</v>
      </c>
      <c r="Z59" s="18">
        <f t="shared" si="150"/>
        <v>0.90742555406893943</v>
      </c>
      <c r="AA59" s="18">
        <f t="shared" si="150"/>
        <v>0.94324781706682814</v>
      </c>
      <c r="AB59" s="18">
        <f t="shared" si="150"/>
        <v>1.0362257684813188</v>
      </c>
      <c r="AD59" s="68">
        <f t="shared" si="113"/>
        <v>58.915389401782257</v>
      </c>
      <c r="AE59" s="69">
        <f t="shared" si="114"/>
        <v>59.398814693147905</v>
      </c>
      <c r="AF59" s="69">
        <f t="shared" si="115"/>
        <v>118.31420409493016</v>
      </c>
      <c r="AH59" t="str">
        <f t="shared" si="142"/>
        <v>52 Skilled metal, electrical and electronic trades</v>
      </c>
      <c r="AI59" s="18">
        <f t="shared" si="151"/>
        <v>1.1162530131674235</v>
      </c>
      <c r="AJ59" s="18">
        <f t="shared" si="151"/>
        <v>1.4097943106292821</v>
      </c>
      <c r="AK59" s="18">
        <f t="shared" si="151"/>
        <v>1.2361198156722093</v>
      </c>
      <c r="AL59" s="18">
        <f t="shared" si="151"/>
        <v>1.3449704178705388</v>
      </c>
      <c r="AM59" s="18">
        <f t="shared" si="151"/>
        <v>1.5661507198251428</v>
      </c>
      <c r="AO59" s="68">
        <f t="shared" si="117"/>
        <v>56.832967427272592</v>
      </c>
      <c r="AP59" s="69">
        <f t="shared" si="118"/>
        <v>54.311286287506789</v>
      </c>
      <c r="AQ59" s="69">
        <f t="shared" si="119"/>
        <v>111.14425371477938</v>
      </c>
      <c r="AS59" t="str">
        <f t="shared" si="143"/>
        <v>52 Skilled metal, electrical and electronic trades</v>
      </c>
      <c r="AT59" s="18">
        <f t="shared" si="152"/>
        <v>5.0518198684326947</v>
      </c>
      <c r="AU59" s="18">
        <f t="shared" si="152"/>
        <v>5.5558050883623729</v>
      </c>
      <c r="AV59" s="18">
        <f t="shared" si="152"/>
        <v>4.8275094812995789</v>
      </c>
      <c r="AW59" s="18">
        <f t="shared" si="152"/>
        <v>4.7725743043714211</v>
      </c>
      <c r="AX59" s="18">
        <f t="shared" si="152"/>
        <v>4.9358651690910174</v>
      </c>
      <c r="AZ59" s="68">
        <f t="shared" si="121"/>
        <v>37.334617177306896</v>
      </c>
      <c r="BA59" s="69">
        <f t="shared" si="122"/>
        <v>49.152159260364073</v>
      </c>
      <c r="BB59" s="69">
        <f t="shared" si="123"/>
        <v>86.486776437670969</v>
      </c>
      <c r="BD59" t="str">
        <f t="shared" si="144"/>
        <v>52 Skilled metal, electrical and electronic trades</v>
      </c>
      <c r="BE59" s="18">
        <f t="shared" si="153"/>
        <v>7.3443743165922104</v>
      </c>
      <c r="BF59" s="18">
        <f t="shared" si="153"/>
        <v>7.7831430680235094</v>
      </c>
      <c r="BG59" s="18">
        <f t="shared" si="153"/>
        <v>6.5836017857837534</v>
      </c>
      <c r="BH59" s="18">
        <f t="shared" si="153"/>
        <v>6.3638804697279294</v>
      </c>
      <c r="BI59" s="18">
        <f t="shared" si="153"/>
        <v>5.5075714343266773</v>
      </c>
      <c r="BK59" s="68">
        <f t="shared" si="125"/>
        <v>-17.48077116420361</v>
      </c>
      <c r="BL59" s="69">
        <f t="shared" si="126"/>
        <v>31.758698545875536</v>
      </c>
      <c r="BM59" s="69">
        <f t="shared" si="127"/>
        <v>14.277927381671923</v>
      </c>
      <c r="BO59" t="str">
        <f t="shared" si="145"/>
        <v>52 Skilled metal, electrical and electronic trades</v>
      </c>
      <c r="BP59" s="18">
        <f t="shared" si="154"/>
        <v>4.4093595960814458</v>
      </c>
      <c r="BQ59" s="18">
        <f t="shared" si="154"/>
        <v>4.479834788715662</v>
      </c>
      <c r="BR59" s="18">
        <f t="shared" si="154"/>
        <v>4.0879386580830328</v>
      </c>
      <c r="BS59" s="18">
        <f t="shared" si="154"/>
        <v>3.7851248939511919</v>
      </c>
      <c r="BT59" s="18">
        <f t="shared" si="154"/>
        <v>3.5988135901858933</v>
      </c>
      <c r="BV59" s="68">
        <f t="shared" si="129"/>
        <v>-21.980564712491098</v>
      </c>
      <c r="BW59" s="69">
        <f t="shared" si="130"/>
        <v>32.320225113501465</v>
      </c>
      <c r="BX59" s="69">
        <f t="shared" si="131"/>
        <v>10.339660401010367</v>
      </c>
      <c r="BZ59" t="str">
        <f t="shared" si="146"/>
        <v>52 Skilled metal, electrical and electronic trades</v>
      </c>
      <c r="CA59" s="18">
        <f t="shared" si="155"/>
        <v>3.086385750513652</v>
      </c>
      <c r="CB59" s="18">
        <f t="shared" si="155"/>
        <v>3.2371779426276115</v>
      </c>
      <c r="CC59" s="18">
        <f t="shared" si="155"/>
        <v>2.9249902411699762</v>
      </c>
      <c r="CD59" s="18">
        <f t="shared" si="155"/>
        <v>2.8173540300113999</v>
      </c>
      <c r="CE59" s="18">
        <f t="shared" si="155"/>
        <v>2.3277121440235935</v>
      </c>
      <c r="CG59" s="68">
        <f t="shared" si="133"/>
        <v>-53.98013598608221</v>
      </c>
      <c r="CH59" s="69">
        <f t="shared" si="134"/>
        <v>26.748306040427298</v>
      </c>
      <c r="CI59" s="69">
        <f t="shared" si="135"/>
        <v>-27.231829945654912</v>
      </c>
      <c r="CK59" t="str">
        <f t="shared" si="147"/>
        <v>52 Skilled metal, electrical and electronic trades</v>
      </c>
      <c r="CL59" s="18">
        <f t="shared" si="156"/>
        <v>3.1825939066642861</v>
      </c>
      <c r="CM59" s="18">
        <f t="shared" si="156"/>
        <v>3.9798463500488745</v>
      </c>
      <c r="CN59" s="18">
        <f t="shared" si="156"/>
        <v>3.3279182200318176</v>
      </c>
      <c r="CO59" s="18">
        <f t="shared" si="156"/>
        <v>3.5357632538234798</v>
      </c>
      <c r="CP59" s="18">
        <f t="shared" si="156"/>
        <v>2.6828312299549566</v>
      </c>
      <c r="CR59" s="68">
        <f t="shared" si="137"/>
        <v>-34.430777097873097</v>
      </c>
      <c r="CS59" s="69">
        <f t="shared" si="138"/>
        <v>28.265849262851582</v>
      </c>
      <c r="CT59" s="69">
        <f t="shared" si="139"/>
        <v>-6.164927835021512</v>
      </c>
    </row>
    <row r="60" spans="1:98" x14ac:dyDescent="0.2">
      <c r="A60" t="str">
        <f t="shared" si="103"/>
        <v>53 Skilled construction and building trades</v>
      </c>
      <c r="B60" s="18">
        <f t="shared" si="148"/>
        <v>9.1747387390478788E-2</v>
      </c>
      <c r="C60" s="18">
        <f t="shared" si="148"/>
        <v>7.2475922623971845E-2</v>
      </c>
      <c r="D60" s="18">
        <f t="shared" si="148"/>
        <v>6.4178959735561897E-2</v>
      </c>
      <c r="E60" s="18">
        <f t="shared" si="148"/>
        <v>9.1601183757159074E-2</v>
      </c>
      <c r="F60" s="18">
        <f t="shared" si="148"/>
        <v>6.9742518666119371E-2</v>
      </c>
      <c r="H60" s="68">
        <f t="shared" si="105"/>
        <v>75.290576433207008</v>
      </c>
      <c r="I60" s="69">
        <f t="shared" si="106"/>
        <v>78.362487987479696</v>
      </c>
      <c r="J60" s="69">
        <f t="shared" si="107"/>
        <v>153.65306442068669</v>
      </c>
      <c r="L60" t="str">
        <f t="shared" si="140"/>
        <v>53 Skilled construction and building trades</v>
      </c>
      <c r="M60" s="18">
        <f t="shared" si="149"/>
        <v>0.26154513392917061</v>
      </c>
      <c r="N60" s="18">
        <f t="shared" si="149"/>
        <v>0.27172640465764036</v>
      </c>
      <c r="O60" s="18">
        <f t="shared" si="149"/>
        <v>0.22036606798861305</v>
      </c>
      <c r="P60" s="18">
        <f t="shared" si="149"/>
        <v>0.22474673451677638</v>
      </c>
      <c r="Q60" s="18">
        <f t="shared" si="149"/>
        <v>0.20189746985769358</v>
      </c>
      <c r="S60" s="68">
        <f t="shared" si="109"/>
        <v>49.423058039030295</v>
      </c>
      <c r="T60" s="69">
        <f t="shared" si="110"/>
        <v>66.498494491564813</v>
      </c>
      <c r="U60" s="69">
        <f t="shared" si="111"/>
        <v>115.92155253059511</v>
      </c>
      <c r="W60" t="str">
        <f t="shared" si="141"/>
        <v>53 Skilled construction and building trades</v>
      </c>
      <c r="X60" s="18">
        <f t="shared" si="150"/>
        <v>0.46218534912059323</v>
      </c>
      <c r="Y60" s="18">
        <f t="shared" si="150"/>
        <v>0.5033693613975343</v>
      </c>
      <c r="Z60" s="18">
        <f t="shared" si="150"/>
        <v>0.44190423845924159</v>
      </c>
      <c r="AA60" s="18">
        <f t="shared" si="150"/>
        <v>0.45783076775419645</v>
      </c>
      <c r="AB60" s="18">
        <f t="shared" si="150"/>
        <v>0.48774736894876436</v>
      </c>
      <c r="AD60" s="68">
        <f t="shared" si="113"/>
        <v>53.5993373405394</v>
      </c>
      <c r="AE60" s="69">
        <f t="shared" si="114"/>
        <v>63.088904213797505</v>
      </c>
      <c r="AF60" s="69">
        <f t="shared" si="115"/>
        <v>116.6882415543369</v>
      </c>
      <c r="AH60" t="str">
        <f t="shared" si="142"/>
        <v>53 Skilled construction and building trades</v>
      </c>
      <c r="AI60" s="18">
        <f t="shared" si="151"/>
        <v>0.89521464539411166</v>
      </c>
      <c r="AJ60" s="18">
        <f t="shared" si="151"/>
        <v>1.2172675855203636</v>
      </c>
      <c r="AK60" s="18">
        <f t="shared" si="151"/>
        <v>1.1113991231802816</v>
      </c>
      <c r="AL60" s="18">
        <f t="shared" si="151"/>
        <v>1.2831134467120686</v>
      </c>
      <c r="AM60" s="18">
        <f t="shared" si="151"/>
        <v>1.5128229567796034</v>
      </c>
      <c r="AO60" s="68">
        <f t="shared" si="117"/>
        <v>68.493220094568912</v>
      </c>
      <c r="AP60" s="69">
        <f t="shared" si="118"/>
        <v>69.324977385186742</v>
      </c>
      <c r="AQ60" s="69">
        <f t="shared" si="119"/>
        <v>137.81819747975564</v>
      </c>
      <c r="AS60" t="str">
        <f t="shared" si="143"/>
        <v>53 Skilled construction and building trades</v>
      </c>
      <c r="AT60" s="18">
        <f t="shared" si="152"/>
        <v>1.5212309344223951</v>
      </c>
      <c r="AU60" s="18">
        <f t="shared" si="152"/>
        <v>1.7085479394656873</v>
      </c>
      <c r="AV60" s="18">
        <f t="shared" si="152"/>
        <v>1.5048497208385561</v>
      </c>
      <c r="AW60" s="18">
        <f t="shared" si="152"/>
        <v>1.6136790004705828</v>
      </c>
      <c r="AX60" s="18">
        <f t="shared" si="152"/>
        <v>1.6067280792208725</v>
      </c>
      <c r="AZ60" s="68">
        <f t="shared" si="121"/>
        <v>43.413198006973928</v>
      </c>
      <c r="BA60" s="69">
        <f t="shared" si="122"/>
        <v>61.427179520401317</v>
      </c>
      <c r="BB60" s="69">
        <f t="shared" si="123"/>
        <v>104.84037752737525</v>
      </c>
      <c r="BD60" t="str">
        <f t="shared" si="144"/>
        <v>53 Skilled construction and building trades</v>
      </c>
      <c r="BE60" s="18">
        <f t="shared" si="153"/>
        <v>4.930388695438416</v>
      </c>
      <c r="BF60" s="18">
        <f t="shared" si="153"/>
        <v>4.9878051598679525</v>
      </c>
      <c r="BG60" s="18">
        <f t="shared" si="153"/>
        <v>4.2878360444016623</v>
      </c>
      <c r="BH60" s="18">
        <f t="shared" si="153"/>
        <v>4.1699961281997968</v>
      </c>
      <c r="BI60" s="18">
        <f t="shared" si="153"/>
        <v>3.6194852961020882</v>
      </c>
      <c r="BK60" s="68">
        <f t="shared" si="125"/>
        <v>-16.734092004397635</v>
      </c>
      <c r="BL60" s="69">
        <f t="shared" si="126"/>
        <v>34.721306279390852</v>
      </c>
      <c r="BM60" s="69">
        <f t="shared" si="127"/>
        <v>17.987214274993217</v>
      </c>
      <c r="BO60" t="str">
        <f t="shared" si="145"/>
        <v>53 Skilled construction and building trades</v>
      </c>
      <c r="BP60" s="18">
        <f t="shared" si="154"/>
        <v>4.264258397958975</v>
      </c>
      <c r="BQ60" s="18">
        <f t="shared" si="154"/>
        <v>4.6721119296078504</v>
      </c>
      <c r="BR60" s="18">
        <f t="shared" si="154"/>
        <v>4.3361981383669104</v>
      </c>
      <c r="BS60" s="18">
        <f t="shared" si="154"/>
        <v>4.4164149514860496</v>
      </c>
      <c r="BT60" s="18">
        <f t="shared" si="154"/>
        <v>4.8056324051636796</v>
      </c>
      <c r="BV60" s="68">
        <f t="shared" si="129"/>
        <v>-1.7824153488604968</v>
      </c>
      <c r="BW60" s="69">
        <f t="shared" si="130"/>
        <v>44.326925535519663</v>
      </c>
      <c r="BX60" s="69">
        <f t="shared" si="131"/>
        <v>42.54451018665916</v>
      </c>
      <c r="BZ60" t="str">
        <f t="shared" si="146"/>
        <v>53 Skilled construction and building trades</v>
      </c>
      <c r="CA60" s="18">
        <f t="shared" si="155"/>
        <v>3.0614449620300337</v>
      </c>
      <c r="CB60" s="18">
        <f t="shared" si="155"/>
        <v>3.3722317666515491</v>
      </c>
      <c r="CC60" s="18">
        <f t="shared" si="155"/>
        <v>3.1775241402348322</v>
      </c>
      <c r="CD60" s="18">
        <f t="shared" si="155"/>
        <v>3.2824805225080933</v>
      </c>
      <c r="CE60" s="18">
        <f t="shared" si="155"/>
        <v>4.0716457623071145</v>
      </c>
      <c r="CG60" s="68">
        <f t="shared" si="133"/>
        <v>-25.899419826340882</v>
      </c>
      <c r="CH60" s="69">
        <f t="shared" si="134"/>
        <v>34.864584968603673</v>
      </c>
      <c r="CI60" s="69">
        <f t="shared" si="135"/>
        <v>8.965165142262796</v>
      </c>
      <c r="CK60" t="str">
        <f t="shared" si="147"/>
        <v>53 Skilled construction and building trades</v>
      </c>
      <c r="CL60" s="18">
        <f t="shared" si="156"/>
        <v>4.6157080829431854</v>
      </c>
      <c r="CM60" s="18">
        <f t="shared" si="156"/>
        <v>5.0618365915137602</v>
      </c>
      <c r="CN60" s="18">
        <f t="shared" si="156"/>
        <v>4.2131467436140619</v>
      </c>
      <c r="CO60" s="18">
        <f t="shared" si="156"/>
        <v>3.5464497517447424</v>
      </c>
      <c r="CP60" s="18">
        <f t="shared" si="156"/>
        <v>0.96172998555307598</v>
      </c>
      <c r="CR60" s="68">
        <f t="shared" si="137"/>
        <v>-81.433677067190729</v>
      </c>
      <c r="CS60" s="69">
        <f t="shared" si="138"/>
        <v>15.644524188366013</v>
      </c>
      <c r="CT60" s="69">
        <f t="shared" si="139"/>
        <v>-65.789152878824723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0.54413699019739159</v>
      </c>
      <c r="C61" s="18">
        <f t="shared" si="148"/>
        <v>0.47754484909149014</v>
      </c>
      <c r="D61" s="18">
        <f t="shared" si="148"/>
        <v>0.41579931020989819</v>
      </c>
      <c r="E61" s="18">
        <f t="shared" si="148"/>
        <v>0.49196802992926902</v>
      </c>
      <c r="F61" s="18">
        <f t="shared" si="148"/>
        <v>0.5466677167147449</v>
      </c>
      <c r="H61" s="68">
        <f t="shared" si="105"/>
        <v>112.07685689557438</v>
      </c>
      <c r="I61" s="69">
        <f t="shared" si="106"/>
        <v>86.667352166208047</v>
      </c>
      <c r="J61" s="69">
        <f t="shared" si="107"/>
        <v>198.74420906178241</v>
      </c>
      <c r="L61" t="str">
        <f t="shared" si="140"/>
        <v>54 Textiles, printing and other skilled trades</v>
      </c>
      <c r="M61" s="18">
        <f t="shared" si="149"/>
        <v>0.60296685320097276</v>
      </c>
      <c r="N61" s="18">
        <f t="shared" si="149"/>
        <v>0.60341657773305468</v>
      </c>
      <c r="O61" s="18">
        <f t="shared" si="149"/>
        <v>0.54794891617062436</v>
      </c>
      <c r="P61" s="18">
        <f t="shared" si="149"/>
        <v>0.5988549657707456</v>
      </c>
      <c r="Q61" s="18">
        <f t="shared" si="149"/>
        <v>0.6819170010008736</v>
      </c>
      <c r="S61" s="68">
        <f t="shared" si="109"/>
        <v>102.96582210291116</v>
      </c>
      <c r="T61" s="69">
        <f t="shared" si="110"/>
        <v>86.993197970058802</v>
      </c>
      <c r="U61" s="69">
        <f t="shared" si="111"/>
        <v>189.95902007296996</v>
      </c>
      <c r="W61" t="str">
        <f t="shared" si="141"/>
        <v>54 Textiles, printing and other skilled trades</v>
      </c>
      <c r="X61" s="18">
        <f t="shared" si="150"/>
        <v>0.87431622750084215</v>
      </c>
      <c r="Y61" s="18">
        <f t="shared" si="150"/>
        <v>0.77438502656761787</v>
      </c>
      <c r="Z61" s="18">
        <f t="shared" si="150"/>
        <v>0.74146561103518349</v>
      </c>
      <c r="AA61" s="18">
        <f t="shared" si="150"/>
        <v>0.88439593938079963</v>
      </c>
      <c r="AB61" s="18">
        <f t="shared" si="150"/>
        <v>0.99384022113318415</v>
      </c>
      <c r="AD61" s="68">
        <f t="shared" si="113"/>
        <v>86.529759047978231</v>
      </c>
      <c r="AE61" s="69">
        <f t="shared" si="114"/>
        <v>83.982437843656896</v>
      </c>
      <c r="AF61" s="69">
        <f t="shared" si="115"/>
        <v>170.51219689163511</v>
      </c>
      <c r="AH61" t="str">
        <f t="shared" si="142"/>
        <v>54 Textiles, printing and other skilled trades</v>
      </c>
      <c r="AI61" s="18">
        <f t="shared" si="151"/>
        <v>1.0780416142614349</v>
      </c>
      <c r="AJ61" s="18">
        <f t="shared" si="151"/>
        <v>0.93441513487391337</v>
      </c>
      <c r="AK61" s="18">
        <f t="shared" si="151"/>
        <v>1.0031310629550747</v>
      </c>
      <c r="AL61" s="18">
        <f t="shared" si="151"/>
        <v>1.1315682998939283</v>
      </c>
      <c r="AM61" s="18">
        <f t="shared" si="151"/>
        <v>1.3032703891028623</v>
      </c>
      <c r="AO61" s="68">
        <f t="shared" si="117"/>
        <v>60.820431426700893</v>
      </c>
      <c r="AP61" s="69">
        <f t="shared" si="118"/>
        <v>74.199050296385437</v>
      </c>
      <c r="AQ61" s="69">
        <f t="shared" si="119"/>
        <v>135.01948172308633</v>
      </c>
      <c r="AS61" t="str">
        <f t="shared" si="143"/>
        <v>54 Textiles, printing and other skilled trades</v>
      </c>
      <c r="AT61" s="18">
        <f t="shared" si="152"/>
        <v>1.3118111504341936</v>
      </c>
      <c r="AU61" s="18">
        <f t="shared" si="152"/>
        <v>1.1215011799959735</v>
      </c>
      <c r="AV61" s="18">
        <f t="shared" si="152"/>
        <v>1.0850608673439883</v>
      </c>
      <c r="AW61" s="18">
        <f t="shared" si="152"/>
        <v>1.2352786378351841</v>
      </c>
      <c r="AX61" s="18">
        <f t="shared" si="152"/>
        <v>1.3496563887103676</v>
      </c>
      <c r="AZ61" s="68">
        <f t="shared" si="121"/>
        <v>67.074043225818016</v>
      </c>
      <c r="BA61" s="69">
        <f t="shared" si="122"/>
        <v>73.857383364752934</v>
      </c>
      <c r="BB61" s="69">
        <f t="shared" si="123"/>
        <v>140.93142659057096</v>
      </c>
      <c r="BD61" t="str">
        <f t="shared" si="144"/>
        <v>54 Textiles, printing and other skilled trades</v>
      </c>
      <c r="BE61" s="18">
        <f t="shared" si="153"/>
        <v>2.3450375926961997</v>
      </c>
      <c r="BF61" s="18">
        <f t="shared" si="153"/>
        <v>2.0851809123042697</v>
      </c>
      <c r="BG61" s="18">
        <f t="shared" si="153"/>
        <v>1.9677976644926278</v>
      </c>
      <c r="BH61" s="18">
        <f t="shared" si="153"/>
        <v>2.2208073611813388</v>
      </c>
      <c r="BI61" s="18">
        <f t="shared" si="153"/>
        <v>2.2625333093723379</v>
      </c>
      <c r="BK61" s="68">
        <f t="shared" si="125"/>
        <v>13.415684237633894</v>
      </c>
      <c r="BL61" s="69">
        <f t="shared" si="126"/>
        <v>47.077282010762183</v>
      </c>
      <c r="BM61" s="69">
        <f t="shared" si="127"/>
        <v>60.492966248396073</v>
      </c>
      <c r="BO61" t="str">
        <f t="shared" si="145"/>
        <v>54 Textiles, printing and other skilled trades</v>
      </c>
      <c r="BP61" s="18">
        <f t="shared" si="154"/>
        <v>2.647054172662334</v>
      </c>
      <c r="BQ61" s="18">
        <f t="shared" si="154"/>
        <v>2.1555131074470633</v>
      </c>
      <c r="BR61" s="18">
        <f t="shared" si="154"/>
        <v>2.2645812543526649</v>
      </c>
      <c r="BS61" s="18">
        <f t="shared" si="154"/>
        <v>2.3271045281239262</v>
      </c>
      <c r="BT61" s="18">
        <f t="shared" si="154"/>
        <v>2.5457849296241539</v>
      </c>
      <c r="BV61" s="68">
        <f t="shared" si="129"/>
        <v>-0.37195132722504309</v>
      </c>
      <c r="BW61" s="69">
        <f t="shared" si="130"/>
        <v>38.615807334582186</v>
      </c>
      <c r="BX61" s="69">
        <f t="shared" si="131"/>
        <v>38.243856007357145</v>
      </c>
      <c r="BZ61" t="str">
        <f t="shared" si="146"/>
        <v>54 Textiles, printing and other skilled trades</v>
      </c>
      <c r="CA61" s="18">
        <f t="shared" si="155"/>
        <v>3.0507008802616937</v>
      </c>
      <c r="CB61" s="18">
        <f t="shared" si="155"/>
        <v>2.6181805121641935</v>
      </c>
      <c r="CC61" s="18">
        <f t="shared" si="155"/>
        <v>2.8045895295047552</v>
      </c>
      <c r="CD61" s="18">
        <f t="shared" si="155"/>
        <v>3.1442666520161393</v>
      </c>
      <c r="CE61" s="18">
        <f t="shared" si="155"/>
        <v>3.5186594814499177</v>
      </c>
      <c r="CG61" s="68">
        <f t="shared" si="133"/>
        <v>-27.448163236871643</v>
      </c>
      <c r="CH61" s="69">
        <f t="shared" si="134"/>
        <v>35.616925484085307</v>
      </c>
      <c r="CI61" s="69">
        <f t="shared" si="135"/>
        <v>8.1687622472136638</v>
      </c>
      <c r="CK61" t="str">
        <f t="shared" si="147"/>
        <v>54 Textiles, printing and other skilled trades</v>
      </c>
      <c r="CL61" s="18">
        <f t="shared" si="156"/>
        <v>4.0001162885948061</v>
      </c>
      <c r="CM61" s="18">
        <f t="shared" si="156"/>
        <v>3.4057347116508394</v>
      </c>
      <c r="CN61" s="18">
        <f t="shared" si="156"/>
        <v>3.64068828980542</v>
      </c>
      <c r="CO61" s="18">
        <f t="shared" si="156"/>
        <v>3.0725047676366533</v>
      </c>
      <c r="CP61" s="18">
        <f t="shared" si="156"/>
        <v>3.1301793380939489</v>
      </c>
      <c r="CR61" s="68">
        <f t="shared" si="137"/>
        <v>-30.06975458163118</v>
      </c>
      <c r="CS61" s="69">
        <f t="shared" si="138"/>
        <v>24.462828698848821</v>
      </c>
      <c r="CT61" s="69">
        <f t="shared" si="139"/>
        <v>-5.6069258827823596</v>
      </c>
    </row>
    <row r="62" spans="1:98" x14ac:dyDescent="0.2">
      <c r="A62" t="str">
        <f t="shared" si="103"/>
        <v>61 Caring personal service occupations</v>
      </c>
      <c r="B62" s="18">
        <f t="shared" si="148"/>
        <v>0.3895011249465154</v>
      </c>
      <c r="C62" s="18">
        <f t="shared" si="148"/>
        <v>0.39679705345360783</v>
      </c>
      <c r="D62" s="18">
        <f t="shared" si="148"/>
        <v>0.3667174308124812</v>
      </c>
      <c r="E62" s="18">
        <f t="shared" si="148"/>
        <v>0.4034396501777604</v>
      </c>
      <c r="F62" s="18">
        <f t="shared" si="148"/>
        <v>0.43297423557433057</v>
      </c>
      <c r="H62" s="68">
        <f t="shared" si="105"/>
        <v>90.451376572050805</v>
      </c>
      <c r="I62" s="69">
        <f t="shared" si="106"/>
        <v>84.766985438085285</v>
      </c>
      <c r="J62" s="69">
        <f t="shared" si="107"/>
        <v>175.21836201013608</v>
      </c>
      <c r="L62" t="str">
        <f t="shared" si="140"/>
        <v>61 Caring personal service occupations</v>
      </c>
      <c r="M62" s="18">
        <f t="shared" si="149"/>
        <v>2.8831479294045201</v>
      </c>
      <c r="N62" s="18">
        <f t="shared" si="149"/>
        <v>2.7391325607269463</v>
      </c>
      <c r="O62" s="18">
        <f t="shared" si="149"/>
        <v>2.6334854793514886</v>
      </c>
      <c r="P62" s="18">
        <f t="shared" si="149"/>
        <v>3.0095411956317673</v>
      </c>
      <c r="Q62" s="18">
        <f t="shared" si="149"/>
        <v>3.3529022672745019</v>
      </c>
      <c r="S62" s="68">
        <f t="shared" si="109"/>
        <v>107.64497841615939</v>
      </c>
      <c r="T62" s="69">
        <f t="shared" si="110"/>
        <v>94.224185577886274</v>
      </c>
      <c r="U62" s="69">
        <f t="shared" si="111"/>
        <v>201.86916399404566</v>
      </c>
      <c r="W62" t="str">
        <f t="shared" si="141"/>
        <v>61 Caring personal service occupations</v>
      </c>
      <c r="X62" s="18">
        <f t="shared" si="150"/>
        <v>4.3967429028647222</v>
      </c>
      <c r="Y62" s="18">
        <f t="shared" si="150"/>
        <v>3.9808371796628621</v>
      </c>
      <c r="Z62" s="18">
        <f t="shared" si="150"/>
        <v>3.8738626628423312</v>
      </c>
      <c r="AA62" s="18">
        <f t="shared" si="150"/>
        <v>4.2610594538759718</v>
      </c>
      <c r="AB62" s="18">
        <f t="shared" si="150"/>
        <v>4.5384915973050717</v>
      </c>
      <c r="AD62" s="68">
        <f t="shared" si="113"/>
        <v>63.038394315889434</v>
      </c>
      <c r="AE62" s="69">
        <f t="shared" si="114"/>
        <v>87.463317624536018</v>
      </c>
      <c r="AF62" s="69">
        <f t="shared" si="115"/>
        <v>150.50171194042542</v>
      </c>
      <c r="AH62" t="str">
        <f t="shared" si="142"/>
        <v>61 Caring personal service occupations</v>
      </c>
      <c r="AI62" s="18">
        <f t="shared" si="151"/>
        <v>13.695219444550574</v>
      </c>
      <c r="AJ62" s="18">
        <f t="shared" si="151"/>
        <v>12.506043760983493</v>
      </c>
      <c r="AK62" s="18">
        <f t="shared" si="151"/>
        <v>12.366556644343714</v>
      </c>
      <c r="AL62" s="18">
        <f t="shared" si="151"/>
        <v>12.393510042453133</v>
      </c>
      <c r="AM62" s="18">
        <f t="shared" si="151"/>
        <v>11.689836739974526</v>
      </c>
      <c r="AO62" s="68">
        <f t="shared" si="117"/>
        <v>17.01028269203044</v>
      </c>
      <c r="AP62" s="69">
        <f t="shared" si="118"/>
        <v>63.879209664442151</v>
      </c>
      <c r="AQ62" s="69">
        <f t="shared" si="119"/>
        <v>80.889492356472587</v>
      </c>
      <c r="AS62" t="str">
        <f t="shared" si="143"/>
        <v>61 Caring personal service occupations</v>
      </c>
      <c r="AT62" s="18">
        <f t="shared" si="152"/>
        <v>7.4487871645835355</v>
      </c>
      <c r="AU62" s="18">
        <f t="shared" si="152"/>
        <v>6.5915709465623031</v>
      </c>
      <c r="AV62" s="18">
        <f t="shared" si="152"/>
        <v>6.5224589606427257</v>
      </c>
      <c r="AW62" s="18">
        <f t="shared" si="152"/>
        <v>6.6789927320141214</v>
      </c>
      <c r="AX62" s="18">
        <f t="shared" si="152"/>
        <v>6.5468048997692758</v>
      </c>
      <c r="AZ62" s="68">
        <f t="shared" si="121"/>
        <v>34.821114366345824</v>
      </c>
      <c r="BA62" s="69">
        <f t="shared" si="122"/>
        <v>71.344211188264325</v>
      </c>
      <c r="BB62" s="69">
        <f t="shared" si="123"/>
        <v>106.16532555461013</v>
      </c>
      <c r="BD62" t="str">
        <f t="shared" si="144"/>
        <v>61 Caring personal service occupations</v>
      </c>
      <c r="BE62" s="18">
        <f t="shared" si="153"/>
        <v>11.285168677087384</v>
      </c>
      <c r="BF62" s="18">
        <f t="shared" si="153"/>
        <v>11.24557132366215</v>
      </c>
      <c r="BG62" s="18">
        <f t="shared" si="153"/>
        <v>12.235598548743246</v>
      </c>
      <c r="BH62" s="18">
        <f t="shared" si="153"/>
        <v>13.294174044729063</v>
      </c>
      <c r="BI62" s="18">
        <f t="shared" si="153"/>
        <v>16.034123381244537</v>
      </c>
      <c r="BK62" s="68">
        <f t="shared" si="125"/>
        <v>29.264293887052169</v>
      </c>
      <c r="BL62" s="69">
        <f t="shared" si="126"/>
        <v>63.443948440923592</v>
      </c>
      <c r="BM62" s="69">
        <f t="shared" si="127"/>
        <v>92.708242327975768</v>
      </c>
      <c r="BO62" t="str">
        <f t="shared" si="145"/>
        <v>61 Caring personal service occupations</v>
      </c>
      <c r="BP62" s="18">
        <f t="shared" si="154"/>
        <v>8.7720977577033992</v>
      </c>
      <c r="BQ62" s="18">
        <f t="shared" si="154"/>
        <v>8.397923683154799</v>
      </c>
      <c r="BR62" s="18">
        <f t="shared" si="154"/>
        <v>8.4810930783764515</v>
      </c>
      <c r="BS62" s="18">
        <f t="shared" si="154"/>
        <v>8.7638256266595551</v>
      </c>
      <c r="BT62" s="18">
        <f t="shared" si="154"/>
        <v>8.7576666373906669</v>
      </c>
      <c r="BV62" s="68">
        <f t="shared" si="129"/>
        <v>-8.4866610810804577</v>
      </c>
      <c r="BW62" s="69">
        <f t="shared" si="130"/>
        <v>47.985048625827531</v>
      </c>
      <c r="BX62" s="69">
        <f t="shared" si="131"/>
        <v>39.498387544747075</v>
      </c>
      <c r="BZ62" t="str">
        <f t="shared" si="146"/>
        <v>61 Caring personal service occupations</v>
      </c>
      <c r="CA62" s="18">
        <f t="shared" si="155"/>
        <v>3.9697856428773255</v>
      </c>
      <c r="CB62" s="18">
        <f t="shared" si="155"/>
        <v>2.2565135404249492</v>
      </c>
      <c r="CC62" s="18">
        <f t="shared" si="155"/>
        <v>2.0961076502922777</v>
      </c>
      <c r="CD62" s="18">
        <f t="shared" si="155"/>
        <v>1.8048158078855423</v>
      </c>
      <c r="CE62" s="18">
        <f t="shared" si="155"/>
        <v>2.2609428281810375</v>
      </c>
      <c r="CG62" s="68">
        <f t="shared" si="133"/>
        <v>-37.624149881543431</v>
      </c>
      <c r="CH62" s="69">
        <f t="shared" si="134"/>
        <v>23.584007667880769</v>
      </c>
      <c r="CI62" s="69">
        <f t="shared" si="135"/>
        <v>-14.04014221366266</v>
      </c>
      <c r="CK62" t="str">
        <f t="shared" si="147"/>
        <v>61 Caring personal service occupations</v>
      </c>
      <c r="CL62" s="18">
        <f t="shared" si="156"/>
        <v>1.7193983489113551</v>
      </c>
      <c r="CM62" s="18">
        <f t="shared" si="156"/>
        <v>1.6211558723709238</v>
      </c>
      <c r="CN62" s="18">
        <f t="shared" si="156"/>
        <v>1.6592913146096382</v>
      </c>
      <c r="CO62" s="18">
        <f t="shared" si="156"/>
        <v>2.1841619268162917</v>
      </c>
      <c r="CP62" s="18">
        <f t="shared" si="156"/>
        <v>3.0392563915341095</v>
      </c>
      <c r="CR62" s="68">
        <f t="shared" si="137"/>
        <v>48.978647647108232</v>
      </c>
      <c r="CS62" s="69">
        <f t="shared" si="138"/>
        <v>34.321288086931276</v>
      </c>
      <c r="CT62" s="69">
        <f t="shared" si="139"/>
        <v>83.299935734039508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0.14658143679059243</v>
      </c>
      <c r="C63" s="18">
        <f t="shared" si="148"/>
        <v>0.23873230991130703</v>
      </c>
      <c r="D63" s="18">
        <f t="shared" si="148"/>
        <v>0.18209525878792751</v>
      </c>
      <c r="E63" s="18">
        <f t="shared" si="148"/>
        <v>0.18327055996401684</v>
      </c>
      <c r="F63" s="18">
        <f t="shared" si="148"/>
        <v>0.18693170162857375</v>
      </c>
      <c r="H63" s="68">
        <f t="shared" si="105"/>
        <v>65.591460423556825</v>
      </c>
      <c r="I63" s="69">
        <f t="shared" si="106"/>
        <v>75.029980671241503</v>
      </c>
      <c r="J63" s="69">
        <f t="shared" si="107"/>
        <v>140.62144109479834</v>
      </c>
      <c r="L63" t="str">
        <f t="shared" si="140"/>
        <v>62 Leisure, travel and related personal service occupations</v>
      </c>
      <c r="M63" s="18">
        <f t="shared" si="149"/>
        <v>0.58757214921780465</v>
      </c>
      <c r="N63" s="18">
        <f t="shared" si="149"/>
        <v>0.55048697653444578</v>
      </c>
      <c r="O63" s="18">
        <f t="shared" si="149"/>
        <v>0.46912916230224483</v>
      </c>
      <c r="P63" s="18">
        <f t="shared" si="149"/>
        <v>0.44166607148889642</v>
      </c>
      <c r="Q63" s="18">
        <f t="shared" si="149"/>
        <v>0.44273327772906423</v>
      </c>
      <c r="S63" s="68">
        <f t="shared" si="109"/>
        <v>53.915090612847024</v>
      </c>
      <c r="T63" s="69">
        <f t="shared" si="110"/>
        <v>71.225110667436496</v>
      </c>
      <c r="U63" s="69">
        <f t="shared" si="111"/>
        <v>125.14020128028353</v>
      </c>
      <c r="W63" t="str">
        <f t="shared" si="141"/>
        <v>62 Leisure, travel and related personal service occupations</v>
      </c>
      <c r="X63" s="18">
        <f t="shared" si="150"/>
        <v>1.1416340386562862</v>
      </c>
      <c r="Y63" s="18">
        <f t="shared" si="150"/>
        <v>1.1750623391184307</v>
      </c>
      <c r="Z63" s="18">
        <f t="shared" si="150"/>
        <v>0.99540412437864345</v>
      </c>
      <c r="AA63" s="18">
        <f t="shared" si="150"/>
        <v>1.0019330959942738</v>
      </c>
      <c r="AB63" s="18">
        <f t="shared" si="150"/>
        <v>1.065245501875572</v>
      </c>
      <c r="AD63" s="68">
        <f t="shared" si="113"/>
        <v>48.926796228843997</v>
      </c>
      <c r="AE63" s="69">
        <f t="shared" si="114"/>
        <v>76.027661601556602</v>
      </c>
      <c r="AF63" s="69">
        <f t="shared" si="115"/>
        <v>124.95445783040057</v>
      </c>
      <c r="AH63" t="str">
        <f t="shared" si="142"/>
        <v>62 Leisure, travel and related personal service occupations</v>
      </c>
      <c r="AI63" s="18">
        <f t="shared" si="151"/>
        <v>2.472732498252717</v>
      </c>
      <c r="AJ63" s="18">
        <f t="shared" si="151"/>
        <v>2.6761868778023588</v>
      </c>
      <c r="AK63" s="18">
        <f t="shared" si="151"/>
        <v>2.2837230293019575</v>
      </c>
      <c r="AL63" s="18">
        <f t="shared" si="151"/>
        <v>2.3458385789121126</v>
      </c>
      <c r="AM63" s="18">
        <f t="shared" si="151"/>
        <v>2.6756659291300608</v>
      </c>
      <c r="AO63" s="68">
        <f t="shared" si="117"/>
        <v>45.028324951655762</v>
      </c>
      <c r="AP63" s="69">
        <f t="shared" si="118"/>
        <v>74.634921539145409</v>
      </c>
      <c r="AQ63" s="69">
        <f t="shared" si="119"/>
        <v>119.66324649080116</v>
      </c>
      <c r="AS63" t="str">
        <f t="shared" si="143"/>
        <v>62 Leisure, travel and related personal service occupations</v>
      </c>
      <c r="AT63" s="18">
        <f t="shared" si="152"/>
        <v>3.2438946599923928</v>
      </c>
      <c r="AU63" s="18">
        <f t="shared" si="152"/>
        <v>3.1368030177709914</v>
      </c>
      <c r="AV63" s="18">
        <f t="shared" si="152"/>
        <v>2.9584153541954508</v>
      </c>
      <c r="AW63" s="18">
        <f t="shared" si="152"/>
        <v>3.0310405596948042</v>
      </c>
      <c r="AX63" s="18">
        <f t="shared" si="152"/>
        <v>3.5116010524535781</v>
      </c>
      <c r="AZ63" s="68">
        <f t="shared" si="121"/>
        <v>59.435817010922953</v>
      </c>
      <c r="BA63" s="69">
        <f t="shared" si="122"/>
        <v>78.021549236598986</v>
      </c>
      <c r="BB63" s="69">
        <f t="shared" si="123"/>
        <v>137.45736624752195</v>
      </c>
      <c r="BD63" t="str">
        <f t="shared" si="144"/>
        <v>62 Leisure, travel and related personal service occupations</v>
      </c>
      <c r="BE63" s="18">
        <f t="shared" si="153"/>
        <v>2.8865575003440638</v>
      </c>
      <c r="BF63" s="18">
        <f t="shared" si="153"/>
        <v>2.586926744145543</v>
      </c>
      <c r="BG63" s="18">
        <f t="shared" si="153"/>
        <v>2.3912939441007572</v>
      </c>
      <c r="BH63" s="18">
        <f t="shared" si="153"/>
        <v>2.0912867554291488</v>
      </c>
      <c r="BI63" s="18">
        <f t="shared" si="153"/>
        <v>1.8413399454766908</v>
      </c>
      <c r="BK63" s="68">
        <f t="shared" si="125"/>
        <v>-24.044437022941864</v>
      </c>
      <c r="BL63" s="69">
        <f t="shared" si="126"/>
        <v>37.918385441790001</v>
      </c>
      <c r="BM63" s="69">
        <f t="shared" si="127"/>
        <v>13.873948418848132</v>
      </c>
      <c r="BO63" t="str">
        <f t="shared" si="145"/>
        <v>62 Leisure, travel and related personal service occupations</v>
      </c>
      <c r="BP63" s="18">
        <f t="shared" si="154"/>
        <v>2.8191363457221197</v>
      </c>
      <c r="BQ63" s="18">
        <f t="shared" si="154"/>
        <v>2.6418455096772355</v>
      </c>
      <c r="BR63" s="18">
        <f t="shared" si="154"/>
        <v>2.321259994638897</v>
      </c>
      <c r="BS63" s="18">
        <f t="shared" si="154"/>
        <v>2.010956646790659</v>
      </c>
      <c r="BT63" s="18">
        <f t="shared" si="154"/>
        <v>1.8804482026392648</v>
      </c>
      <c r="BV63" s="68">
        <f t="shared" si="129"/>
        <v>-28.206453150635802</v>
      </c>
      <c r="BW63" s="69">
        <f t="shared" si="130"/>
        <v>37.680442609930935</v>
      </c>
      <c r="BX63" s="69">
        <f t="shared" si="131"/>
        <v>9.4739894592951313</v>
      </c>
      <c r="BZ63" t="str">
        <f t="shared" si="146"/>
        <v>62 Leisure, travel and related personal service occupations</v>
      </c>
      <c r="CA63" s="18">
        <f t="shared" si="155"/>
        <v>2.8695987213850747</v>
      </c>
      <c r="CB63" s="18">
        <f t="shared" si="155"/>
        <v>2.7489374278119159</v>
      </c>
      <c r="CC63" s="18">
        <f t="shared" si="155"/>
        <v>2.591671640596136</v>
      </c>
      <c r="CD63" s="18">
        <f t="shared" si="155"/>
        <v>2.4729688454191781</v>
      </c>
      <c r="CE63" s="18">
        <f t="shared" si="155"/>
        <v>2.7845220179352235</v>
      </c>
      <c r="CG63" s="68">
        <f t="shared" si="133"/>
        <v>-37.868597094338583</v>
      </c>
      <c r="CH63" s="69">
        <f t="shared" si="134"/>
        <v>33.937021043965338</v>
      </c>
      <c r="CI63" s="69">
        <f t="shared" si="135"/>
        <v>-3.9315760503732484</v>
      </c>
      <c r="CK63" t="str">
        <f t="shared" si="147"/>
        <v>62 Leisure, travel and related personal service occupations</v>
      </c>
      <c r="CL63" s="18">
        <f t="shared" si="156"/>
        <v>2.9661150296039636</v>
      </c>
      <c r="CM63" s="18">
        <f t="shared" si="156"/>
        <v>2.6671644933058736</v>
      </c>
      <c r="CN63" s="18">
        <f t="shared" si="156"/>
        <v>2.7426668763718838</v>
      </c>
      <c r="CO63" s="18">
        <f t="shared" si="156"/>
        <v>2.2050266075005602</v>
      </c>
      <c r="CP63" s="18">
        <f t="shared" si="156"/>
        <v>1.6850003520691565</v>
      </c>
      <c r="CR63" s="68">
        <f t="shared" si="137"/>
        <v>-50.030355087706269</v>
      </c>
      <c r="CS63" s="69">
        <f t="shared" si="138"/>
        <v>21.253190674462008</v>
      </c>
      <c r="CT63" s="69">
        <f t="shared" si="139"/>
        <v>-28.777164413244261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1.4470426197607156E-2</v>
      </c>
      <c r="C64" s="18">
        <f t="shared" si="148"/>
        <v>1.5352067846078352E-2</v>
      </c>
      <c r="D64" s="18">
        <f t="shared" si="148"/>
        <v>1.4864003173373688E-2</v>
      </c>
      <c r="E64" s="18">
        <f t="shared" si="148"/>
        <v>1.379500524896193E-2</v>
      </c>
      <c r="F64" s="18">
        <f t="shared" si="148"/>
        <v>1.4228121289651586E-2</v>
      </c>
      <c r="H64" s="68">
        <f t="shared" si="105"/>
        <v>54.406430989080256</v>
      </c>
      <c r="I64" s="69">
        <f t="shared" si="106"/>
        <v>68.262855708078348</v>
      </c>
      <c r="J64" s="69">
        <f t="shared" si="107"/>
        <v>122.6692866971586</v>
      </c>
      <c r="L64" t="str">
        <f t="shared" si="140"/>
        <v>63 Community and civil enforcement occupations</v>
      </c>
      <c r="M64" s="18">
        <f t="shared" si="149"/>
        <v>3.3489122197001502E-2</v>
      </c>
      <c r="N64" s="18">
        <f t="shared" si="149"/>
        <v>2.8138804285991692E-2</v>
      </c>
      <c r="O64" s="18">
        <f t="shared" si="149"/>
        <v>3.408018858494756E-2</v>
      </c>
      <c r="P64" s="18">
        <f t="shared" si="149"/>
        <v>2.3465093261381624E-2</v>
      </c>
      <c r="Q64" s="18">
        <f t="shared" si="149"/>
        <v>2.5037367534904847E-2</v>
      </c>
      <c r="S64" s="68">
        <f t="shared" si="109"/>
        <v>19.816917294573599</v>
      </c>
      <c r="T64" s="69">
        <f t="shared" si="110"/>
        <v>52.493529656077222</v>
      </c>
      <c r="U64" s="69">
        <f t="shared" si="111"/>
        <v>72.310446950650814</v>
      </c>
      <c r="W64" t="str">
        <f t="shared" si="141"/>
        <v>63 Community and civil enforcement occupations</v>
      </c>
      <c r="X64" s="18">
        <f t="shared" si="150"/>
        <v>6.5628601659640295E-2</v>
      </c>
      <c r="Y64" s="18">
        <f t="shared" si="150"/>
        <v>6.0289478092655432E-2</v>
      </c>
      <c r="Z64" s="18">
        <f t="shared" si="150"/>
        <v>6.8116677934239131E-2</v>
      </c>
      <c r="AA64" s="18">
        <f t="shared" si="150"/>
        <v>5.6644456945871016E-2</v>
      </c>
      <c r="AB64" s="18">
        <f t="shared" si="150"/>
        <v>6.57854399728353E-2</v>
      </c>
      <c r="AD64" s="68">
        <f t="shared" si="113"/>
        <v>34.39988533179789</v>
      </c>
      <c r="AE64" s="69">
        <f t="shared" si="114"/>
        <v>64.55884601414769</v>
      </c>
      <c r="AF64" s="69">
        <f t="shared" si="115"/>
        <v>98.958731345945594</v>
      </c>
      <c r="AH64" t="str">
        <f t="shared" si="142"/>
        <v>63 Community and civil enforcement occupations</v>
      </c>
      <c r="AI64" s="18">
        <f t="shared" si="151"/>
        <v>6.8362375171453618E-2</v>
      </c>
      <c r="AJ64" s="18">
        <f t="shared" si="151"/>
        <v>6.8051503420160891E-2</v>
      </c>
      <c r="AK64" s="18">
        <f t="shared" si="151"/>
        <v>8.891847218586614E-2</v>
      </c>
      <c r="AL64" s="18">
        <f t="shared" si="151"/>
        <v>6.2095476579798997E-2</v>
      </c>
      <c r="AM64" s="18">
        <f t="shared" si="151"/>
        <v>7.4097374219823348E-2</v>
      </c>
      <c r="AO64" s="68">
        <f t="shared" si="117"/>
        <v>3.1514174234900083</v>
      </c>
      <c r="AP64" s="69">
        <f t="shared" si="118"/>
        <v>47.278457287257638</v>
      </c>
      <c r="AQ64" s="69">
        <f t="shared" si="119"/>
        <v>50.429874710747647</v>
      </c>
      <c r="AS64" t="str">
        <f t="shared" si="143"/>
        <v>63 Community and civil enforcement occupations</v>
      </c>
      <c r="AT64" s="18">
        <f t="shared" si="152"/>
        <v>7.1534166483848999E-2</v>
      </c>
      <c r="AU64" s="18">
        <f t="shared" si="152"/>
        <v>5.8385326116996698E-2</v>
      </c>
      <c r="AV64" s="18">
        <f t="shared" si="152"/>
        <v>7.2162615485893436E-2</v>
      </c>
      <c r="AW64" s="18">
        <f t="shared" si="152"/>
        <v>4.712045376014725E-2</v>
      </c>
      <c r="AX64" s="18">
        <f t="shared" si="152"/>
        <v>4.8394600153302776E-2</v>
      </c>
      <c r="AZ64" s="68">
        <f t="shared" si="121"/>
        <v>-9.9208023182958804</v>
      </c>
      <c r="BA64" s="69">
        <f t="shared" si="122"/>
        <v>46.299740156593657</v>
      </c>
      <c r="BB64" s="69">
        <f t="shared" si="123"/>
        <v>36.378937838297773</v>
      </c>
      <c r="BD64" t="str">
        <f t="shared" si="144"/>
        <v>63 Community and civil enforcement occupations</v>
      </c>
      <c r="BE64" s="18">
        <f t="shared" si="153"/>
        <v>8.3046081985555548E-2</v>
      </c>
      <c r="BF64" s="18">
        <f t="shared" si="153"/>
        <v>5.6066739783550333E-2</v>
      </c>
      <c r="BG64" s="18">
        <f t="shared" si="153"/>
        <v>7.5270962435255717E-2</v>
      </c>
      <c r="BH64" s="18">
        <f t="shared" si="153"/>
        <v>4.6221189951602452E-2</v>
      </c>
      <c r="BI64" s="18">
        <f t="shared" si="153"/>
        <v>5.1797257668739133E-2</v>
      </c>
      <c r="BK64" s="68">
        <f t="shared" si="125"/>
        <v>-32.120618806957268</v>
      </c>
      <c r="BL64" s="69">
        <f t="shared" si="126"/>
        <v>24.625113619751104</v>
      </c>
      <c r="BM64" s="69">
        <f t="shared" si="127"/>
        <v>-7.4955051872061622</v>
      </c>
      <c r="BO64" t="str">
        <f t="shared" si="145"/>
        <v>63 Community and civil enforcement occupations</v>
      </c>
      <c r="BP64" s="18">
        <f t="shared" si="154"/>
        <v>0.11920835167918617</v>
      </c>
      <c r="BQ64" s="18">
        <f t="shared" si="154"/>
        <v>9.5342996312173259E-2</v>
      </c>
      <c r="BR64" s="18">
        <f t="shared" si="154"/>
        <v>0.12655962355142042</v>
      </c>
      <c r="BS64" s="18">
        <f t="shared" si="154"/>
        <v>8.5404938643925246E-2</v>
      </c>
      <c r="BT64" s="18">
        <f t="shared" si="154"/>
        <v>0.10212951296305393</v>
      </c>
      <c r="BV64" s="68">
        <f t="shared" si="129"/>
        <v>-28.483886080985766</v>
      </c>
      <c r="BW64" s="69">
        <f t="shared" si="130"/>
        <v>29.864282026778028</v>
      </c>
      <c r="BX64" s="69">
        <f t="shared" si="131"/>
        <v>1.3803959457922612</v>
      </c>
      <c r="BZ64" t="str">
        <f t="shared" si="146"/>
        <v>63 Community and civil enforcement occupations</v>
      </c>
      <c r="CA64" s="18">
        <f t="shared" si="155"/>
        <v>0.14358076676959819</v>
      </c>
      <c r="CB64" s="18">
        <f t="shared" si="155"/>
        <v>0.12537752974723215</v>
      </c>
      <c r="CC64" s="18">
        <f t="shared" si="155"/>
        <v>0.17192086948739352</v>
      </c>
      <c r="CD64" s="18">
        <f t="shared" si="155"/>
        <v>0.12011605403926848</v>
      </c>
      <c r="CE64" s="18">
        <f t="shared" si="155"/>
        <v>0.16146724855592715</v>
      </c>
      <c r="CG64" s="68">
        <f t="shared" si="133"/>
        <v>-45.687933674677836</v>
      </c>
      <c r="CH64" s="69">
        <f t="shared" si="134"/>
        <v>25.125992180388462</v>
      </c>
      <c r="CI64" s="69">
        <f t="shared" si="135"/>
        <v>-20.561941494289371</v>
      </c>
      <c r="CK64" t="str">
        <f t="shared" si="147"/>
        <v>63 Community and civil enforcement occupations</v>
      </c>
      <c r="CL64" s="18">
        <f t="shared" si="156"/>
        <v>0.14281201806628543</v>
      </c>
      <c r="CM64" s="18">
        <f t="shared" si="156"/>
        <v>0.10039926282014983</v>
      </c>
      <c r="CN64" s="18">
        <f t="shared" si="156"/>
        <v>0.13598156167167275</v>
      </c>
      <c r="CO64" s="18">
        <f t="shared" si="156"/>
        <v>7.4566904867082395E-2</v>
      </c>
      <c r="CP64" s="18">
        <f t="shared" si="156"/>
        <v>7.0175216767082646E-2</v>
      </c>
      <c r="CR64" s="68">
        <f t="shared" si="137"/>
        <v>-58.025738175210066</v>
      </c>
      <c r="CS64" s="69">
        <f t="shared" si="138"/>
        <v>12.870799333840269</v>
      </c>
      <c r="CT64" s="69">
        <f t="shared" si="139"/>
        <v>-45.154938841369798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1.6289250520636043</v>
      </c>
      <c r="C65" s="18">
        <f t="shared" si="157"/>
        <v>1.5296460877437534</v>
      </c>
      <c r="D65" s="18">
        <f t="shared" si="157"/>
        <v>1.3030976274539159</v>
      </c>
      <c r="E65" s="18">
        <f t="shared" si="157"/>
        <v>1.2567678734399492</v>
      </c>
      <c r="F65" s="18">
        <f t="shared" si="157"/>
        <v>1.2349853321519446</v>
      </c>
      <c r="H65" s="68">
        <f t="shared" si="105"/>
        <v>52.875700740211037</v>
      </c>
      <c r="I65" s="69">
        <f t="shared" si="106"/>
        <v>64.902521473029935</v>
      </c>
      <c r="J65" s="69">
        <f t="shared" si="107"/>
        <v>117.77822221324097</v>
      </c>
      <c r="L65" t="str">
        <f t="shared" si="140"/>
        <v>71 Sales occupations</v>
      </c>
      <c r="M65" s="18">
        <f t="shared" ref="M65:Q70" si="158">M28/M$35*100</f>
        <v>2.5717605552173004</v>
      </c>
      <c r="N65" s="18">
        <f t="shared" si="158"/>
        <v>2.5369272284079534</v>
      </c>
      <c r="O65" s="18">
        <f t="shared" si="158"/>
        <v>2.3671652444553537</v>
      </c>
      <c r="P65" s="18">
        <f t="shared" si="158"/>
        <v>2.4580197430696349</v>
      </c>
      <c r="Q65" s="18">
        <f t="shared" si="158"/>
        <v>2.6735651832353327</v>
      </c>
      <c r="S65" s="68">
        <f t="shared" si="109"/>
        <v>84.201714249434829</v>
      </c>
      <c r="T65" s="69">
        <f t="shared" si="110"/>
        <v>72.343105746377205</v>
      </c>
      <c r="U65" s="69">
        <f t="shared" si="111"/>
        <v>156.54481999581205</v>
      </c>
      <c r="W65" t="str">
        <f t="shared" si="141"/>
        <v>71 Sales occupations</v>
      </c>
      <c r="X65" s="18">
        <f t="shared" ref="X65:AB70" si="159">X28/X$35*100</f>
        <v>5.0817848820487646</v>
      </c>
      <c r="Y65" s="18">
        <f t="shared" si="159"/>
        <v>5.1882406937189103</v>
      </c>
      <c r="Z65" s="18">
        <f t="shared" si="159"/>
        <v>4.9955467529769857</v>
      </c>
      <c r="AA65" s="18">
        <f t="shared" si="159"/>
        <v>5.2043571853672699</v>
      </c>
      <c r="AB65" s="18">
        <f t="shared" si="159"/>
        <v>5.8040070613685923</v>
      </c>
      <c r="AD65" s="68">
        <f t="shared" si="113"/>
        <v>61.684161247563004</v>
      </c>
      <c r="AE65" s="69">
        <f t="shared" si="114"/>
        <v>70.46214641297837</v>
      </c>
      <c r="AF65" s="69">
        <f t="shared" si="115"/>
        <v>132.1463076605414</v>
      </c>
      <c r="AH65" t="str">
        <f t="shared" si="142"/>
        <v>71 Sales occupations</v>
      </c>
      <c r="AI65" s="18">
        <f t="shared" ref="AI65:AM70" si="160">AI28/AI$35*100</f>
        <v>5.9244381513504729</v>
      </c>
      <c r="AJ65" s="18">
        <f t="shared" si="160"/>
        <v>6.4315358993164304</v>
      </c>
      <c r="AK65" s="18">
        <f t="shared" si="160"/>
        <v>6.429815838997115</v>
      </c>
      <c r="AL65" s="18">
        <f t="shared" si="160"/>
        <v>6.8423434152190623</v>
      </c>
      <c r="AM65" s="18">
        <f t="shared" si="160"/>
        <v>7.7948221133216995</v>
      </c>
      <c r="AO65" s="68">
        <f t="shared" si="117"/>
        <v>50.062455361062888</v>
      </c>
      <c r="AP65" s="69">
        <f t="shared" si="118"/>
        <v>68.703951499968014</v>
      </c>
      <c r="AQ65" s="69">
        <f t="shared" si="119"/>
        <v>118.7664068610309</v>
      </c>
      <c r="AS65" t="str">
        <f t="shared" si="143"/>
        <v>71 Sales occupations</v>
      </c>
      <c r="AT65" s="18">
        <f t="shared" ref="AT65:AX70" si="161">AT28/AT$35*100</f>
        <v>5.0648317546152368</v>
      </c>
      <c r="AU65" s="18">
        <f t="shared" si="161"/>
        <v>4.8188040332425981</v>
      </c>
      <c r="AV65" s="18">
        <f t="shared" si="161"/>
        <v>4.5700346703036603</v>
      </c>
      <c r="AW65" s="18">
        <f t="shared" si="161"/>
        <v>4.526868963477293</v>
      </c>
      <c r="AX65" s="18">
        <f t="shared" si="161"/>
        <v>4.7726841086732961</v>
      </c>
      <c r="AZ65" s="68">
        <f t="shared" si="121"/>
        <v>40.275900259066091</v>
      </c>
      <c r="BA65" s="69">
        <f t="shared" si="122"/>
        <v>57.207488489125502</v>
      </c>
      <c r="BB65" s="69">
        <f t="shared" si="123"/>
        <v>97.483388748191601</v>
      </c>
      <c r="BD65" t="str">
        <f t="shared" si="144"/>
        <v>71 Sales occupations</v>
      </c>
      <c r="BE65" s="18">
        <f t="shared" ref="BE65:BI70" si="162">BE28/BE$35*100</f>
        <v>9.811249317732738</v>
      </c>
      <c r="BF65" s="18">
        <f t="shared" si="162"/>
        <v>10.109196014297979</v>
      </c>
      <c r="BG65" s="18">
        <f t="shared" si="162"/>
        <v>10.190224605743992</v>
      </c>
      <c r="BH65" s="18">
        <f t="shared" si="162"/>
        <v>10.23404694939491</v>
      </c>
      <c r="BI65" s="18">
        <f t="shared" si="162"/>
        <v>10.516197073040274</v>
      </c>
      <c r="BK65" s="68">
        <f t="shared" si="125"/>
        <v>1.7966616805013862</v>
      </c>
      <c r="BL65" s="69">
        <f t="shared" si="126"/>
        <v>46.91754932750532</v>
      </c>
      <c r="BM65" s="69">
        <f t="shared" si="127"/>
        <v>48.7142110080067</v>
      </c>
      <c r="BO65" t="str">
        <f t="shared" si="145"/>
        <v>71 Sales occupations</v>
      </c>
      <c r="BP65" s="18">
        <f t="shared" ref="BP65:BT70" si="163">BP28/BP$35*100</f>
        <v>10.052259414562185</v>
      </c>
      <c r="BQ65" s="18">
        <f t="shared" si="163"/>
        <v>9.9722563093752008</v>
      </c>
      <c r="BR65" s="18">
        <f t="shared" si="163"/>
        <v>9.8131853272308867</v>
      </c>
      <c r="BS65" s="18">
        <f t="shared" si="163"/>
        <v>9.8851596201272756</v>
      </c>
      <c r="BT65" s="18">
        <f t="shared" si="163"/>
        <v>9.8713219253500952</v>
      </c>
      <c r="BV65" s="68">
        <f t="shared" si="129"/>
        <v>-10.851685679212753</v>
      </c>
      <c r="BW65" s="69">
        <f t="shared" si="130"/>
        <v>45.065421007108938</v>
      </c>
      <c r="BX65" s="69">
        <f t="shared" si="131"/>
        <v>34.213735327896188</v>
      </c>
      <c r="BZ65" t="str">
        <f t="shared" si="146"/>
        <v>71 Sales occupations</v>
      </c>
      <c r="CA65" s="18">
        <f t="shared" ref="CA65:CE70" si="164">CA28/CA$35*100</f>
        <v>10.440185270893702</v>
      </c>
      <c r="CB65" s="18">
        <f t="shared" si="164"/>
        <v>10.918229280470566</v>
      </c>
      <c r="CC65" s="18">
        <f t="shared" si="164"/>
        <v>10.749847208412273</v>
      </c>
      <c r="CD65" s="18">
        <f t="shared" si="164"/>
        <v>10.442698467516244</v>
      </c>
      <c r="CE65" s="18">
        <f t="shared" si="164"/>
        <v>6.7635870226018042</v>
      </c>
      <c r="CG65" s="68">
        <f t="shared" si="133"/>
        <v>-63.615595540700163</v>
      </c>
      <c r="CH65" s="69">
        <f t="shared" si="134"/>
        <v>28.504703346718173</v>
      </c>
      <c r="CI65" s="69">
        <f t="shared" si="135"/>
        <v>-35.110892193981982</v>
      </c>
      <c r="CK65" t="str">
        <f t="shared" si="147"/>
        <v>71 Sales occupations</v>
      </c>
      <c r="CL65" s="18">
        <f t="shared" ref="CL65:CP70" si="165">CL28/CL$35*100</f>
        <v>12.576363653996122</v>
      </c>
      <c r="CM65" s="18">
        <f t="shared" si="165"/>
        <v>11.756523960446689</v>
      </c>
      <c r="CN65" s="18">
        <f t="shared" si="165"/>
        <v>12.124447057305067</v>
      </c>
      <c r="CO65" s="18">
        <f t="shared" si="165"/>
        <v>10.040901085157516</v>
      </c>
      <c r="CP65" s="18">
        <f t="shared" si="165"/>
        <v>7.937161951366142</v>
      </c>
      <c r="CR65" s="68">
        <f t="shared" si="137"/>
        <v>-46.754534374354328</v>
      </c>
      <c r="CS65" s="69">
        <f t="shared" si="138"/>
        <v>18.555744441216408</v>
      </c>
      <c r="CT65" s="69">
        <f t="shared" si="139"/>
        <v>-28.198789933137924</v>
      </c>
    </row>
    <row r="66" spans="1:98" x14ac:dyDescent="0.2">
      <c r="A66" t="str">
        <f t="shared" si="103"/>
        <v>72 Customer service occupations</v>
      </c>
      <c r="B66" s="18">
        <f t="shared" si="157"/>
        <v>0.53236609194733564</v>
      </c>
      <c r="C66" s="18">
        <f t="shared" si="157"/>
        <v>0.55835177862920393</v>
      </c>
      <c r="D66" s="18">
        <f t="shared" si="157"/>
        <v>0.57710042903266923</v>
      </c>
      <c r="E66" s="18">
        <f t="shared" si="157"/>
        <v>0.72484358457170206</v>
      </c>
      <c r="F66" s="18">
        <f t="shared" si="157"/>
        <v>0.76005807643005252</v>
      </c>
      <c r="H66" s="68">
        <f t="shared" si="105"/>
        <v>112.44621417834919</v>
      </c>
      <c r="I66" s="69">
        <f t="shared" si="106"/>
        <v>76.230813969734115</v>
      </c>
      <c r="J66" s="69">
        <f t="shared" si="107"/>
        <v>188.67702814808328</v>
      </c>
      <c r="L66" t="str">
        <f t="shared" si="140"/>
        <v>72 Customer service occupations</v>
      </c>
      <c r="M66" s="18">
        <f t="shared" si="158"/>
        <v>0.88714404774372224</v>
      </c>
      <c r="N66" s="18">
        <f t="shared" si="158"/>
        <v>0.94642241471347488</v>
      </c>
      <c r="O66" s="18">
        <f t="shared" si="158"/>
        <v>0.89043392394425025</v>
      </c>
      <c r="P66" s="18">
        <f t="shared" si="158"/>
        <v>0.98358943572384328</v>
      </c>
      <c r="Q66" s="18">
        <f t="shared" si="158"/>
        <v>1.023165910951942</v>
      </c>
      <c r="S66" s="68">
        <f t="shared" si="109"/>
        <v>87.402694576596147</v>
      </c>
      <c r="T66" s="69">
        <f t="shared" si="110"/>
        <v>74.311434343100942</v>
      </c>
      <c r="U66" s="69">
        <f t="shared" si="111"/>
        <v>161.71412891969709</v>
      </c>
      <c r="W66" t="str">
        <f t="shared" si="141"/>
        <v>72 Customer service occupations</v>
      </c>
      <c r="X66" s="18">
        <f t="shared" si="159"/>
        <v>1.8508176342226272</v>
      </c>
      <c r="Y66" s="18">
        <f t="shared" si="159"/>
        <v>1.8311662058778</v>
      </c>
      <c r="Z66" s="18">
        <f t="shared" si="159"/>
        <v>1.8737770018356754</v>
      </c>
      <c r="AA66" s="18">
        <f t="shared" si="159"/>
        <v>2.0730549427426226</v>
      </c>
      <c r="AB66" s="18">
        <f t="shared" si="159"/>
        <v>2.275534518521698</v>
      </c>
      <c r="AD66" s="68">
        <f t="shared" si="113"/>
        <v>69.000541981398655</v>
      </c>
      <c r="AE66" s="69">
        <f t="shared" si="114"/>
        <v>67.005500068364853</v>
      </c>
      <c r="AF66" s="69">
        <f t="shared" si="115"/>
        <v>136.00604204976352</v>
      </c>
      <c r="AH66" t="str">
        <f t="shared" si="142"/>
        <v>72 Customer service occupations</v>
      </c>
      <c r="AI66" s="18">
        <f t="shared" si="160"/>
        <v>1.5725967164148096</v>
      </c>
      <c r="AJ66" s="18">
        <f t="shared" si="160"/>
        <v>1.8880434593837849</v>
      </c>
      <c r="AK66" s="18">
        <f t="shared" si="160"/>
        <v>1.9575880004871846</v>
      </c>
      <c r="AL66" s="18">
        <f t="shared" si="160"/>
        <v>2.2649801608670463</v>
      </c>
      <c r="AM66" s="18">
        <f t="shared" si="160"/>
        <v>2.5242243656958507</v>
      </c>
      <c r="AO66" s="68">
        <f t="shared" si="117"/>
        <v>59.614019402594778</v>
      </c>
      <c r="AP66" s="69">
        <f t="shared" si="118"/>
        <v>69.753693915827327</v>
      </c>
      <c r="AQ66" s="69">
        <f t="shared" si="119"/>
        <v>129.36771331842209</v>
      </c>
      <c r="AS66" t="str">
        <f t="shared" si="143"/>
        <v>72 Customer service occupations</v>
      </c>
      <c r="AT66" s="18">
        <f t="shared" si="161"/>
        <v>2.9154038500914869</v>
      </c>
      <c r="AU66" s="18">
        <f t="shared" si="161"/>
        <v>2.9391876942653745</v>
      </c>
      <c r="AV66" s="18">
        <f t="shared" si="161"/>
        <v>2.8674143906368514</v>
      </c>
      <c r="AW66" s="18">
        <f t="shared" si="161"/>
        <v>3.2755497425824833</v>
      </c>
      <c r="AX66" s="18">
        <f t="shared" si="161"/>
        <v>3.3191914604704817</v>
      </c>
      <c r="AZ66" s="68">
        <f t="shared" si="121"/>
        <v>55.482570837388401</v>
      </c>
      <c r="BA66" s="69">
        <f t="shared" si="122"/>
        <v>58.739143120942394</v>
      </c>
      <c r="BB66" s="69">
        <f t="shared" si="123"/>
        <v>114.22171395833081</v>
      </c>
      <c r="BD66" t="str">
        <f t="shared" si="144"/>
        <v>72 Customer service occupations</v>
      </c>
      <c r="BE66" s="18">
        <f t="shared" si="162"/>
        <v>2.5927501865895533</v>
      </c>
      <c r="BF66" s="18">
        <f t="shared" si="162"/>
        <v>2.6203037840599728</v>
      </c>
      <c r="BG66" s="18">
        <f t="shared" si="162"/>
        <v>2.6985326041722493</v>
      </c>
      <c r="BH66" s="18">
        <f t="shared" si="162"/>
        <v>2.9399836709175542</v>
      </c>
      <c r="BI66" s="18">
        <f t="shared" si="162"/>
        <v>3.2117833253273642</v>
      </c>
      <c r="BK66" s="68">
        <f t="shared" si="125"/>
        <v>17.402446130074452</v>
      </c>
      <c r="BL66" s="69">
        <f t="shared" si="126"/>
        <v>45.668428956279705</v>
      </c>
      <c r="BM66" s="69">
        <f t="shared" si="127"/>
        <v>63.070875086354164</v>
      </c>
      <c r="BO66" t="str">
        <f t="shared" si="145"/>
        <v>72 Customer service occupations</v>
      </c>
      <c r="BP66" s="18">
        <f t="shared" si="163"/>
        <v>2.6590354386761095</v>
      </c>
      <c r="BQ66" s="18">
        <f t="shared" si="163"/>
        <v>2.8304983007744848</v>
      </c>
      <c r="BR66" s="18">
        <f t="shared" si="163"/>
        <v>2.8698802059164397</v>
      </c>
      <c r="BS66" s="18">
        <f t="shared" si="163"/>
        <v>3.0636869868251488</v>
      </c>
      <c r="BT66" s="18">
        <f t="shared" si="163"/>
        <v>3.3160876205475107</v>
      </c>
      <c r="BV66" s="68">
        <f t="shared" si="129"/>
        <v>2.4023797679841512</v>
      </c>
      <c r="BW66" s="69">
        <f t="shared" si="130"/>
        <v>47.091936234829014</v>
      </c>
      <c r="BX66" s="69">
        <f t="shared" si="131"/>
        <v>49.494316002813164</v>
      </c>
      <c r="BZ66" t="str">
        <f t="shared" si="146"/>
        <v>72 Customer service occupations</v>
      </c>
      <c r="CA66" s="18">
        <f t="shared" si="164"/>
        <v>2.2126171027223687</v>
      </c>
      <c r="CB66" s="18">
        <f t="shared" si="164"/>
        <v>2.1671100380047346</v>
      </c>
      <c r="CC66" s="18">
        <f t="shared" si="164"/>
        <v>2.3188670369446425</v>
      </c>
      <c r="CD66" s="18">
        <f t="shared" si="164"/>
        <v>2.5537384486957677</v>
      </c>
      <c r="CE66" s="18">
        <f t="shared" si="164"/>
        <v>3.6751601337173403</v>
      </c>
      <c r="CG66" s="68">
        <f t="shared" si="133"/>
        <v>-8.3482208526279624</v>
      </c>
      <c r="CH66" s="69">
        <f t="shared" si="134"/>
        <v>33.11819444875087</v>
      </c>
      <c r="CI66" s="69">
        <f t="shared" si="135"/>
        <v>24.769973596122909</v>
      </c>
      <c r="CK66" t="str">
        <f t="shared" si="147"/>
        <v>72 Customer service occupations</v>
      </c>
      <c r="CL66" s="18">
        <f t="shared" si="165"/>
        <v>1.4644368391548805</v>
      </c>
      <c r="CM66" s="18">
        <f t="shared" si="165"/>
        <v>1.8055429368123452</v>
      </c>
      <c r="CN66" s="18">
        <f t="shared" si="165"/>
        <v>2.0938111696593107</v>
      </c>
      <c r="CO66" s="18">
        <f t="shared" si="165"/>
        <v>2.8321569658944479</v>
      </c>
      <c r="CP66" s="18">
        <f t="shared" si="165"/>
        <v>4.1185104938045409</v>
      </c>
      <c r="CR66" s="68">
        <f t="shared" si="137"/>
        <v>59.986004892776513</v>
      </c>
      <c r="CS66" s="69">
        <f t="shared" si="138"/>
        <v>42.639959692031141</v>
      </c>
      <c r="CT66" s="69">
        <f t="shared" si="139"/>
        <v>102.62596458480763</v>
      </c>
    </row>
    <row r="67" spans="1:98" x14ac:dyDescent="0.2">
      <c r="A67" t="str">
        <f t="shared" si="103"/>
        <v>81 Process, plant and machine operatives</v>
      </c>
      <c r="B67" s="18">
        <f t="shared" si="157"/>
        <v>0.32489462668469526</v>
      </c>
      <c r="C67" s="18">
        <f t="shared" si="157"/>
        <v>0.3866970902805632</v>
      </c>
      <c r="D67" s="18">
        <f t="shared" si="157"/>
        <v>0.29253945073774951</v>
      </c>
      <c r="E67" s="18">
        <f t="shared" si="157"/>
        <v>0.43175511962698443</v>
      </c>
      <c r="F67" s="18">
        <f t="shared" si="157"/>
        <v>0.65223044042144818</v>
      </c>
      <c r="H67" s="68">
        <f t="shared" si="105"/>
        <v>259.64186211577982</v>
      </c>
      <c r="I67" s="69">
        <f t="shared" si="106"/>
        <v>122.44156225936069</v>
      </c>
      <c r="J67" s="69">
        <f t="shared" si="107"/>
        <v>382.08342437514051</v>
      </c>
      <c r="L67" t="str">
        <f t="shared" si="140"/>
        <v>81 Process, plant and machine operatives</v>
      </c>
      <c r="M67" s="18">
        <f t="shared" si="158"/>
        <v>0.35108329839208086</v>
      </c>
      <c r="N67" s="18">
        <f t="shared" si="158"/>
        <v>0.3771713180266425</v>
      </c>
      <c r="O67" s="18">
        <f t="shared" si="158"/>
        <v>0.30720273764204109</v>
      </c>
      <c r="P67" s="18">
        <f t="shared" si="158"/>
        <v>0.36632209230354318</v>
      </c>
      <c r="Q67" s="18">
        <f t="shared" si="158"/>
        <v>0.46907861970527642</v>
      </c>
      <c r="S67" s="68">
        <f t="shared" si="109"/>
        <v>149.03020341278528</v>
      </c>
      <c r="T67" s="69">
        <f t="shared" si="110"/>
        <v>89.840601540539794</v>
      </c>
      <c r="U67" s="69">
        <f t="shared" si="111"/>
        <v>238.87080495332506</v>
      </c>
      <c r="W67" t="str">
        <f t="shared" si="141"/>
        <v>81 Process, plant and machine operatives</v>
      </c>
      <c r="X67" s="18">
        <f t="shared" si="159"/>
        <v>0.46333844254946455</v>
      </c>
      <c r="Y67" s="18">
        <f t="shared" si="159"/>
        <v>0.47354773871967037</v>
      </c>
      <c r="Z67" s="18">
        <f t="shared" si="159"/>
        <v>0.40876713136229603</v>
      </c>
      <c r="AA67" s="18">
        <f t="shared" si="159"/>
        <v>0.56041527264437041</v>
      </c>
      <c r="AB67" s="18">
        <f t="shared" si="159"/>
        <v>0.77162766326271393</v>
      </c>
      <c r="AD67" s="68">
        <f t="shared" si="113"/>
        <v>162.69656585455877</v>
      </c>
      <c r="AE67" s="69">
        <f t="shared" si="114"/>
        <v>95.891636773328344</v>
      </c>
      <c r="AF67" s="69">
        <f t="shared" si="115"/>
        <v>258.58820262788709</v>
      </c>
      <c r="AH67" t="str">
        <f t="shared" si="142"/>
        <v>81 Process, plant and machine operatives</v>
      </c>
      <c r="AI67" s="18">
        <f t="shared" si="160"/>
        <v>0.75202543875910721</v>
      </c>
      <c r="AJ67" s="18">
        <f t="shared" si="160"/>
        <v>0.83905552656689464</v>
      </c>
      <c r="AK67" s="18">
        <f t="shared" si="160"/>
        <v>0.77466205345597328</v>
      </c>
      <c r="AL67" s="18">
        <f t="shared" si="160"/>
        <v>1.0713536740148804</v>
      </c>
      <c r="AM67" s="18">
        <f t="shared" si="160"/>
        <v>1.450635844215646</v>
      </c>
      <c r="AO67" s="68">
        <f t="shared" si="117"/>
        <v>131.79843286590568</v>
      </c>
      <c r="AP67" s="69">
        <f t="shared" si="118"/>
        <v>79.456596714365318</v>
      </c>
      <c r="AQ67" s="69">
        <f t="shared" si="119"/>
        <v>211.25502958027101</v>
      </c>
      <c r="AS67" t="str">
        <f t="shared" si="143"/>
        <v>81 Process, plant and machine operatives</v>
      </c>
      <c r="AT67" s="18">
        <f t="shared" si="161"/>
        <v>1.5025783614193822</v>
      </c>
      <c r="AU67" s="18">
        <f t="shared" si="161"/>
        <v>1.6307865506672241</v>
      </c>
      <c r="AV67" s="18">
        <f t="shared" si="161"/>
        <v>1.4293562920935858</v>
      </c>
      <c r="AW67" s="18">
        <f t="shared" si="161"/>
        <v>1.6689408509023593</v>
      </c>
      <c r="AX67" s="18">
        <f t="shared" si="161"/>
        <v>1.9225379088231014</v>
      </c>
      <c r="AZ67" s="68">
        <f t="shared" si="121"/>
        <v>80.665107221257543</v>
      </c>
      <c r="BA67" s="69">
        <f t="shared" si="122"/>
        <v>64.864955317095649</v>
      </c>
      <c r="BB67" s="69">
        <f t="shared" si="123"/>
        <v>145.53006253835318</v>
      </c>
      <c r="BD67" t="str">
        <f t="shared" si="144"/>
        <v>81 Process, plant and machine operatives</v>
      </c>
      <c r="BE67" s="18">
        <f t="shared" si="162"/>
        <v>2.7235175246764056</v>
      </c>
      <c r="BF67" s="18">
        <f t="shared" si="162"/>
        <v>2.8222091106220182</v>
      </c>
      <c r="BG67" s="18">
        <f t="shared" si="162"/>
        <v>2.4499605940533216</v>
      </c>
      <c r="BH67" s="18">
        <f t="shared" si="162"/>
        <v>2.7777799487977335</v>
      </c>
      <c r="BI67" s="18">
        <f t="shared" si="162"/>
        <v>2.8211204518667028</v>
      </c>
      <c r="BK67" s="68">
        <f t="shared" si="125"/>
        <v>13.585032501744488</v>
      </c>
      <c r="BL67" s="69">
        <f t="shared" si="126"/>
        <v>40.576397046845472</v>
      </c>
      <c r="BM67" s="69">
        <f t="shared" si="127"/>
        <v>54.161429548589958</v>
      </c>
      <c r="BO67" t="str">
        <f t="shared" si="145"/>
        <v>81 Process, plant and machine operatives</v>
      </c>
      <c r="BP67" s="18">
        <f t="shared" si="163"/>
        <v>3.3915980322298296</v>
      </c>
      <c r="BQ67" s="18">
        <f t="shared" si="163"/>
        <v>3.3981751003162364</v>
      </c>
      <c r="BR67" s="18">
        <f t="shared" si="163"/>
        <v>3.1138524035465296</v>
      </c>
      <c r="BS67" s="18">
        <f t="shared" si="163"/>
        <v>3.3954518863727321</v>
      </c>
      <c r="BT67" s="18">
        <f t="shared" si="163"/>
        <v>3.4514072165066101</v>
      </c>
      <c r="BV67" s="68">
        <f t="shared" si="129"/>
        <v>-1.7695800639471004</v>
      </c>
      <c r="BW67" s="69">
        <f t="shared" si="130"/>
        <v>40.957016418579713</v>
      </c>
      <c r="BX67" s="69">
        <f t="shared" si="131"/>
        <v>39.187436354632609</v>
      </c>
      <c r="BZ67" t="str">
        <f t="shared" si="146"/>
        <v>81 Process, plant and machine operatives</v>
      </c>
      <c r="CA67" s="18">
        <f t="shared" si="164"/>
        <v>4.2501319942190037</v>
      </c>
      <c r="CB67" s="18">
        <f t="shared" si="164"/>
        <v>4.3425591546079323</v>
      </c>
      <c r="CC67" s="18">
        <f t="shared" si="164"/>
        <v>3.9553870972371055</v>
      </c>
      <c r="CD67" s="18">
        <f t="shared" si="164"/>
        <v>4.0685741859182247</v>
      </c>
      <c r="CE67" s="18">
        <f t="shared" si="164"/>
        <v>2.197435661331284</v>
      </c>
      <c r="CG67" s="68">
        <f t="shared" si="133"/>
        <v>-67.873186228468256</v>
      </c>
      <c r="CH67" s="69">
        <f t="shared" si="134"/>
        <v>26.013682335676197</v>
      </c>
      <c r="CI67" s="69">
        <f t="shared" si="135"/>
        <v>-41.859503892792056</v>
      </c>
      <c r="CK67" t="str">
        <f t="shared" si="147"/>
        <v>81 Process, plant and machine operatives</v>
      </c>
      <c r="CL67" s="18">
        <f t="shared" si="165"/>
        <v>6.06569365037703</v>
      </c>
      <c r="CM67" s="18">
        <f t="shared" si="165"/>
        <v>5.4144239800158678</v>
      </c>
      <c r="CN67" s="18">
        <f t="shared" si="165"/>
        <v>4.8760302848757426</v>
      </c>
      <c r="CO67" s="18">
        <f t="shared" si="165"/>
        <v>3.0628361879757016</v>
      </c>
      <c r="CP67" s="18">
        <f t="shared" si="165"/>
        <v>1.5889418489777596</v>
      </c>
      <c r="CR67" s="68">
        <f t="shared" si="137"/>
        <v>-73.495419305793675</v>
      </c>
      <c r="CS67" s="69">
        <f t="shared" si="138"/>
        <v>12.297251497169929</v>
      </c>
      <c r="CT67" s="69">
        <f t="shared" si="139"/>
        <v>-61.198167808623737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0.51571887240630676</v>
      </c>
      <c r="C68" s="18">
        <f t="shared" si="157"/>
        <v>0.65343706745372687</v>
      </c>
      <c r="D68" s="18">
        <f t="shared" si="157"/>
        <v>0.60747231318992001</v>
      </c>
      <c r="E68" s="18">
        <f t="shared" si="157"/>
        <v>0.7032560556892492</v>
      </c>
      <c r="F68" s="18">
        <f t="shared" si="157"/>
        <v>0.77730960417430028</v>
      </c>
      <c r="H68" s="68">
        <f t="shared" si="105"/>
        <v>106.40544989747272</v>
      </c>
      <c r="I68" s="69">
        <f t="shared" si="106"/>
        <v>106.414678022529</v>
      </c>
      <c r="J68" s="69">
        <f t="shared" si="107"/>
        <v>212.82012792000171</v>
      </c>
      <c r="L68" t="str">
        <f t="shared" si="140"/>
        <v>82 Transport and mobile machine drivers and operatives</v>
      </c>
      <c r="M68" s="18">
        <f t="shared" si="158"/>
        <v>0.51371241900550424</v>
      </c>
      <c r="N68" s="18">
        <f t="shared" si="158"/>
        <v>0.62097282890755168</v>
      </c>
      <c r="O68" s="18">
        <f t="shared" si="158"/>
        <v>0.57247688779771821</v>
      </c>
      <c r="P68" s="18">
        <f t="shared" si="158"/>
        <v>0.60296597508527938</v>
      </c>
      <c r="Q68" s="18">
        <f t="shared" si="158"/>
        <v>0.63178132488828698</v>
      </c>
      <c r="S68" s="68">
        <f t="shared" si="109"/>
        <v>79.98664958152807</v>
      </c>
      <c r="T68" s="69">
        <f t="shared" si="110"/>
        <v>90.600028288257533</v>
      </c>
      <c r="U68" s="69">
        <f t="shared" si="111"/>
        <v>170.5866778697856</v>
      </c>
      <c r="W68" t="str">
        <f t="shared" si="141"/>
        <v>82 Transport and mobile machine drivers and operatives</v>
      </c>
      <c r="X68" s="18">
        <f t="shared" si="159"/>
        <v>0.85171845892957765</v>
      </c>
      <c r="Y68" s="18">
        <f t="shared" si="159"/>
        <v>1.0830502381062777</v>
      </c>
      <c r="Z68" s="18">
        <f t="shared" si="159"/>
        <v>1.060814274593646</v>
      </c>
      <c r="AA68" s="18">
        <f t="shared" si="159"/>
        <v>1.2001111740435282</v>
      </c>
      <c r="AB68" s="18">
        <f t="shared" si="159"/>
        <v>1.4884948638895508</v>
      </c>
      <c r="AD68" s="68">
        <f t="shared" si="113"/>
        <v>95.267766653163804</v>
      </c>
      <c r="AE68" s="69">
        <f t="shared" si="114"/>
        <v>95.137046677454578</v>
      </c>
      <c r="AF68" s="69">
        <f t="shared" si="115"/>
        <v>190.40481333061837</v>
      </c>
      <c r="AH68" t="str">
        <f t="shared" si="142"/>
        <v>82 Transport and mobile machine drivers and operatives</v>
      </c>
      <c r="AI68" s="18">
        <f t="shared" si="160"/>
        <v>1.3582917263699514</v>
      </c>
      <c r="AJ68" s="18">
        <f t="shared" si="160"/>
        <v>2.0106327721783157</v>
      </c>
      <c r="AK68" s="18">
        <f t="shared" si="160"/>
        <v>1.974509379838929</v>
      </c>
      <c r="AL68" s="18">
        <f t="shared" si="160"/>
        <v>2.3644895629594842</v>
      </c>
      <c r="AM68" s="18">
        <f t="shared" si="160"/>
        <v>2.9079262385074753</v>
      </c>
      <c r="AO68" s="68">
        <f t="shared" si="117"/>
        <v>82.30079341353877</v>
      </c>
      <c r="AP68" s="69">
        <f t="shared" si="118"/>
        <v>88.533964828888841</v>
      </c>
      <c r="AQ68" s="69">
        <f t="shared" si="119"/>
        <v>170.8347582424276</v>
      </c>
      <c r="AS68" t="str">
        <f t="shared" si="143"/>
        <v>82 Transport and mobile machine drivers and operatives</v>
      </c>
      <c r="AT68" s="18">
        <f t="shared" si="161"/>
        <v>2.3404157447612284</v>
      </c>
      <c r="AU68" s="18">
        <f t="shared" si="161"/>
        <v>2.9031582164468239</v>
      </c>
      <c r="AV68" s="18">
        <f t="shared" si="161"/>
        <v>2.9028041930677628</v>
      </c>
      <c r="AW68" s="18">
        <f t="shared" si="161"/>
        <v>3.2263779157757839</v>
      </c>
      <c r="AX68" s="18">
        <f t="shared" si="161"/>
        <v>3.6853940639410854</v>
      </c>
      <c r="AZ68" s="68">
        <f t="shared" si="121"/>
        <v>70.532068188897071</v>
      </c>
      <c r="BA68" s="69">
        <f t="shared" si="122"/>
        <v>85.920243525400892</v>
      </c>
      <c r="BB68" s="69">
        <f t="shared" si="123"/>
        <v>156.45231171429793</v>
      </c>
      <c r="BD68" t="str">
        <f t="shared" si="144"/>
        <v>82 Transport and mobile machine drivers and operatives</v>
      </c>
      <c r="BE68" s="18">
        <f t="shared" si="162"/>
        <v>4.0020258789878822</v>
      </c>
      <c r="BF68" s="18">
        <f t="shared" si="162"/>
        <v>4.476530152968615</v>
      </c>
      <c r="BG68" s="18">
        <f t="shared" si="162"/>
        <v>4.0199669308146744</v>
      </c>
      <c r="BH68" s="18">
        <f t="shared" si="162"/>
        <v>4.3919167649154751</v>
      </c>
      <c r="BI68" s="18">
        <f t="shared" si="162"/>
        <v>4.660838907507781</v>
      </c>
      <c r="BK68" s="68">
        <f t="shared" si="125"/>
        <v>14.366857637437031</v>
      </c>
      <c r="BL68" s="69">
        <f t="shared" si="126"/>
        <v>54.29924389057382</v>
      </c>
      <c r="BM68" s="69">
        <f t="shared" si="127"/>
        <v>68.666101528010842</v>
      </c>
      <c r="BO68" t="str">
        <f t="shared" si="145"/>
        <v>82 Transport and mobile machine drivers and operatives</v>
      </c>
      <c r="BP68" s="18">
        <f t="shared" si="163"/>
        <v>6.3937205243448094</v>
      </c>
      <c r="BQ68" s="18">
        <f t="shared" si="163"/>
        <v>7.1436359171970238</v>
      </c>
      <c r="BR68" s="18">
        <f t="shared" si="163"/>
        <v>6.8509917903784201</v>
      </c>
      <c r="BS68" s="18">
        <f t="shared" si="163"/>
        <v>7.1522109526426121</v>
      </c>
      <c r="BT68" s="18">
        <f t="shared" si="163"/>
        <v>8.2712240212589112</v>
      </c>
      <c r="BV68" s="68">
        <f t="shared" si="129"/>
        <v>6.9951661580869215</v>
      </c>
      <c r="BW68" s="69">
        <f t="shared" si="130"/>
        <v>56.435581086560127</v>
      </c>
      <c r="BX68" s="69">
        <f t="shared" si="131"/>
        <v>63.430747244647044</v>
      </c>
      <c r="BZ68" t="str">
        <f t="shared" si="146"/>
        <v>82 Transport and mobile machine drivers and operatives</v>
      </c>
      <c r="CA68" s="18">
        <f t="shared" si="164"/>
        <v>8.0386841790975581</v>
      </c>
      <c r="CB68" s="18">
        <f t="shared" si="164"/>
        <v>8.6327386838260836</v>
      </c>
      <c r="CC68" s="18">
        <f t="shared" si="164"/>
        <v>8.4374052557920276</v>
      </c>
      <c r="CD68" s="18">
        <f t="shared" si="164"/>
        <v>8.5031986397855412</v>
      </c>
      <c r="CE68" s="18">
        <f t="shared" si="164"/>
        <v>10.001978413281293</v>
      </c>
      <c r="CG68" s="68">
        <f t="shared" si="133"/>
        <v>-31.448417655908923</v>
      </c>
      <c r="CH68" s="69">
        <f t="shared" si="134"/>
        <v>39.587899324556396</v>
      </c>
      <c r="CI68" s="69">
        <f t="shared" si="135"/>
        <v>8.1394816686474698</v>
      </c>
      <c r="CK68" t="str">
        <f t="shared" si="147"/>
        <v>82 Transport and mobile machine drivers and operatives</v>
      </c>
      <c r="CL68" s="18">
        <f t="shared" si="165"/>
        <v>9.5568438548228265</v>
      </c>
      <c r="CM68" s="18">
        <f t="shared" si="165"/>
        <v>11.823698294978835</v>
      </c>
      <c r="CN68" s="18">
        <f t="shared" si="165"/>
        <v>10.758231725753079</v>
      </c>
      <c r="CO68" s="18">
        <f t="shared" si="165"/>
        <v>10.372504104752291</v>
      </c>
      <c r="CP68" s="18">
        <f t="shared" si="165"/>
        <v>6.8081634192462852</v>
      </c>
      <c r="CR68" s="68">
        <f t="shared" si="137"/>
        <v>-48.528312580084446</v>
      </c>
      <c r="CS68" s="69">
        <f t="shared" si="138"/>
        <v>27.807662054481074</v>
      </c>
      <c r="CT68" s="69">
        <f t="shared" si="139"/>
        <v>-20.720650525603372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7.3817030548763325E-3</v>
      </c>
      <c r="C69" s="18">
        <f t="shared" si="157"/>
        <v>5.6217819859331166E-3</v>
      </c>
      <c r="D69" s="18">
        <f t="shared" si="157"/>
        <v>4.1381337336460558E-3</v>
      </c>
      <c r="E69" s="18">
        <f t="shared" si="157"/>
        <v>1.6768446578082002E-2</v>
      </c>
      <c r="F69" s="18">
        <f t="shared" si="157"/>
        <v>1.9938304665258214E-2</v>
      </c>
      <c r="H69" s="68">
        <f t="shared" si="105"/>
        <v>677.20810576682959</v>
      </c>
      <c r="I69" s="69">
        <f t="shared" si="106"/>
        <v>409.09298779192716</v>
      </c>
      <c r="J69" s="69">
        <f t="shared" si="107"/>
        <v>1086.301093558757</v>
      </c>
      <c r="L69" t="str">
        <f t="shared" si="140"/>
        <v>91 Elementary trades and related occupations</v>
      </c>
      <c r="M69" s="18">
        <f t="shared" si="158"/>
        <v>0.23135481115770257</v>
      </c>
      <c r="N69" s="18">
        <f t="shared" si="158"/>
        <v>0.26545334392147474</v>
      </c>
      <c r="O69" s="18">
        <f t="shared" si="158"/>
        <v>0.19379579816353784</v>
      </c>
      <c r="P69" s="18">
        <f t="shared" si="158"/>
        <v>0.32829179020703619</v>
      </c>
      <c r="Q69" s="18">
        <f t="shared" si="158"/>
        <v>0.41550926940450811</v>
      </c>
      <c r="S69" s="68">
        <f t="shared" si="109"/>
        <v>249.6776111208307</v>
      </c>
      <c r="T69" s="69">
        <f t="shared" si="110"/>
        <v>141.70764214585893</v>
      </c>
      <c r="U69" s="69">
        <f t="shared" si="111"/>
        <v>391.38525326668963</v>
      </c>
      <c r="W69" t="str">
        <f t="shared" si="141"/>
        <v>91 Elementary trades and related occupations</v>
      </c>
      <c r="X69" s="18">
        <f t="shared" si="159"/>
        <v>0.39548398829103604</v>
      </c>
      <c r="Y69" s="18">
        <f t="shared" si="159"/>
        <v>0.4317436015720334</v>
      </c>
      <c r="Z69" s="18">
        <f t="shared" si="159"/>
        <v>0.33358264890324529</v>
      </c>
      <c r="AA69" s="18">
        <f t="shared" si="159"/>
        <v>0.72051472602449451</v>
      </c>
      <c r="AB69" s="18">
        <f t="shared" si="159"/>
        <v>0.88504442117381366</v>
      </c>
      <c r="AD69" s="68">
        <f t="shared" si="113"/>
        <v>269.21912576002609</v>
      </c>
      <c r="AE69" s="69">
        <f t="shared" si="114"/>
        <v>170.23760456648728</v>
      </c>
      <c r="AF69" s="69">
        <f t="shared" si="115"/>
        <v>439.45673032651342</v>
      </c>
      <c r="AH69" t="str">
        <f t="shared" si="142"/>
        <v>91 Elementary trades and related occupations</v>
      </c>
      <c r="AI69" s="18">
        <f t="shared" si="160"/>
        <v>0.85932048221873214</v>
      </c>
      <c r="AJ69" s="18">
        <f t="shared" si="160"/>
        <v>0.98296380219901303</v>
      </c>
      <c r="AK69" s="18">
        <f t="shared" si="160"/>
        <v>0.79649151260211115</v>
      </c>
      <c r="AL69" s="18">
        <f t="shared" si="160"/>
        <v>1.9013104986895051</v>
      </c>
      <c r="AM69" s="18">
        <f t="shared" si="160"/>
        <v>2.6926511871538779</v>
      </c>
      <c r="AO69" s="68">
        <f t="shared" si="117"/>
        <v>318.46902675963958</v>
      </c>
      <c r="AP69" s="69">
        <f t="shared" si="118"/>
        <v>195.01435145931876</v>
      </c>
      <c r="AQ69" s="69">
        <f t="shared" si="119"/>
        <v>513.48337821895836</v>
      </c>
      <c r="AS69" t="str">
        <f t="shared" si="143"/>
        <v>91 Elementary trades and related occupations</v>
      </c>
      <c r="AT69" s="18">
        <f t="shared" si="161"/>
        <v>0.92793043970690381</v>
      </c>
      <c r="AU69" s="18">
        <f t="shared" si="161"/>
        <v>1.0193876798175945</v>
      </c>
      <c r="AV69" s="18">
        <f t="shared" si="161"/>
        <v>0.84641794400387682</v>
      </c>
      <c r="AW69" s="18">
        <f t="shared" si="161"/>
        <v>1.7342267372423534</v>
      </c>
      <c r="AX69" s="18">
        <f t="shared" si="161"/>
        <v>2.0179735114731869</v>
      </c>
      <c r="AZ69" s="68">
        <f t="shared" si="121"/>
        <v>220.23623294313984</v>
      </c>
      <c r="BA69" s="69">
        <f t="shared" si="122"/>
        <v>137.98415505006844</v>
      </c>
      <c r="BB69" s="69">
        <f t="shared" si="123"/>
        <v>358.22038799320831</v>
      </c>
      <c r="BD69" t="str">
        <f t="shared" si="144"/>
        <v>91 Elementary trades and related occupations</v>
      </c>
      <c r="BE69" s="18">
        <f t="shared" si="162"/>
        <v>1.2379572582689846</v>
      </c>
      <c r="BF69" s="18">
        <f t="shared" si="162"/>
        <v>1.0850229306431198</v>
      </c>
      <c r="BG69" s="18">
        <f t="shared" si="162"/>
        <v>0.92105073146399463</v>
      </c>
      <c r="BH69" s="18">
        <f t="shared" si="162"/>
        <v>1.8119394124393247</v>
      </c>
      <c r="BI69" s="18">
        <f t="shared" si="162"/>
        <v>2.2208528660060551</v>
      </c>
      <c r="BK69" s="68">
        <f t="shared" si="125"/>
        <v>137.84543017474809</v>
      </c>
      <c r="BL69" s="69">
        <f t="shared" si="126"/>
        <v>94.683622769155207</v>
      </c>
      <c r="BM69" s="69">
        <f t="shared" si="127"/>
        <v>232.52905294390328</v>
      </c>
      <c r="BO69" t="str">
        <f t="shared" si="145"/>
        <v>91 Elementary trades and related occupations</v>
      </c>
      <c r="BP69" s="18">
        <f t="shared" si="163"/>
        <v>2.2186070360352352</v>
      </c>
      <c r="BQ69" s="18">
        <f t="shared" si="163"/>
        <v>1.928368181335401</v>
      </c>
      <c r="BR69" s="18">
        <f t="shared" si="163"/>
        <v>1.7560146089652264</v>
      </c>
      <c r="BS69" s="18">
        <f t="shared" si="163"/>
        <v>3.1271470115222506</v>
      </c>
      <c r="BT69" s="18">
        <f t="shared" si="163"/>
        <v>3.9191277374189886</v>
      </c>
      <c r="BV69" s="68">
        <f t="shared" si="129"/>
        <v>97.792179107449101</v>
      </c>
      <c r="BW69" s="69">
        <f t="shared" si="130"/>
        <v>73.028190618677939</v>
      </c>
      <c r="BX69" s="69">
        <f t="shared" si="131"/>
        <v>170.82036972612701</v>
      </c>
      <c r="BZ69" t="str">
        <f t="shared" si="146"/>
        <v>91 Elementary trades and related occupations</v>
      </c>
      <c r="CA69" s="18">
        <f t="shared" si="164"/>
        <v>4.0010815414503087</v>
      </c>
      <c r="CB69" s="18">
        <f t="shared" si="164"/>
        <v>3.8489213828798685</v>
      </c>
      <c r="CC69" s="18">
        <f t="shared" si="164"/>
        <v>3.452533177532529</v>
      </c>
      <c r="CD69" s="18">
        <f t="shared" si="164"/>
        <v>6.3904609943033623</v>
      </c>
      <c r="CE69" s="18">
        <f t="shared" si="164"/>
        <v>9.4385332399632418</v>
      </c>
      <c r="CG69" s="68">
        <f t="shared" si="133"/>
        <v>58.09099361960908</v>
      </c>
      <c r="CH69" s="69">
        <f t="shared" si="134"/>
        <v>67.833776852846697</v>
      </c>
      <c r="CI69" s="69">
        <f t="shared" si="135"/>
        <v>125.92477047245576</v>
      </c>
      <c r="CK69" t="str">
        <f t="shared" si="147"/>
        <v>91 Elementary trades and related occupations</v>
      </c>
      <c r="CL69" s="18">
        <f t="shared" si="165"/>
        <v>5.5728035801566538</v>
      </c>
      <c r="CM69" s="18">
        <f t="shared" si="165"/>
        <v>5.6875354235846522</v>
      </c>
      <c r="CN69" s="18">
        <f t="shared" si="165"/>
        <v>4.9224115287943935</v>
      </c>
      <c r="CO69" s="18">
        <f t="shared" si="165"/>
        <v>9.4163744257749435</v>
      </c>
      <c r="CP69" s="18">
        <f t="shared" si="165"/>
        <v>10.614586106133213</v>
      </c>
      <c r="CR69" s="68">
        <f t="shared" si="137"/>
        <v>75.389857023735402</v>
      </c>
      <c r="CS69" s="69">
        <f t="shared" si="138"/>
        <v>54.633300242462404</v>
      </c>
      <c r="CT69" s="69">
        <f t="shared" si="139"/>
        <v>130.02315726619779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0.55977759808980898</v>
      </c>
      <c r="C70" s="18">
        <f t="shared" si="157"/>
        <v>0.5727558485602765</v>
      </c>
      <c r="D70" s="18">
        <f t="shared" si="157"/>
        <v>0.46833642760137795</v>
      </c>
      <c r="E70" s="18">
        <f t="shared" si="157"/>
        <v>0.45088135252347716</v>
      </c>
      <c r="F70" s="18">
        <f t="shared" si="157"/>
        <v>0.44546287453149014</v>
      </c>
      <c r="H70" s="68">
        <f t="shared" si="105"/>
        <v>53.428907129263834</v>
      </c>
      <c r="I70" s="69">
        <f t="shared" si="106"/>
        <v>70.335225329943185</v>
      </c>
      <c r="J70" s="69">
        <f t="shared" si="107"/>
        <v>123.76413245920703</v>
      </c>
      <c r="L70" t="str">
        <f t="shared" ref="L70" si="166">A70</f>
        <v>92 Elementary administration and service occupations</v>
      </c>
      <c r="M70" s="18">
        <f t="shared" si="158"/>
        <v>2.0943472833496593</v>
      </c>
      <c r="N70" s="18">
        <f t="shared" si="158"/>
        <v>2.1687558782450571</v>
      </c>
      <c r="O70" s="18">
        <f t="shared" si="158"/>
        <v>1.9799773354436792</v>
      </c>
      <c r="P70" s="18">
        <f t="shared" si="158"/>
        <v>2.0579620112700252</v>
      </c>
      <c r="Q70" s="18">
        <f t="shared" si="158"/>
        <v>2.1705871710978624</v>
      </c>
      <c r="S70" s="68">
        <f t="shared" si="109"/>
        <v>78.792163337001213</v>
      </c>
      <c r="T70" s="69">
        <f t="shared" si="110"/>
        <v>81.420438593674604</v>
      </c>
      <c r="U70" s="69">
        <f t="shared" si="111"/>
        <v>160.21260193067585</v>
      </c>
      <c r="W70" t="str">
        <f t="shared" ref="W70" si="167">A70</f>
        <v>92 Elementary administration and service occupations</v>
      </c>
      <c r="X70" s="18">
        <f t="shared" si="159"/>
        <v>3.6848738048308722</v>
      </c>
      <c r="Y70" s="18">
        <f t="shared" si="159"/>
        <v>3.8230031631671491</v>
      </c>
      <c r="Z70" s="18">
        <f t="shared" si="159"/>
        <v>3.5554336262865243</v>
      </c>
      <c r="AA70" s="18">
        <f t="shared" si="159"/>
        <v>3.6982831053439349</v>
      </c>
      <c r="AB70" s="18">
        <f t="shared" si="159"/>
        <v>4.1339972018216207</v>
      </c>
      <c r="AD70" s="68">
        <f t="shared" si="113"/>
        <v>61.808069542629326</v>
      </c>
      <c r="AE70" s="69">
        <f t="shared" si="114"/>
        <v>79.768946539517344</v>
      </c>
      <c r="AF70" s="69">
        <f t="shared" si="115"/>
        <v>141.57701608214668</v>
      </c>
      <c r="AH70" t="str">
        <f t="shared" ref="AH70" si="168">L70</f>
        <v>92 Elementary administration and service occupations</v>
      </c>
      <c r="AI70" s="18">
        <f t="shared" si="160"/>
        <v>5.6610441218967571</v>
      </c>
      <c r="AJ70" s="18">
        <f t="shared" si="160"/>
        <v>6.8812275668199838</v>
      </c>
      <c r="AK70" s="18">
        <f t="shared" si="160"/>
        <v>6.4531641244318694</v>
      </c>
      <c r="AL70" s="18">
        <f t="shared" si="160"/>
        <v>7.0867286118771782</v>
      </c>
      <c r="AM70" s="18">
        <f t="shared" si="160"/>
        <v>8.3005379279125933</v>
      </c>
      <c r="AO70" s="68">
        <f t="shared" si="117"/>
        <v>59.220103333487728</v>
      </c>
      <c r="AP70" s="69">
        <f t="shared" si="118"/>
        <v>74.86821245905756</v>
      </c>
      <c r="AQ70" s="69">
        <f t="shared" si="119"/>
        <v>134.0883157925453</v>
      </c>
      <c r="AS70" t="str">
        <f t="shared" ref="AS70" si="169">W70</f>
        <v>92 Elementary administration and service occupations</v>
      </c>
      <c r="AT70" s="18">
        <f t="shared" si="161"/>
        <v>5.4311730496569899</v>
      </c>
      <c r="AU70" s="18">
        <f t="shared" si="161"/>
        <v>5.4347580748525646</v>
      </c>
      <c r="AV70" s="18">
        <f t="shared" si="161"/>
        <v>5.2586246642955654</v>
      </c>
      <c r="AW70" s="18">
        <f t="shared" si="161"/>
        <v>5.3030231894360247</v>
      </c>
      <c r="AX70" s="18">
        <f t="shared" si="161"/>
        <v>5.8962791245832982</v>
      </c>
      <c r="AZ70" s="68">
        <f t="shared" si="121"/>
        <v>50.60719821974552</v>
      </c>
      <c r="BA70" s="69">
        <f t="shared" si="122"/>
        <v>71.44237250823312</v>
      </c>
      <c r="BB70" s="69">
        <f t="shared" si="123"/>
        <v>122.04957072797865</v>
      </c>
      <c r="BD70" t="str">
        <f t="shared" ref="BD70" si="170">AH70</f>
        <v>92 Elementary administration and service occupations</v>
      </c>
      <c r="BE70" s="18">
        <f t="shared" si="162"/>
        <v>8.935780791532645</v>
      </c>
      <c r="BF70" s="18">
        <f t="shared" si="162"/>
        <v>8.1135942324443064</v>
      </c>
      <c r="BG70" s="18">
        <f t="shared" si="162"/>
        <v>7.5762176046255458</v>
      </c>
      <c r="BH70" s="18">
        <f t="shared" si="162"/>
        <v>6.6531931429674955</v>
      </c>
      <c r="BI70" s="18">
        <f t="shared" si="162"/>
        <v>6.6300661268735377</v>
      </c>
      <c r="BK70" s="68">
        <f t="shared" si="125"/>
        <v>-13.677502626565522</v>
      </c>
      <c r="BL70" s="69">
        <f t="shared" si="126"/>
        <v>42.16114832127186</v>
      </c>
      <c r="BM70" s="69">
        <f t="shared" si="127"/>
        <v>28.48364569470634</v>
      </c>
      <c r="BO70" t="str">
        <f t="shared" ref="BO70" si="171">AS70</f>
        <v>92 Elementary administration and service occupations</v>
      </c>
      <c r="BP70" s="18">
        <f t="shared" si="163"/>
        <v>14.255799660360719</v>
      </c>
      <c r="BQ70" s="18">
        <f t="shared" si="163"/>
        <v>14.172274808463165</v>
      </c>
      <c r="BR70" s="18">
        <f t="shared" si="163"/>
        <v>13.033319809811736</v>
      </c>
      <c r="BS70" s="18">
        <f t="shared" si="163"/>
        <v>12.687281766490043</v>
      </c>
      <c r="BT70" s="18">
        <f t="shared" si="163"/>
        <v>13.20227779891939</v>
      </c>
      <c r="BV70" s="68">
        <f t="shared" si="129"/>
        <v>-10.227848069110465</v>
      </c>
      <c r="BW70" s="69">
        <f t="shared" si="130"/>
        <v>43.907364656785766</v>
      </c>
      <c r="BX70" s="69">
        <f t="shared" si="131"/>
        <v>33.679516587675295</v>
      </c>
      <c r="BZ70" t="str">
        <f t="shared" ref="BZ70" si="172">BD70</f>
        <v>92 Elementary administration and service occupations</v>
      </c>
      <c r="CA70" s="18">
        <f t="shared" si="164"/>
        <v>19.147898149849439</v>
      </c>
      <c r="CB70" s="18">
        <f t="shared" si="164"/>
        <v>19.613371236804099</v>
      </c>
      <c r="CC70" s="18">
        <f t="shared" si="164"/>
        <v>18.248774503258876</v>
      </c>
      <c r="CD70" s="18">
        <f t="shared" si="164"/>
        <v>17.896506851499687</v>
      </c>
      <c r="CE70" s="18">
        <f t="shared" si="164"/>
        <v>18.424798851584917</v>
      </c>
      <c r="CG70" s="68">
        <f t="shared" si="133"/>
        <v>-41.613891414817054</v>
      </c>
      <c r="CH70" s="69">
        <f t="shared" si="134"/>
        <v>32.230741421066391</v>
      </c>
      <c r="CI70" s="69">
        <f t="shared" si="135"/>
        <v>-9.3831499937506635</v>
      </c>
      <c r="CK70" t="str">
        <f t="shared" ref="CK70" si="173">BO70</f>
        <v>92 Elementary administration and service occupations</v>
      </c>
      <c r="CL70" s="18">
        <f t="shared" si="165"/>
        <v>24.847273952890546</v>
      </c>
      <c r="CM70" s="18">
        <f t="shared" si="165"/>
        <v>20.344397387941612</v>
      </c>
      <c r="CN70" s="18">
        <f t="shared" si="165"/>
        <v>18.863533806613646</v>
      </c>
      <c r="CO70" s="18">
        <f t="shared" si="165"/>
        <v>13.77011906485034</v>
      </c>
      <c r="CP70" s="18">
        <f t="shared" si="165"/>
        <v>11.760912454257383</v>
      </c>
      <c r="CR70" s="68">
        <f t="shared" si="137"/>
        <v>-49.289570213168126</v>
      </c>
      <c r="CS70" s="69">
        <f t="shared" si="138"/>
        <v>16.787275182939769</v>
      </c>
      <c r="CT70" s="69">
        <f t="shared" si="139"/>
        <v>-32.502295030228353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61.307148954392687</v>
      </c>
      <c r="I72" s="67">
        <f>IF(D35&gt;0,I35/D35*100,0)</f>
        <v>64.712791354681357</v>
      </c>
      <c r="J72" s="67">
        <f t="shared" ref="J72" si="175">IF(D35&gt;0,(J35/D35)*100,0)</f>
        <v>126.01994030907404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63.091552311697598</v>
      </c>
      <c r="T72" s="67">
        <f t="shared" ref="T72" si="177">IF(O35&gt;0,T35/O35*100,0)</f>
        <v>68.747700183872738</v>
      </c>
      <c r="U72" s="67">
        <f t="shared" ref="U72" si="178">IF(O35&gt;0,(U35/O35)*100,0)</f>
        <v>131.83925249557035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39.162612689450086</v>
      </c>
      <c r="AE72" s="67">
        <f t="shared" ref="AE72" si="180">IF(Z35&gt;0,AE35/Z35*100,0)</f>
        <v>63.842662715376576</v>
      </c>
      <c r="AF72" s="67">
        <f t="shared" ref="AF72" si="181">IF(Z35&gt;0,(AF35/Z35)*100,0)</f>
        <v>103.00527540482666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23.783960466570097</v>
      </c>
      <c r="AP72" s="67">
        <f t="shared" ref="AP72" si="183">IF(AK35&gt;0,AP35/AK35*100,0)</f>
        <v>58.517388506486803</v>
      </c>
      <c r="AQ72" s="67">
        <f t="shared" ref="AQ72" si="184">IF(AK35&gt;0,(AQ35/AK35)*100,0)</f>
        <v>82.301348973056903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34.319748174197265</v>
      </c>
      <c r="BA72" s="67">
        <f t="shared" ref="BA72" si="186">IF(AV35&gt;0,BA35/AV35*100,0)</f>
        <v>58.834027676728404</v>
      </c>
      <c r="BB72" s="67">
        <f t="shared" ref="BB72" si="187">IF(AV35&gt;0,(BB35/AV35)*100,0)</f>
        <v>93.153775850925683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-1.3587478976993543</v>
      </c>
      <c r="BL72" s="67">
        <f t="shared" ref="BL72" si="189">IF(BG35&gt;0,BL35/BG35*100,0)</f>
        <v>44.889875978563012</v>
      </c>
      <c r="BM72" s="67">
        <f t="shared" ref="BM72" si="190">IF(BG35&gt;0,(BM35/BG35)*100,0)</f>
        <v>43.53112808086366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-11.376719688017888</v>
      </c>
      <c r="BW72" s="67">
        <f t="shared" ref="BW72" si="192">IF(BR35&gt;0,BW35/BR35*100,0)</f>
        <v>42.917559805673115</v>
      </c>
      <c r="BX72" s="67">
        <f t="shared" ref="BX72" si="193">IF(BR35&gt;0,(BX35/BR35)*100,0)</f>
        <v>31.540840117655229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-42.171692712827763</v>
      </c>
      <c r="CH72" s="67">
        <f t="shared" ref="CH72" si="195">IF(CC35&gt;0,CH35/CC35*100,0)</f>
        <v>32.340946389781109</v>
      </c>
      <c r="CI72" s="67">
        <f t="shared" ref="CI72" si="196">IF(CC35&gt;0,(CI35/CC35)*100,0)</f>
        <v>-9.8307463230466468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-18.664652053800907</v>
      </c>
      <c r="CS72" s="67">
        <f t="shared" ref="CS72" si="198">IF(CN35&gt;0,CS35/CN35*100,0)</f>
        <v>27.934555912484598</v>
      </c>
      <c r="CT72" s="67">
        <f t="shared" ref="CT72" si="199">IF(CN35&gt;0,(CT35/CN35)*100,0)</f>
        <v>9.2699038586836924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Cheshire and Warrington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Cheshire and Warrington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Cheshire and Warrington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Cheshire and Warrington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Cheshire and Warrington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Cheshire and Warrington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Cheshire and Warrington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Cheshire and Warrington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Cheshire and Warrington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7.2238514955464295</v>
      </c>
      <c r="C82" s="18">
        <f t="shared" si="210"/>
        <v>25.872109265131815</v>
      </c>
      <c r="D82" s="18">
        <f t="shared" si="210"/>
        <v>1.233659590687064</v>
      </c>
      <c r="E82" s="18">
        <f t="shared" si="210"/>
        <v>2.617677227143056</v>
      </c>
      <c r="F82" s="18">
        <f t="shared" ref="F82:F107" si="211">IF(AND(F$6-C$6 &lt;&gt; 0,C8&lt;&gt;0,F8&lt;&gt;0),(EXP(LN(F8/C8)/(F$6-C$6))-1)*100,0)</f>
        <v>3.4959844005871377</v>
      </c>
      <c r="H82" s="18">
        <f t="shared" ref="H82:H107" si="212">IF($F$6-$D$6 &lt;&gt; 0,(EXP(LN(1+(H45/100))/($F$6-$D$6))-1)*100,0)</f>
        <v>2.1542482865098078</v>
      </c>
      <c r="I82" s="18">
        <f t="shared" ref="I82:I107" si="213">IF(D8&gt;0,((1+(I8/D8))^(1/($F$6-$D$6))-1)*100,0)</f>
        <v>3.2873049815269395</v>
      </c>
      <c r="J82" s="18">
        <f t="shared" ref="J82:J107" si="214">IF($F$6-$D$6 &lt;&gt; 0,(EXP(LN(1+(J45/100))/($F$6-$D$6))-1)*100,0)</f>
        <v>4.7334769504092211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6.6804197273164778</v>
      </c>
      <c r="N82" s="18">
        <f t="shared" si="215"/>
        <v>11.441815067101601</v>
      </c>
      <c r="O82" s="18">
        <f t="shared" si="215"/>
        <v>0.90941267363071621</v>
      </c>
      <c r="P82" s="18">
        <f t="shared" si="215"/>
        <v>2.4488683336313821</v>
      </c>
      <c r="Q82" s="18">
        <f t="shared" ref="Q82:Q107" si="216">IF(AND(Q$6-N$6 &lt;&gt; 0,N8&lt;&gt;0,Q8&lt;&gt;0),(EXP(LN(Q8/N8)/(Q$6-N$6))-1)*100,0)</f>
        <v>2.5028967944598524</v>
      </c>
      <c r="S82" s="18">
        <f t="shared" ref="S82:S107" si="217">IF($F$6-$D$6 &lt;&gt; 0,(EXP(LN(1+(S45/100))/($F$6-$D$6))-1)*100,0)</f>
        <v>1.9331244672597725</v>
      </c>
      <c r="T82" s="18">
        <f t="shared" ref="T82:T107" si="218">IF(O8&gt;0,((1+(T8/O8))^(1/($F$6-$D$6))-1)*100,0)</f>
        <v>3.3193611081434593</v>
      </c>
      <c r="U82" s="18">
        <f t="shared" ref="U82:U107" si="219">IF($F$6-$D$6 &lt;&gt; 0,(EXP(LN(1+(U45/100))/($F$6-$D$6))-1)*100,0)</f>
        <v>4.605202053089319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7.5280364514122011</v>
      </c>
      <c r="Y82" s="18">
        <f t="shared" si="220"/>
        <v>-1.7601215889024857</v>
      </c>
      <c r="Z82" s="18">
        <f t="shared" si="220"/>
        <v>-0.68247124511487955</v>
      </c>
      <c r="AA82" s="18">
        <f t="shared" si="220"/>
        <v>1.9492645265483999</v>
      </c>
      <c r="AB82" s="18">
        <f t="shared" ref="AB82:AB107" si="221">IF(AND(AB$6-Y$6 &lt;&gt; 0,Y8&lt;&gt;0,AB8&lt;&gt;0),(EXP(LN(AB8/Y8)/(AB$6-Y$6))-1)*100,0)</f>
        <v>0.88547530327551804</v>
      </c>
      <c r="AD82" s="18">
        <f t="shared" ref="AD82:AD107" si="222">IF($F$6-$D$6 &lt;&gt; 0,(EXP(LN(1+(AD45/100))/($F$6-$D$6))-1)*100,0)</f>
        <v>1.0643606633294445</v>
      </c>
      <c r="AE82" s="18">
        <f t="shared" ref="AE82:AE107" si="223">IF(Z8&gt;0,((1+(AE8/Z8))^(1/($F$6-$D$6))-1)*100,0)</f>
        <v>3.1250736705666915</v>
      </c>
      <c r="AF82" s="18">
        <f t="shared" ref="AF82:AF107" si="224">IF($F$6-$D$6 &lt;&gt; 0,(EXP(LN(1+(AF45/100))/($F$6-$D$6))-1)*100,0)</f>
        <v>3.8355753596794218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4.914842910080397</v>
      </c>
      <c r="AJ82" s="18">
        <f t="shared" si="225"/>
        <v>1.4185463655689956</v>
      </c>
      <c r="AK82" s="18">
        <f t="shared" si="225"/>
        <v>-1.694366949758408</v>
      </c>
      <c r="AL82" s="18">
        <f t="shared" si="225"/>
        <v>1.3432401660358861</v>
      </c>
      <c r="AM82" s="18">
        <f t="shared" ref="AM82:AM107" si="226">IF(AND(AM$6-AJ$6 &lt;&gt; 0,AJ8&lt;&gt;0,AM8&lt;&gt;0),(EXP(LN(AM8/AJ8)/(AM$6-AJ$6))-1)*100,0)</f>
        <v>0.38869961104865958</v>
      </c>
      <c r="AO82" s="18">
        <f t="shared" ref="AO82:AO107" si="227">IF($F$6-$D$6 &lt;&gt; 0,(EXP(LN(1+(AO45/100))/($F$6-$D$6))-1)*100,0)</f>
        <v>0.32041616337377121</v>
      </c>
      <c r="AP82" s="18">
        <f t="shared" ref="AP82:AP107" si="228">IF(AK8&gt;0,((1+(AP8/AK8))^(1/($F$6-$D$6))-1)*100,0)</f>
        <v>2.7691712417962089</v>
      </c>
      <c r="AQ82" s="18">
        <f t="shared" ref="AQ82:AQ107" si="229">IF($F$6-$D$6 &lt;&gt; 0,(EXP(LN(1+(AQ45/100))/($F$6-$D$6))-1)*100,0)</f>
        <v>2.9894004459225298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5.8524027662949729</v>
      </c>
      <c r="AU82" s="18">
        <f t="shared" si="230"/>
        <v>2.0615857130417581</v>
      </c>
      <c r="AV82" s="18">
        <f t="shared" si="230"/>
        <v>-2.068619712949904</v>
      </c>
      <c r="AW82" s="18">
        <f t="shared" si="230"/>
        <v>1.6041421502773101</v>
      </c>
      <c r="AX82" s="18">
        <f t="shared" ref="AX82:AX107" si="231">IF(AND(AX$6-AU$6 &lt;&gt; 0,AU8&lt;&gt;0,AX8&lt;&gt;0),(EXP(LN(AX8/AU8)/(AX$6-AU$6))-1)*100,0)</f>
        <v>0.47004898791391803</v>
      </c>
      <c r="AZ82" s="18">
        <f t="shared" ref="AZ82:AZ107" si="232">IF($F$6-$D$6 &lt;&gt; 0,(EXP(LN(1+(AZ45/100))/($F$6-$D$6))-1)*100,0)</f>
        <v>0.36483327955469935</v>
      </c>
      <c r="BA82" s="18">
        <f t="shared" ref="BA82:BA107" si="233">IF(AV8&gt;0,((1+(BA8/AV8))^(1/($F$6-$D$6))-1)*100,0)</f>
        <v>2.736531374767126</v>
      </c>
      <c r="BB82" s="18">
        <f t="shared" ref="BB82:BB107" si="234">IF($F$6-$D$6 &lt;&gt; 0,(EXP(LN(1+(BB45/100))/($F$6-$D$6))-1)*100,0)</f>
        <v>2.9886443184702793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3.2416343353093291</v>
      </c>
      <c r="BF82" s="18">
        <f t="shared" si="235"/>
        <v>2.5506803824571378</v>
      </c>
      <c r="BG82" s="18">
        <f t="shared" si="235"/>
        <v>-3.7403026651794957</v>
      </c>
      <c r="BH82" s="18">
        <f t="shared" si="235"/>
        <v>-0.182610651928794</v>
      </c>
      <c r="BI82" s="18">
        <f t="shared" ref="BI82:BI107" si="236">IF(AND(BI$6-BF$6 &lt;&gt; 0,BF8&lt;&gt;0,BI8&lt;&gt;0),(EXP(LN(BI8/BF8)/(BI$6-BF$6))-1)*100,0)</f>
        <v>-1.1415169194927022</v>
      </c>
      <c r="BK82" s="18">
        <f t="shared" ref="BK82:BK107" si="237">IF($F$6-$D$6 &lt;&gt; 0,(EXP(LN(1+(BK45/100))/($F$6-$D$6))-1)*100,0)</f>
        <v>-1.3828830332537789</v>
      </c>
      <c r="BL82" s="18">
        <f t="shared" ref="BL82:BL107" si="238">IF(BG8&gt;0,((1+(BL8/BG8))^(1/($F$6-$D$6))-1)*100,0)</f>
        <v>2.1312241038918378</v>
      </c>
      <c r="BM82" s="18">
        <f t="shared" ref="BM82:BM107" si="239">IF($F$6-$D$6 &lt;&gt; 0,(EXP(LN(1+(BM45/100))/($F$6-$D$6))-1)*100,0)</f>
        <v>1.1298940562181503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1.3043132664303458</v>
      </c>
      <c r="BQ82" s="18">
        <f t="shared" si="240"/>
        <v>-4.5340613801629122</v>
      </c>
      <c r="BR82" s="18">
        <f t="shared" si="240"/>
        <v>-4.1081892702499845</v>
      </c>
      <c r="BS82" s="18">
        <f t="shared" si="240"/>
        <v>-1.9277287156001521</v>
      </c>
      <c r="BT82" s="18">
        <f t="shared" ref="BT82:BT107" si="241">IF(AND(BT$6-BQ$6 &lt;&gt; 0,BQ8&lt;&gt;0,BT8&lt;&gt;0),(EXP(LN(BT8/BQ8)/(BT$6-BQ$6))-1)*100,0)</f>
        <v>-2.7782019849380779</v>
      </c>
      <c r="BV82" s="18">
        <f t="shared" ref="BV82:BV107" si="242">IF($F$6-$D$6 &lt;&gt; 0,(EXP(LN(1+(BV45/100))/($F$6-$D$6))-1)*100,0)</f>
        <v>-2.6600029491971044</v>
      </c>
      <c r="BW82" s="18">
        <f t="shared" ref="BW82:BW107" si="243">IF(BR8&gt;0,((1+(BW8/BR8))^(1/($F$6-$D$6))-1)*100,0)</f>
        <v>2.0418219916969349</v>
      </c>
      <c r="BX82" s="18">
        <f t="shared" ref="BX82:BX107" si="244">IF($F$6-$D$6 &lt;&gt; 0,(EXP(LN(1+(BX45/100))/($F$6-$D$6))-1)*100,0)</f>
        <v>0.14220644265283688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3.1851574849647735</v>
      </c>
      <c r="CB82" s="18">
        <f t="shared" si="245"/>
        <v>3.318580946305616</v>
      </c>
      <c r="CC82" s="18">
        <f t="shared" si="245"/>
        <v>-4.8803824056830925</v>
      </c>
      <c r="CD82" s="18">
        <f t="shared" si="245"/>
        <v>-2.5724136900073469</v>
      </c>
      <c r="CE82" s="18">
        <f t="shared" ref="CE82:CE107" si="246">IF(AND(CE$6-CB$6 &lt;&gt; 0,CB8&lt;&gt;0,CE8&lt;&gt;0),(EXP(LN(CE8/CB8)/(CE$6-CB$6))-1)*100,0)</f>
        <v>-2.9441379066161288</v>
      </c>
      <c r="CG82" s="18">
        <f t="shared" ref="CG82:CG107" si="247">IF($F$6-$D$6 &lt;&gt; 0,(EXP(LN(1+(CG45/100))/($F$6-$D$6))-1)*100,0)</f>
        <v>-3.3478926763163441</v>
      </c>
      <c r="CH82" s="18">
        <f t="shared" ref="CH82:CH107" si="248">IF(CC8&gt;0,((1+(CH8/CC8))^(1/($F$6-$D$6))-1)*100,0)</f>
        <v>1.9735361476402646</v>
      </c>
      <c r="CI82" s="18">
        <f t="shared" ref="CI82:CI107" si="249">IF($F$6-$D$6 &lt;&gt; 0,(EXP(LN(1+(CI45/100))/($F$6-$D$6))-1)*100,0)</f>
        <v>-0.40695172700389026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-0.79624513121943075</v>
      </c>
      <c r="CM82" s="18">
        <f t="shared" si="250"/>
        <v>14.693378996372065</v>
      </c>
      <c r="CN82" s="18">
        <f t="shared" si="250"/>
        <v>-0.66961666682751053</v>
      </c>
      <c r="CO82" s="18">
        <f t="shared" si="250"/>
        <v>2.5587752959604471</v>
      </c>
      <c r="CP82" s="18">
        <f t="shared" ref="CP82:CP107" si="251">IF(AND(CP$6-CM$6 &lt;&gt; 0,CM8&lt;&gt;0,CP8&lt;&gt;0),(EXP(LN(CP8/CM8)/(CP$6-CM$6))-1)*100,0)</f>
        <v>2.2509432209979918</v>
      </c>
      <c r="CR82" s="18">
        <f t="shared" ref="CR82:CR107" si="252">IF($F$6-$D$6 &lt;&gt; 0,(EXP(LN(1+(CR45/100))/($F$6-$D$6))-1)*100,0)</f>
        <v>1.47115128694979</v>
      </c>
      <c r="CS82" s="18">
        <f t="shared" ref="CS82:CS107" si="253">IF(CN8&gt;0,((1+(CS8/CN8))^(1/($F$6-$D$6))-1)*100,0)</f>
        <v>2.053613213615324</v>
      </c>
      <c r="CT82" s="18">
        <f t="shared" ref="CT82:CT107" si="254">IF($F$6-$D$6 &lt;&gt; 0,(EXP(LN(1+(CT45/100))/($F$6-$D$6))-1)*100,0)</f>
        <v>3.1891143720179205</v>
      </c>
    </row>
    <row r="83" spans="1:98" x14ac:dyDescent="0.2">
      <c r="A83" t="str">
        <f t="shared" si="209"/>
        <v>12 Other managers and proprietors</v>
      </c>
      <c r="B83" s="18">
        <f t="shared" si="210"/>
        <v>3.7145626219246886</v>
      </c>
      <c r="C83" s="18">
        <f t="shared" si="210"/>
        <v>14.26229487511803</v>
      </c>
      <c r="D83" s="18">
        <f t="shared" si="210"/>
        <v>4.0385874040581138</v>
      </c>
      <c r="E83" s="18">
        <f t="shared" si="210"/>
        <v>3.0426274747437088</v>
      </c>
      <c r="F83" s="18">
        <f t="shared" si="211"/>
        <v>4.0226171465735039</v>
      </c>
      <c r="H83" s="18">
        <f t="shared" si="212"/>
        <v>3.3735502174500942</v>
      </c>
      <c r="I83" s="18">
        <f t="shared" si="213"/>
        <v>4.0898850460943992</v>
      </c>
      <c r="J83" s="18">
        <f t="shared" si="214"/>
        <v>6.2116280264403079</v>
      </c>
      <c r="L83" t="str">
        <f t="shared" ref="L83:L106" si="255">A83</f>
        <v>12 Other managers and proprietors</v>
      </c>
      <c r="M83" s="18">
        <f t="shared" si="215"/>
        <v>3.4306181389350598</v>
      </c>
      <c r="N83" s="18">
        <f t="shared" si="215"/>
        <v>13.65136103407818</v>
      </c>
      <c r="O83" s="18">
        <f t="shared" si="215"/>
        <v>3.3092165270738771</v>
      </c>
      <c r="P83" s="18">
        <f t="shared" si="215"/>
        <v>3.144469556933327</v>
      </c>
      <c r="Q83" s="18">
        <f t="shared" si="216"/>
        <v>3.8234821196318602</v>
      </c>
      <c r="S83" s="18">
        <f t="shared" si="217"/>
        <v>3.1993560016476019</v>
      </c>
      <c r="T83" s="18">
        <f t="shared" si="218"/>
        <v>3.9892203648441482</v>
      </c>
      <c r="U83" s="18">
        <f t="shared" si="219"/>
        <v>6.0159187622375265</v>
      </c>
      <c r="W83" t="str">
        <f t="shared" ref="W83:W106" si="256">A83</f>
        <v>12 Other managers and proprietors</v>
      </c>
      <c r="X83" s="18">
        <f t="shared" si="220"/>
        <v>3.5754322667693517</v>
      </c>
      <c r="Y83" s="18">
        <f t="shared" si="220"/>
        <v>2.2697138388166893</v>
      </c>
      <c r="Z83" s="18">
        <f t="shared" si="220"/>
        <v>2.5995924829178563</v>
      </c>
      <c r="AA83" s="18">
        <f t="shared" si="220"/>
        <v>2.9908538883990365</v>
      </c>
      <c r="AB83" s="18">
        <f t="shared" si="221"/>
        <v>2.8232585825081813</v>
      </c>
      <c r="AD83" s="18">
        <f t="shared" si="222"/>
        <v>2.8602679150226296</v>
      </c>
      <c r="AE83" s="18">
        <f t="shared" si="223"/>
        <v>3.8699784879959509</v>
      </c>
      <c r="AF83" s="18">
        <f t="shared" si="224"/>
        <v>5.6914620785179837</v>
      </c>
      <c r="AH83" t="str">
        <f t="shared" ref="AH83:AH106" si="257">L83</f>
        <v>12 Other managers and proprietors</v>
      </c>
      <c r="AI83" s="18">
        <f t="shared" si="225"/>
        <v>1.7539938401267552</v>
      </c>
      <c r="AJ83" s="18">
        <f t="shared" si="225"/>
        <v>11.483332393753876</v>
      </c>
      <c r="AK83" s="18">
        <f t="shared" si="225"/>
        <v>1.1440563391611924</v>
      </c>
      <c r="AL83" s="18">
        <f t="shared" si="225"/>
        <v>2.7832397930467101</v>
      </c>
      <c r="AM83" s="18">
        <f t="shared" si="226"/>
        <v>2.7888306045208866</v>
      </c>
      <c r="AO83" s="18">
        <f t="shared" si="227"/>
        <v>2.2339146700256718</v>
      </c>
      <c r="AP83" s="18">
        <f t="shared" si="228"/>
        <v>3.6513703132823983</v>
      </c>
      <c r="AQ83" s="18">
        <f t="shared" si="229"/>
        <v>5.0885972211228925</v>
      </c>
      <c r="AS83" t="str">
        <f t="shared" ref="AS83:AS106" si="258">W83</f>
        <v>12 Other managers and proprietors</v>
      </c>
      <c r="AT83" s="18">
        <f t="shared" si="230"/>
        <v>3.3416844995117545</v>
      </c>
      <c r="AU83" s="18">
        <f t="shared" si="230"/>
        <v>2.3782164842405695</v>
      </c>
      <c r="AV83" s="18">
        <f t="shared" si="230"/>
        <v>2.4327755893015501</v>
      </c>
      <c r="AW83" s="18">
        <f t="shared" si="230"/>
        <v>2.392054785321962</v>
      </c>
      <c r="AX83" s="18">
        <f t="shared" si="231"/>
        <v>2.4039132412199127</v>
      </c>
      <c r="AZ83" s="18">
        <f t="shared" si="232"/>
        <v>2.40562658766168</v>
      </c>
      <c r="BA83" s="18">
        <f t="shared" si="233"/>
        <v>3.6459345350059236</v>
      </c>
      <c r="BB83" s="18">
        <f t="shared" si="234"/>
        <v>5.2014229014212487</v>
      </c>
      <c r="BD83" t="str">
        <f t="shared" ref="BD83:BD106" si="259">AH83</f>
        <v>12 Other managers and proprietors</v>
      </c>
      <c r="BE83" s="18">
        <f t="shared" si="235"/>
        <v>-1.8835762606241424</v>
      </c>
      <c r="BF83" s="18">
        <f t="shared" si="235"/>
        <v>5.1969255630734734</v>
      </c>
      <c r="BG83" s="18">
        <f t="shared" si="235"/>
        <v>-1.7959458072113854</v>
      </c>
      <c r="BH83" s="18">
        <f t="shared" si="235"/>
        <v>0.17034074937989363</v>
      </c>
      <c r="BI83" s="18">
        <f t="shared" si="236"/>
        <v>-0.14320960388197745</v>
      </c>
      <c r="BK83" s="18">
        <f t="shared" si="237"/>
        <v>-0.48942405622920404</v>
      </c>
      <c r="BL83" s="18">
        <f t="shared" si="238"/>
        <v>2.4764808919840009</v>
      </c>
      <c r="BM83" s="18">
        <f t="shared" si="239"/>
        <v>2.1326862698968441</v>
      </c>
      <c r="BO83" t="str">
        <f t="shared" ref="BO83:BO106" si="260">AS83</f>
        <v>12 Other managers and proprietors</v>
      </c>
      <c r="BP83" s="18">
        <f t="shared" si="240"/>
        <v>-1.156185440143831</v>
      </c>
      <c r="BQ83" s="18">
        <f t="shared" si="240"/>
        <v>0.89842461616553848</v>
      </c>
      <c r="BR83" s="18">
        <f t="shared" si="240"/>
        <v>-1.1920583776414695E-2</v>
      </c>
      <c r="BS83" s="18">
        <f t="shared" si="240"/>
        <v>-0.53796861126116369</v>
      </c>
      <c r="BT83" s="18">
        <f t="shared" si="241"/>
        <v>-0.28455701749875439</v>
      </c>
      <c r="BV83" s="18">
        <f t="shared" si="242"/>
        <v>-0.3629275005996746</v>
      </c>
      <c r="BW83" s="18">
        <f t="shared" si="243"/>
        <v>2.7966446174250814</v>
      </c>
      <c r="BX83" s="18">
        <f t="shared" si="244"/>
        <v>2.552114548438067</v>
      </c>
      <c r="BZ83" t="str">
        <f t="shared" ref="BZ83:BZ106" si="261">BD83</f>
        <v>12 Other managers and proprietors</v>
      </c>
      <c r="CA83" s="18">
        <f t="shared" si="245"/>
        <v>-1.4435781550582338</v>
      </c>
      <c r="CB83" s="18">
        <f t="shared" si="245"/>
        <v>4.0045165884954548</v>
      </c>
      <c r="CC83" s="18">
        <f t="shared" si="245"/>
        <v>-2.5817947500875849</v>
      </c>
      <c r="CD83" s="18">
        <f t="shared" si="245"/>
        <v>-2.7310082435074823</v>
      </c>
      <c r="CE83" s="18">
        <f t="shared" si="246"/>
        <v>-2.2763206147543569</v>
      </c>
      <c r="CG83" s="18">
        <f t="shared" si="247"/>
        <v>-2.681295823813068</v>
      </c>
      <c r="CH83" s="18">
        <f t="shared" si="248"/>
        <v>2.2529182333645759</v>
      </c>
      <c r="CI83" s="18">
        <f t="shared" si="249"/>
        <v>0.40178842303439932</v>
      </c>
      <c r="CK83" t="str">
        <f t="shared" ref="CK83:CK106" si="262">BO83</f>
        <v>12 Other managers and proprietors</v>
      </c>
      <c r="CL83" s="18">
        <f t="shared" si="250"/>
        <v>-6.6273550340463894</v>
      </c>
      <c r="CM83" s="18">
        <f t="shared" si="250"/>
        <v>17.315530766940146</v>
      </c>
      <c r="CN83" s="18">
        <f t="shared" si="250"/>
        <v>0.81437623587008456</v>
      </c>
      <c r="CO83" s="18">
        <f t="shared" si="250"/>
        <v>2.1984991341505999</v>
      </c>
      <c r="CP83" s="18">
        <f t="shared" si="251"/>
        <v>2.6451217304702235</v>
      </c>
      <c r="CR83" s="18">
        <f t="shared" si="252"/>
        <v>1.7350261494148311</v>
      </c>
      <c r="CS83" s="18">
        <f t="shared" si="253"/>
        <v>2.4226725347357814</v>
      </c>
      <c r="CT83" s="18">
        <f t="shared" si="254"/>
        <v>3.7071736275541944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3.9844870904994334</v>
      </c>
      <c r="C84" s="18">
        <f t="shared" si="210"/>
        <v>15.314715837096649</v>
      </c>
      <c r="D84" s="18">
        <f t="shared" si="210"/>
        <v>5.7634102410052623</v>
      </c>
      <c r="E84" s="18">
        <f t="shared" si="210"/>
        <v>2.4643510477688091</v>
      </c>
      <c r="F84" s="18">
        <f t="shared" si="211"/>
        <v>4.2510934369405007</v>
      </c>
      <c r="H84" s="18">
        <f t="shared" si="212"/>
        <v>3.5524418761122334</v>
      </c>
      <c r="I84" s="18">
        <f t="shared" si="213"/>
        <v>3.0211310797060298</v>
      </c>
      <c r="J84" s="18">
        <f t="shared" si="214"/>
        <v>5.5578074149523093</v>
      </c>
      <c r="L84" t="str">
        <f t="shared" si="255"/>
        <v>21 Science, research, engineering and technology professionals</v>
      </c>
      <c r="M84" s="18">
        <f t="shared" si="215"/>
        <v>4.7208329447488095</v>
      </c>
      <c r="N84" s="18">
        <f t="shared" si="215"/>
        <v>13.237828305344079</v>
      </c>
      <c r="O84" s="18">
        <f t="shared" si="215"/>
        <v>7.2808777274063541</v>
      </c>
      <c r="P84" s="18">
        <f t="shared" si="215"/>
        <v>2.9094305664224995</v>
      </c>
      <c r="Q84" s="18">
        <f t="shared" si="216"/>
        <v>4.881086949709923</v>
      </c>
      <c r="S84" s="18">
        <f t="shared" si="217"/>
        <v>4.3464206147550088</v>
      </c>
      <c r="T84" s="18">
        <f t="shared" si="218"/>
        <v>3.3396568541284477</v>
      </c>
      <c r="U84" s="18">
        <f t="shared" si="219"/>
        <v>6.3833009844421085</v>
      </c>
      <c r="W84" t="str">
        <f t="shared" si="256"/>
        <v>21 Science, research, engineering and technology professionals</v>
      </c>
      <c r="X84" s="18">
        <f t="shared" si="220"/>
        <v>5.1046058412356876</v>
      </c>
      <c r="Y84" s="18">
        <f t="shared" si="220"/>
        <v>-2.1709816702526807</v>
      </c>
      <c r="Z84" s="18">
        <f t="shared" si="220"/>
        <v>4.4059174752640651</v>
      </c>
      <c r="AA84" s="18">
        <f t="shared" si="220"/>
        <v>1.6632884086077659</v>
      </c>
      <c r="AB84" s="18">
        <f t="shared" si="221"/>
        <v>2.2665075792438483</v>
      </c>
      <c r="AD84" s="18">
        <f t="shared" si="222"/>
        <v>2.5693980841040354</v>
      </c>
      <c r="AE84" s="18">
        <f t="shared" si="223"/>
        <v>2.704803073019546</v>
      </c>
      <c r="AF84" s="18">
        <f t="shared" si="224"/>
        <v>4.5720510214890542</v>
      </c>
      <c r="AH84" t="str">
        <f t="shared" si="257"/>
        <v>21 Science, research, engineering and technology professionals</v>
      </c>
      <c r="AI84" s="18">
        <f t="shared" si="225"/>
        <v>3.7707436631776448</v>
      </c>
      <c r="AJ84" s="18">
        <f t="shared" si="225"/>
        <v>2.4233586914671923</v>
      </c>
      <c r="AK84" s="18">
        <f t="shared" si="225"/>
        <v>4.2695494288702784</v>
      </c>
      <c r="AL84" s="18">
        <f t="shared" si="225"/>
        <v>1.9322270229490401</v>
      </c>
      <c r="AM84" s="18">
        <f t="shared" si="226"/>
        <v>2.6878004831504709</v>
      </c>
      <c r="AO84" s="18">
        <f t="shared" si="227"/>
        <v>2.7054541919798725</v>
      </c>
      <c r="AP84" s="18">
        <f t="shared" si="228"/>
        <v>2.6443254351709689</v>
      </c>
      <c r="AQ84" s="18">
        <f t="shared" si="229"/>
        <v>4.6297837481893866</v>
      </c>
      <c r="AS84" t="str">
        <f t="shared" si="258"/>
        <v>21 Science, research, engineering and technology professionals</v>
      </c>
      <c r="AT84" s="18">
        <f t="shared" si="230"/>
        <v>4.027347608498677</v>
      </c>
      <c r="AU84" s="18">
        <f t="shared" si="230"/>
        <v>-2.3013501837829464</v>
      </c>
      <c r="AV84" s="18">
        <f t="shared" si="230"/>
        <v>1.9724734017802836</v>
      </c>
      <c r="AW84" s="18">
        <f t="shared" si="230"/>
        <v>1.117744083544614</v>
      </c>
      <c r="AX84" s="18">
        <f t="shared" si="231"/>
        <v>1.1663463464348434</v>
      </c>
      <c r="AZ84" s="18">
        <f t="shared" si="232"/>
        <v>1.4018548420068111</v>
      </c>
      <c r="BA84" s="18">
        <f t="shared" si="233"/>
        <v>2.2219639434006844</v>
      </c>
      <c r="BB84" s="18">
        <f t="shared" si="234"/>
        <v>3.2799008059624102</v>
      </c>
      <c r="BD84" t="str">
        <f t="shared" si="259"/>
        <v>21 Science, research, engineering and technology professionals</v>
      </c>
      <c r="BE84" s="18">
        <f t="shared" si="235"/>
        <v>0.62813108800474637</v>
      </c>
      <c r="BF84" s="18">
        <f t="shared" si="235"/>
        <v>-0.99175449346146083</v>
      </c>
      <c r="BG84" s="18">
        <f t="shared" si="235"/>
        <v>0.92009417187088882</v>
      </c>
      <c r="BH84" s="18">
        <f t="shared" si="235"/>
        <v>-1.2296352668497379</v>
      </c>
      <c r="BI84" s="18">
        <f t="shared" si="236"/>
        <v>-0.54785924734561675</v>
      </c>
      <c r="BK84" s="18">
        <f t="shared" si="237"/>
        <v>-0.518195567915547</v>
      </c>
      <c r="BL84" s="18">
        <f t="shared" si="238"/>
        <v>1.7491939356645281</v>
      </c>
      <c r="BM84" s="18">
        <f t="shared" si="239"/>
        <v>1.3461263241140609</v>
      </c>
      <c r="BO84" t="str">
        <f t="shared" si="260"/>
        <v>21 Science, research, engineering and technology professionals</v>
      </c>
      <c r="BP84" s="18">
        <f t="shared" si="240"/>
        <v>0.55239944425784504</v>
      </c>
      <c r="BQ84" s="18">
        <f t="shared" si="240"/>
        <v>-2.033043093280229</v>
      </c>
      <c r="BR84" s="18">
        <f t="shared" si="240"/>
        <v>2.7114036596552982</v>
      </c>
      <c r="BS84" s="18">
        <f t="shared" si="240"/>
        <v>-0.75252902314728587</v>
      </c>
      <c r="BT84" s="18">
        <f t="shared" si="241"/>
        <v>0.2358238607242269</v>
      </c>
      <c r="BV84" s="18">
        <f t="shared" si="242"/>
        <v>0.38893664187926724</v>
      </c>
      <c r="BW84" s="18">
        <f t="shared" si="243"/>
        <v>2.1496549351947003</v>
      </c>
      <c r="BX84" s="18">
        <f t="shared" si="244"/>
        <v>2.4405566630962161</v>
      </c>
      <c r="BZ84" t="str">
        <f t="shared" si="261"/>
        <v>21 Science, research, engineering and technology professionals</v>
      </c>
      <c r="CA84" s="18">
        <f t="shared" si="245"/>
        <v>2.2478752526274626</v>
      </c>
      <c r="CB84" s="18">
        <f t="shared" si="245"/>
        <v>-0.34233958094923578</v>
      </c>
      <c r="CC84" s="18">
        <f t="shared" si="245"/>
        <v>0.98901219146192432</v>
      </c>
      <c r="CD84" s="18">
        <f t="shared" si="245"/>
        <v>-3.2237144727588984</v>
      </c>
      <c r="CE84" s="18">
        <f t="shared" si="246"/>
        <v>-1.7464671789079733</v>
      </c>
      <c r="CG84" s="18">
        <f t="shared" si="247"/>
        <v>-1.8393691686684033</v>
      </c>
      <c r="CH84" s="18">
        <f t="shared" si="248"/>
        <v>1.7959845608727765</v>
      </c>
      <c r="CI84" s="18">
        <f t="shared" si="249"/>
        <v>0.40805171186282241</v>
      </c>
      <c r="CK84" t="str">
        <f t="shared" si="262"/>
        <v>21 Science, research, engineering and technology professionals</v>
      </c>
      <c r="CL84" s="18">
        <f t="shared" si="250"/>
        <v>0.15671228814104765</v>
      </c>
      <c r="CM84" s="18">
        <f t="shared" si="250"/>
        <v>16.317734422105268</v>
      </c>
      <c r="CN84" s="18">
        <f t="shared" si="250"/>
        <v>9.0274938013418691</v>
      </c>
      <c r="CO84" s="18">
        <f t="shared" si="250"/>
        <v>3.1526731622777415</v>
      </c>
      <c r="CP84" s="18">
        <f t="shared" si="251"/>
        <v>5.7445965116469155</v>
      </c>
      <c r="CR84" s="18">
        <f t="shared" si="252"/>
        <v>5.0749038005183156</v>
      </c>
      <c r="CS84" s="18">
        <f t="shared" si="253"/>
        <v>2.8019816076815252</v>
      </c>
      <c r="CT84" s="18">
        <f t="shared" si="254"/>
        <v>6.6180185509604028</v>
      </c>
    </row>
    <row r="85" spans="1:98" x14ac:dyDescent="0.2">
      <c r="A85" t="str">
        <f t="shared" si="209"/>
        <v>22 Health professionals</v>
      </c>
      <c r="B85" s="18">
        <f t="shared" si="210"/>
        <v>3.4986191403324263</v>
      </c>
      <c r="C85" s="18">
        <f t="shared" si="210"/>
        <v>13.603234703782508</v>
      </c>
      <c r="D85" s="18">
        <f t="shared" si="210"/>
        <v>4.6934500018238845</v>
      </c>
      <c r="E85" s="18">
        <f t="shared" si="210"/>
        <v>3.0022904003667694</v>
      </c>
      <c r="F85" s="18">
        <f t="shared" si="211"/>
        <v>4.163620632153564</v>
      </c>
      <c r="H85" s="18">
        <f t="shared" si="212"/>
        <v>3.5629529295333695</v>
      </c>
      <c r="I85" s="18">
        <f t="shared" si="213"/>
        <v>3.5282707500884802</v>
      </c>
      <c r="J85" s="18">
        <f t="shared" si="214"/>
        <v>5.9299923115178954</v>
      </c>
      <c r="L85" t="str">
        <f t="shared" si="255"/>
        <v>22 Health professionals</v>
      </c>
      <c r="M85" s="18">
        <f t="shared" si="215"/>
        <v>4.2597994030802999</v>
      </c>
      <c r="N85" s="18">
        <f t="shared" si="215"/>
        <v>11.993310803909507</v>
      </c>
      <c r="O85" s="18">
        <f t="shared" si="215"/>
        <v>2.6702004000580315</v>
      </c>
      <c r="P85" s="18">
        <f t="shared" si="215"/>
        <v>2.6702973304093547</v>
      </c>
      <c r="Q85" s="18">
        <f t="shared" si="216"/>
        <v>3.2295170638219739</v>
      </c>
      <c r="S85" s="18">
        <f t="shared" si="217"/>
        <v>2.6702650202820699</v>
      </c>
      <c r="T85" s="18">
        <f t="shared" si="218"/>
        <v>3.3766419168872019</v>
      </c>
      <c r="U85" s="18">
        <f t="shared" si="219"/>
        <v>5.1715164275743186</v>
      </c>
      <c r="W85" t="str">
        <f t="shared" si="256"/>
        <v>22 Health professionals</v>
      </c>
      <c r="X85" s="18">
        <f t="shared" si="220"/>
        <v>4.4179803145410146</v>
      </c>
      <c r="Y85" s="18">
        <f t="shared" si="220"/>
        <v>0.85143401553369191</v>
      </c>
      <c r="Z85" s="18">
        <f t="shared" si="220"/>
        <v>1.3250848123739889</v>
      </c>
      <c r="AA85" s="18">
        <f t="shared" si="220"/>
        <v>1.6871754108670922</v>
      </c>
      <c r="AB85" s="18">
        <f t="shared" si="221"/>
        <v>1.5215055928039956</v>
      </c>
      <c r="AD85" s="18">
        <f t="shared" si="222"/>
        <v>1.5663350003424892</v>
      </c>
      <c r="AE85" s="18">
        <f t="shared" si="223"/>
        <v>3.2935439713067449</v>
      </c>
      <c r="AF85" s="18">
        <f t="shared" si="224"/>
        <v>4.3295105708172743</v>
      </c>
      <c r="AH85" t="str">
        <f t="shared" si="257"/>
        <v>22 Health professionals</v>
      </c>
      <c r="AI85" s="18">
        <f t="shared" si="225"/>
        <v>-5.6165129888084975</v>
      </c>
      <c r="AJ85" s="18">
        <f t="shared" si="225"/>
        <v>-10.562720182500628</v>
      </c>
      <c r="AK85" s="18">
        <f t="shared" si="225"/>
        <v>-11.614486890985843</v>
      </c>
      <c r="AL85" s="18">
        <f t="shared" si="225"/>
        <v>-8.9829878306213367</v>
      </c>
      <c r="AM85" s="18">
        <f t="shared" si="226"/>
        <v>-9.912276932734688</v>
      </c>
      <c r="AO85" s="18">
        <f t="shared" si="227"/>
        <v>-9.8687462357175839</v>
      </c>
      <c r="AP85" s="18">
        <f t="shared" si="228"/>
        <v>1.0820325668157382</v>
      </c>
      <c r="AQ85" s="18">
        <f t="shared" si="229"/>
        <v>-6.1548618028643753</v>
      </c>
      <c r="AS85" t="str">
        <f t="shared" si="258"/>
        <v>22 Health professionals</v>
      </c>
      <c r="AT85" s="18">
        <f t="shared" si="230"/>
        <v>5.3149837973814673</v>
      </c>
      <c r="AU85" s="18">
        <f t="shared" si="230"/>
        <v>5.0123067207334726</v>
      </c>
      <c r="AV85" s="18">
        <f t="shared" si="230"/>
        <v>1.5886128899762486</v>
      </c>
      <c r="AW85" s="18">
        <f t="shared" si="230"/>
        <v>2.0813727387672509</v>
      </c>
      <c r="AX85" s="18">
        <f t="shared" si="231"/>
        <v>2.1076186945354847</v>
      </c>
      <c r="AZ85" s="18">
        <f t="shared" si="232"/>
        <v>1.9168544542517374</v>
      </c>
      <c r="BA85" s="18">
        <f t="shared" si="233"/>
        <v>3.0149446591925866</v>
      </c>
      <c r="BB85" s="18">
        <f t="shared" si="234"/>
        <v>4.3383750812555411</v>
      </c>
      <c r="BD85" t="str">
        <f t="shared" si="259"/>
        <v>22 Health professionals</v>
      </c>
      <c r="BE85" s="18">
        <f t="shared" si="235"/>
        <v>6.3007081720875879</v>
      </c>
      <c r="BF85" s="18">
        <f t="shared" si="235"/>
        <v>6.5496058226794052</v>
      </c>
      <c r="BG85" s="18">
        <f t="shared" si="235"/>
        <v>0.10732431262885367</v>
      </c>
      <c r="BH85" s="18">
        <f t="shared" si="235"/>
        <v>1.1720172075757596</v>
      </c>
      <c r="BI85" s="18">
        <f t="shared" si="236"/>
        <v>1.1650092281031421</v>
      </c>
      <c r="BK85" s="18">
        <f t="shared" si="237"/>
        <v>0.8158673135772343</v>
      </c>
      <c r="BL85" s="18">
        <f t="shared" si="238"/>
        <v>3.0061662481369211</v>
      </c>
      <c r="BM85" s="18">
        <f t="shared" si="239"/>
        <v>3.5559678639475401</v>
      </c>
      <c r="BO85" t="str">
        <f t="shared" si="260"/>
        <v>22 Health professionals</v>
      </c>
      <c r="BP85" s="18">
        <f t="shared" si="240"/>
        <v>4.1890197551006869</v>
      </c>
      <c r="BQ85" s="18">
        <f t="shared" si="240"/>
        <v>-3.7014589327794223</v>
      </c>
      <c r="BR85" s="18">
        <f t="shared" si="240"/>
        <v>-0.34077893767660017</v>
      </c>
      <c r="BS85" s="18">
        <f t="shared" si="240"/>
        <v>-1.8433715378278204</v>
      </c>
      <c r="BT85" s="18">
        <f t="shared" si="241"/>
        <v>-1.4939925064742621</v>
      </c>
      <c r="BV85" s="18">
        <f t="shared" si="242"/>
        <v>-1.3450415832967799</v>
      </c>
      <c r="BW85" s="18">
        <f t="shared" si="243"/>
        <v>2.3640228047070444</v>
      </c>
      <c r="BX85" s="18">
        <f t="shared" si="244"/>
        <v>1.422123315437096</v>
      </c>
      <c r="BZ85" t="str">
        <f t="shared" si="261"/>
        <v>22 Health professionals</v>
      </c>
      <c r="CA85" s="18">
        <f t="shared" si="245"/>
        <v>4.110629661818388</v>
      </c>
      <c r="CB85" s="18">
        <f t="shared" si="245"/>
        <v>-4.6612292849085746</v>
      </c>
      <c r="CC85" s="18">
        <f t="shared" si="245"/>
        <v>-2.5217031041949833</v>
      </c>
      <c r="CD85" s="18">
        <f t="shared" si="245"/>
        <v>-3.0249432666333398</v>
      </c>
      <c r="CE85" s="18">
        <f t="shared" si="246"/>
        <v>-2.9712129802399789</v>
      </c>
      <c r="CG85" s="18">
        <f t="shared" si="247"/>
        <v>-2.8574858791667435</v>
      </c>
      <c r="CH85" s="18">
        <f t="shared" si="248"/>
        <v>2.0983303346169713</v>
      </c>
      <c r="CI85" s="18">
        <f t="shared" si="249"/>
        <v>8.4915599130863662E-2</v>
      </c>
      <c r="CK85" t="str">
        <f t="shared" si="262"/>
        <v>22 Health professionals</v>
      </c>
      <c r="CL85" s="18">
        <f t="shared" si="250"/>
        <v>2.5061071256915257</v>
      </c>
      <c r="CM85" s="18">
        <f t="shared" si="250"/>
        <v>29.862537786516263</v>
      </c>
      <c r="CN85" s="18">
        <f t="shared" si="250"/>
        <v>2.2716969842691448</v>
      </c>
      <c r="CO85" s="18">
        <f t="shared" si="250"/>
        <v>3.8006941053282173</v>
      </c>
      <c r="CP85" s="18">
        <f t="shared" si="251"/>
        <v>4.7771269820327644</v>
      </c>
      <c r="CR85" s="18">
        <f t="shared" si="252"/>
        <v>3.2885052364794332</v>
      </c>
      <c r="CS85" s="18">
        <f t="shared" si="253"/>
        <v>2.6198420541844181</v>
      </c>
      <c r="CT85" s="18">
        <f t="shared" si="254"/>
        <v>5.0660542873059988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0.73633134945403356</v>
      </c>
      <c r="C86" s="18">
        <f t="shared" si="210"/>
        <v>9.700064156774868</v>
      </c>
      <c r="D86" s="18">
        <f t="shared" si="210"/>
        <v>3.0167278792917251</v>
      </c>
      <c r="E86" s="18">
        <f t="shared" si="210"/>
        <v>2.315513281240289</v>
      </c>
      <c r="F86" s="18">
        <f t="shared" si="211"/>
        <v>2.9816941044971568</v>
      </c>
      <c r="H86" s="18">
        <f t="shared" si="212"/>
        <v>2.5487195331475476</v>
      </c>
      <c r="I86" s="18">
        <f t="shared" si="213"/>
        <v>3.2589302242709284</v>
      </c>
      <c r="J86" s="18">
        <f t="shared" si="214"/>
        <v>4.9915477296558208</v>
      </c>
      <c r="L86" t="str">
        <f t="shared" si="255"/>
        <v>23 Teaching and other educational professionals</v>
      </c>
      <c r="M86" s="18">
        <f t="shared" si="215"/>
        <v>0.67174793731772375</v>
      </c>
      <c r="N86" s="18">
        <f t="shared" si="215"/>
        <v>11.27652073590224</v>
      </c>
      <c r="O86" s="18">
        <f t="shared" si="215"/>
        <v>2.917627855305116</v>
      </c>
      <c r="P86" s="18">
        <f t="shared" si="215"/>
        <v>2.3664019951753046</v>
      </c>
      <c r="Q86" s="18">
        <f t="shared" si="216"/>
        <v>3.0746034833087243</v>
      </c>
      <c r="S86" s="18">
        <f t="shared" si="217"/>
        <v>2.5498151251576839</v>
      </c>
      <c r="T86" s="18">
        <f t="shared" si="218"/>
        <v>3.3429085283613214</v>
      </c>
      <c r="U86" s="18">
        <f t="shared" si="219"/>
        <v>5.0589384490624001</v>
      </c>
      <c r="W86" t="str">
        <f t="shared" si="256"/>
        <v>23 Teaching and other educational professionals</v>
      </c>
      <c r="X86" s="18">
        <f t="shared" si="220"/>
        <v>-3.010436501576319</v>
      </c>
      <c r="Y86" s="18">
        <f t="shared" si="220"/>
        <v>-0.58988337470184948</v>
      </c>
      <c r="Z86" s="18">
        <f t="shared" si="220"/>
        <v>-2.5575619965146679</v>
      </c>
      <c r="AA86" s="18">
        <f t="shared" si="220"/>
        <v>-1.8611787645789635</v>
      </c>
      <c r="AB86" s="18">
        <f t="shared" si="221"/>
        <v>-2.000529547077412</v>
      </c>
      <c r="AD86" s="18">
        <f t="shared" si="222"/>
        <v>-2.0938577350330445</v>
      </c>
      <c r="AE86" s="18">
        <f t="shared" si="223"/>
        <v>2.4158042610104236</v>
      </c>
      <c r="AF86" s="18">
        <f t="shared" si="224"/>
        <v>0.98616111015259467</v>
      </c>
      <c r="AH86" t="str">
        <f t="shared" si="257"/>
        <v>23 Teaching and other educational professionals</v>
      </c>
      <c r="AI86" s="18">
        <f t="shared" si="225"/>
        <v>-9.5700950410370531</v>
      </c>
      <c r="AJ86" s="18">
        <f t="shared" si="225"/>
        <v>-7.1746627253823974</v>
      </c>
      <c r="AK86" s="18">
        <f t="shared" si="225"/>
        <v>-7.1498120615096417</v>
      </c>
      <c r="AL86" s="18">
        <f t="shared" si="225"/>
        <v>0.97526424962623981</v>
      </c>
      <c r="AM86" s="18">
        <f t="shared" si="226"/>
        <v>-2.1534193340478458</v>
      </c>
      <c r="AO86" s="18">
        <f t="shared" si="227"/>
        <v>-1.8091707094429088</v>
      </c>
      <c r="AP86" s="18">
        <f t="shared" si="228"/>
        <v>1.39290657450859</v>
      </c>
      <c r="AQ86" s="18">
        <f t="shared" si="229"/>
        <v>-6.0059907513576594E-2</v>
      </c>
      <c r="AS86" t="str">
        <f t="shared" si="258"/>
        <v>23 Teaching and other educational professionals</v>
      </c>
      <c r="AT86" s="18">
        <f t="shared" si="230"/>
        <v>1.6446105195459859</v>
      </c>
      <c r="AU86" s="18">
        <f t="shared" si="230"/>
        <v>-2.6811029424879895</v>
      </c>
      <c r="AV86" s="18">
        <f t="shared" si="230"/>
        <v>-1.9696921629789754</v>
      </c>
      <c r="AW86" s="18">
        <f t="shared" si="230"/>
        <v>0.12336230325000752</v>
      </c>
      <c r="AX86" s="18">
        <f t="shared" si="231"/>
        <v>-0.71192764819520971</v>
      </c>
      <c r="AZ86" s="18">
        <f t="shared" si="232"/>
        <v>-0.57924142357534958</v>
      </c>
      <c r="BA86" s="18">
        <f t="shared" si="233"/>
        <v>2.4507600733205015</v>
      </c>
      <c r="BB86" s="18">
        <f t="shared" si="234"/>
        <v>2.043214387729253</v>
      </c>
      <c r="BD86" t="str">
        <f t="shared" si="259"/>
        <v>23 Teaching and other educational professionals</v>
      </c>
      <c r="BE86" s="18">
        <f t="shared" si="235"/>
        <v>0.32868046937026829</v>
      </c>
      <c r="BF86" s="18">
        <f t="shared" si="235"/>
        <v>12.254450413882845</v>
      </c>
      <c r="BG86" s="18">
        <f t="shared" si="235"/>
        <v>-1.2760229345001095</v>
      </c>
      <c r="BH86" s="18">
        <f t="shared" si="235"/>
        <v>1.2100309299259537</v>
      </c>
      <c r="BI86" s="18">
        <f t="shared" si="236"/>
        <v>1.0786708017246349</v>
      </c>
      <c r="BK86" s="18">
        <f t="shared" si="237"/>
        <v>0.37446709278035062</v>
      </c>
      <c r="BL86" s="18">
        <f t="shared" si="238"/>
        <v>2.371204126359272</v>
      </c>
      <c r="BM86" s="18">
        <f t="shared" si="239"/>
        <v>2.6430071617077777</v>
      </c>
      <c r="BO86" t="str">
        <f t="shared" si="260"/>
        <v>23 Teaching and other educational professionals</v>
      </c>
      <c r="BP86" s="18">
        <f t="shared" si="240"/>
        <v>-5.8022351188613541E-2</v>
      </c>
      <c r="BQ86" s="18">
        <f t="shared" si="240"/>
        <v>0.46564778337991886</v>
      </c>
      <c r="BR86" s="18">
        <f t="shared" si="240"/>
        <v>-1.381309512562412</v>
      </c>
      <c r="BS86" s="18">
        <f t="shared" si="240"/>
        <v>-0.80137357299301382</v>
      </c>
      <c r="BT86" s="18">
        <f t="shared" si="241"/>
        <v>-0.904394472083625</v>
      </c>
      <c r="BV86" s="18">
        <f t="shared" si="242"/>
        <v>-0.99506349526902182</v>
      </c>
      <c r="BW86" s="18">
        <f t="shared" si="243"/>
        <v>2.3239970481530259</v>
      </c>
      <c r="BX86" s="18">
        <f t="shared" si="244"/>
        <v>1.6176245054797755</v>
      </c>
      <c r="BZ86" t="str">
        <f t="shared" si="261"/>
        <v>23 Teaching and other educational professionals</v>
      </c>
      <c r="CA86" s="18">
        <f t="shared" si="245"/>
        <v>-8.101418624825163E-2</v>
      </c>
      <c r="CB86" s="18">
        <f t="shared" si="245"/>
        <v>8.2676147331588457</v>
      </c>
      <c r="CC86" s="18">
        <f t="shared" si="245"/>
        <v>-2.7596109630005916</v>
      </c>
      <c r="CD86" s="18">
        <f t="shared" si="245"/>
        <v>-2.4669910708440601</v>
      </c>
      <c r="CE86" s="18">
        <f t="shared" si="246"/>
        <v>-1.920551632385592</v>
      </c>
      <c r="CG86" s="18">
        <f t="shared" si="247"/>
        <v>-2.5646287447316229</v>
      </c>
      <c r="CH86" s="18">
        <f t="shared" si="248"/>
        <v>2.1000794874664885</v>
      </c>
      <c r="CI86" s="18">
        <f t="shared" si="249"/>
        <v>0.28147828347853121</v>
      </c>
      <c r="CK86" t="str">
        <f t="shared" si="262"/>
        <v>23 Teaching and other educational professionals</v>
      </c>
      <c r="CL86" s="18">
        <f t="shared" si="250"/>
        <v>-1.576484852524207</v>
      </c>
      <c r="CM86" s="18">
        <f t="shared" si="250"/>
        <v>47.037923631182174</v>
      </c>
      <c r="CN86" s="18">
        <f t="shared" si="250"/>
        <v>2.3493476278862779</v>
      </c>
      <c r="CO86" s="18">
        <f t="shared" si="250"/>
        <v>2.4391000370738602</v>
      </c>
      <c r="CP86" s="18">
        <f t="shared" si="251"/>
        <v>4.7507204701166428</v>
      </c>
      <c r="CR86" s="18">
        <f t="shared" si="252"/>
        <v>2.4091738256540651</v>
      </c>
      <c r="CS86" s="18">
        <f t="shared" si="253"/>
        <v>2.6261000636661924</v>
      </c>
      <c r="CT86" s="18">
        <f t="shared" si="254"/>
        <v>4.3880757424046735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6.303829929782756</v>
      </c>
      <c r="C87" s="18">
        <f t="shared" si="210"/>
        <v>19.490688206131512</v>
      </c>
      <c r="D87" s="18">
        <f t="shared" si="210"/>
        <v>3.5520636576408249</v>
      </c>
      <c r="E87" s="18">
        <f t="shared" si="210"/>
        <v>2.6421595595153224</v>
      </c>
      <c r="F87" s="18">
        <f t="shared" si="211"/>
        <v>3.9080282838567237</v>
      </c>
      <c r="H87" s="18">
        <f t="shared" si="212"/>
        <v>2.9445690763473475</v>
      </c>
      <c r="I87" s="18">
        <f t="shared" si="213"/>
        <v>3.4261011902497307</v>
      </c>
      <c r="J87" s="18">
        <f t="shared" si="214"/>
        <v>5.4063456710767399</v>
      </c>
      <c r="L87" t="str">
        <f t="shared" si="255"/>
        <v>24 Business, media and public service professionals</v>
      </c>
      <c r="M87" s="18">
        <f t="shared" si="215"/>
        <v>6.1976859620023639</v>
      </c>
      <c r="N87" s="18">
        <f t="shared" si="215"/>
        <v>17.800874769307185</v>
      </c>
      <c r="O87" s="18">
        <f t="shared" si="215"/>
        <v>2.9974877095974017</v>
      </c>
      <c r="P87" s="18">
        <f t="shared" si="215"/>
        <v>2.38433201026651</v>
      </c>
      <c r="Q87" s="18">
        <f t="shared" si="216"/>
        <v>3.4787187681716514</v>
      </c>
      <c r="S87" s="18">
        <f t="shared" si="217"/>
        <v>2.588310590410603</v>
      </c>
      <c r="T87" s="18">
        <f t="shared" si="218"/>
        <v>3.3303921169377526</v>
      </c>
      <c r="U87" s="18">
        <f t="shared" si="219"/>
        <v>5.0765026928209389</v>
      </c>
      <c r="W87" t="str">
        <f t="shared" si="256"/>
        <v>24 Business, media and public service professionals</v>
      </c>
      <c r="X87" s="18">
        <f t="shared" si="220"/>
        <v>6.0429585407993702</v>
      </c>
      <c r="Y87" s="18">
        <f t="shared" si="220"/>
        <v>5.4793918750840387</v>
      </c>
      <c r="Z87" s="18">
        <f t="shared" si="220"/>
        <v>0.80813055098529762</v>
      </c>
      <c r="AA87" s="18">
        <f t="shared" si="220"/>
        <v>1.1360726520182496</v>
      </c>
      <c r="AB87" s="18">
        <f t="shared" si="221"/>
        <v>1.2993461108592452</v>
      </c>
      <c r="AD87" s="18">
        <f t="shared" si="222"/>
        <v>1.0266402517613793</v>
      </c>
      <c r="AE87" s="18">
        <f t="shared" si="223"/>
        <v>2.9591415879022254</v>
      </c>
      <c r="AF87" s="18">
        <f t="shared" si="224"/>
        <v>3.6586814481890162</v>
      </c>
      <c r="AH87" t="str">
        <f t="shared" si="257"/>
        <v>24 Business, media and public service professionals</v>
      </c>
      <c r="AI87" s="18">
        <f t="shared" si="225"/>
        <v>0.17493795191230177</v>
      </c>
      <c r="AJ87" s="18">
        <f t="shared" si="225"/>
        <v>5.6115391069135212</v>
      </c>
      <c r="AK87" s="18">
        <f t="shared" si="225"/>
        <v>-0.9126560188185695</v>
      </c>
      <c r="AL87" s="18">
        <f t="shared" si="225"/>
        <v>1.3662529144741198</v>
      </c>
      <c r="AM87" s="18">
        <f t="shared" si="226"/>
        <v>0.90693496989702194</v>
      </c>
      <c r="AO87" s="18">
        <f t="shared" si="227"/>
        <v>0.60085172165231793</v>
      </c>
      <c r="AP87" s="18">
        <f t="shared" si="228"/>
        <v>2.0347637379971362</v>
      </c>
      <c r="AQ87" s="18">
        <f t="shared" si="229"/>
        <v>2.4928537194874645</v>
      </c>
      <c r="AS87" t="str">
        <f t="shared" si="258"/>
        <v>24 Business, media and public service professionals</v>
      </c>
      <c r="AT87" s="18">
        <f t="shared" si="230"/>
        <v>6.0328840732615685</v>
      </c>
      <c r="AU87" s="18">
        <f t="shared" si="230"/>
        <v>9.5776188811998999</v>
      </c>
      <c r="AV87" s="18">
        <f t="shared" si="230"/>
        <v>1.5810087197505984</v>
      </c>
      <c r="AW87" s="18">
        <f t="shared" si="230"/>
        <v>2.0196899984090466</v>
      </c>
      <c r="AX87" s="18">
        <f t="shared" si="231"/>
        <v>2.3384956706298254</v>
      </c>
      <c r="AZ87" s="18">
        <f t="shared" si="232"/>
        <v>1.8732528128508008</v>
      </c>
      <c r="BA87" s="18">
        <f t="shared" si="233"/>
        <v>2.9656030611675988</v>
      </c>
      <c r="BB87" s="18">
        <f t="shared" si="234"/>
        <v>4.2656004784017654</v>
      </c>
      <c r="BD87" t="str">
        <f t="shared" si="259"/>
        <v>24 Business, media and public service professionals</v>
      </c>
      <c r="BE87" s="18">
        <f t="shared" si="235"/>
        <v>3.7117450497294646</v>
      </c>
      <c r="BF87" s="18">
        <f t="shared" si="235"/>
        <v>8.4699350843145069</v>
      </c>
      <c r="BG87" s="18">
        <f t="shared" si="235"/>
        <v>-0.27301220353530553</v>
      </c>
      <c r="BH87" s="18">
        <f t="shared" si="235"/>
        <v>-0.18629326736886442</v>
      </c>
      <c r="BI87" s="18">
        <f t="shared" si="236"/>
        <v>0.30663713286305239</v>
      </c>
      <c r="BK87" s="18">
        <f t="shared" si="237"/>
        <v>-0.21520795481130284</v>
      </c>
      <c r="BL87" s="18">
        <f t="shared" si="238"/>
        <v>2.3000552005327579</v>
      </c>
      <c r="BM87" s="18">
        <f t="shared" si="239"/>
        <v>2.1442109347714622</v>
      </c>
      <c r="BO87" t="str">
        <f t="shared" si="260"/>
        <v>24 Business, media and public service professionals</v>
      </c>
      <c r="BP87" s="18">
        <f t="shared" si="240"/>
        <v>1.4304900798932207</v>
      </c>
      <c r="BQ87" s="18">
        <f t="shared" si="240"/>
        <v>5.7178057808212834</v>
      </c>
      <c r="BR87" s="18">
        <f t="shared" si="240"/>
        <v>-0.96177740227442188</v>
      </c>
      <c r="BS87" s="18">
        <f t="shared" si="240"/>
        <v>-1.4486948089471929</v>
      </c>
      <c r="BT87" s="18">
        <f t="shared" si="241"/>
        <v>-0.86280351585698023</v>
      </c>
      <c r="BV87" s="18">
        <f t="shared" si="242"/>
        <v>-1.286655579573881</v>
      </c>
      <c r="BW87" s="18">
        <f t="shared" si="243"/>
        <v>2.103177012791746</v>
      </c>
      <c r="BX87" s="18">
        <f t="shared" si="244"/>
        <v>1.1657929756909935</v>
      </c>
      <c r="BZ87" t="str">
        <f t="shared" si="261"/>
        <v>24 Business, media and public service professionals</v>
      </c>
      <c r="CA87" s="18">
        <f t="shared" si="245"/>
        <v>3.087281044687562</v>
      </c>
      <c r="CB87" s="18">
        <f t="shared" si="245"/>
        <v>8.2401441842975274</v>
      </c>
      <c r="CC87" s="18">
        <f t="shared" si="245"/>
        <v>-3.1783605415615535</v>
      </c>
      <c r="CD87" s="18">
        <f t="shared" si="245"/>
        <v>-3.9329871018916163</v>
      </c>
      <c r="CE87" s="18">
        <f t="shared" si="246"/>
        <v>-2.9770250323011505</v>
      </c>
      <c r="CG87" s="18">
        <f t="shared" si="247"/>
        <v>-3.6821006946773815</v>
      </c>
      <c r="CH87" s="18">
        <f t="shared" si="248"/>
        <v>1.8339064684786965</v>
      </c>
      <c r="CI87" s="18">
        <f t="shared" si="249"/>
        <v>-0.82600644707740978</v>
      </c>
      <c r="CK87" t="str">
        <f t="shared" si="262"/>
        <v>24 Business, media and public service professionals</v>
      </c>
      <c r="CL87" s="18">
        <f t="shared" si="250"/>
        <v>2.3973366278546404</v>
      </c>
      <c r="CM87" s="18">
        <f t="shared" si="250"/>
        <v>23.129625078306493</v>
      </c>
      <c r="CN87" s="18">
        <f t="shared" si="250"/>
        <v>2.8795064816627525</v>
      </c>
      <c r="CO87" s="18">
        <f t="shared" si="250"/>
        <v>2.6900381315565491</v>
      </c>
      <c r="CP87" s="18">
        <f t="shared" si="251"/>
        <v>3.9215532758638094</v>
      </c>
      <c r="CR87" s="18">
        <f t="shared" si="252"/>
        <v>2.7531554459400365</v>
      </c>
      <c r="CS87" s="18">
        <f t="shared" si="253"/>
        <v>2.5014793110777145</v>
      </c>
      <c r="CT87" s="18">
        <f t="shared" si="254"/>
        <v>4.5581633074141426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8.1193305920311829</v>
      </c>
      <c r="C88" s="18">
        <f t="shared" si="210"/>
        <v>26.550909086673656</v>
      </c>
      <c r="D88" s="18">
        <f t="shared" si="210"/>
        <v>2.4304992377095269</v>
      </c>
      <c r="E88" s="18">
        <f t="shared" si="210"/>
        <v>3.5860874717603464</v>
      </c>
      <c r="F88" s="18">
        <f t="shared" si="211"/>
        <v>4.5235438235601944</v>
      </c>
      <c r="H88" s="18">
        <f t="shared" si="212"/>
        <v>3.1994500563503836</v>
      </c>
      <c r="I88" s="18">
        <f t="shared" si="213"/>
        <v>3.2223511739842392</v>
      </c>
      <c r="J88" s="18">
        <f t="shared" si="214"/>
        <v>5.4384674676243083</v>
      </c>
      <c r="L88" t="str">
        <f t="shared" si="255"/>
        <v>31 Science, engineering and technology associate professionals</v>
      </c>
      <c r="M88" s="18">
        <f t="shared" si="215"/>
        <v>5.3371887677530871</v>
      </c>
      <c r="N88" s="18">
        <f t="shared" si="215"/>
        <v>19.490406482270494</v>
      </c>
      <c r="O88" s="18">
        <f t="shared" si="215"/>
        <v>1.7679030546533969</v>
      </c>
      <c r="P88" s="18">
        <f t="shared" si="215"/>
        <v>2.7872761227791587</v>
      </c>
      <c r="Q88" s="18">
        <f t="shared" si="216"/>
        <v>3.4364951230978047</v>
      </c>
      <c r="S88" s="18">
        <f t="shared" si="217"/>
        <v>2.4463555993292196</v>
      </c>
      <c r="T88" s="18">
        <f t="shared" si="218"/>
        <v>2.903736020182035</v>
      </c>
      <c r="U88" s="18">
        <f t="shared" si="219"/>
        <v>4.6354001295398239</v>
      </c>
      <c r="W88" t="str">
        <f t="shared" si="256"/>
        <v>31 Science, engineering and technology associate professionals</v>
      </c>
      <c r="X88" s="18">
        <f t="shared" si="220"/>
        <v>7.280738171133927</v>
      </c>
      <c r="Y88" s="18">
        <f t="shared" si="220"/>
        <v>3.9007851337562682</v>
      </c>
      <c r="Z88" s="18">
        <f t="shared" si="220"/>
        <v>0.1506186275046284</v>
      </c>
      <c r="AA88" s="18">
        <f t="shared" si="220"/>
        <v>1.8097283901307604</v>
      </c>
      <c r="AB88" s="18">
        <f t="shared" si="221"/>
        <v>1.4171115829840542</v>
      </c>
      <c r="AD88" s="18">
        <f t="shared" si="222"/>
        <v>1.2536601777458412</v>
      </c>
      <c r="AE88" s="18">
        <f t="shared" si="223"/>
        <v>2.5950040706509414</v>
      </c>
      <c r="AF88" s="18">
        <f t="shared" si="224"/>
        <v>3.4946394553156734</v>
      </c>
      <c r="AH88" t="str">
        <f t="shared" si="257"/>
        <v>31 Science, engineering and technology associate professionals</v>
      </c>
      <c r="AI88" s="18">
        <f t="shared" si="225"/>
        <v>7.6109378928926441</v>
      </c>
      <c r="AJ88" s="18">
        <f t="shared" si="225"/>
        <v>4.2009193805839562</v>
      </c>
      <c r="AK88" s="18">
        <f t="shared" si="225"/>
        <v>1.7244853818497718</v>
      </c>
      <c r="AL88" s="18">
        <f t="shared" si="225"/>
        <v>2.8638441913189094</v>
      </c>
      <c r="AM88" s="18">
        <f t="shared" si="226"/>
        <v>2.5892040370334657</v>
      </c>
      <c r="AO88" s="18">
        <f t="shared" si="227"/>
        <v>2.48264700989691</v>
      </c>
      <c r="AP88" s="18">
        <f t="shared" si="228"/>
        <v>2.8609480617916239</v>
      </c>
      <c r="AQ88" s="18">
        <f t="shared" si="229"/>
        <v>4.6286825180408275</v>
      </c>
      <c r="AS88" t="str">
        <f t="shared" si="258"/>
        <v>31 Science, engineering and technology associate professionals</v>
      </c>
      <c r="AT88" s="18">
        <f t="shared" si="230"/>
        <v>5.3850085195386255</v>
      </c>
      <c r="AU88" s="18">
        <f t="shared" si="230"/>
        <v>3.3068277021727432</v>
      </c>
      <c r="AV88" s="18">
        <f t="shared" si="230"/>
        <v>-2.1334202388416434</v>
      </c>
      <c r="AW88" s="18">
        <f t="shared" si="230"/>
        <v>0.21291098720985779</v>
      </c>
      <c r="AX88" s="18">
        <f t="shared" si="231"/>
        <v>-0.33707799018545259</v>
      </c>
      <c r="AZ88" s="18">
        <f t="shared" si="232"/>
        <v>-0.57538405062077524</v>
      </c>
      <c r="BA88" s="18">
        <f t="shared" si="233"/>
        <v>1.9790603376503624</v>
      </c>
      <c r="BB88" s="18">
        <f t="shared" si="234"/>
        <v>1.54629618674198</v>
      </c>
      <c r="BD88" t="str">
        <f t="shared" si="259"/>
        <v>31 Science, engineering and technology associate professionals</v>
      </c>
      <c r="BE88" s="18">
        <f t="shared" si="235"/>
        <v>1.5004936240819777</v>
      </c>
      <c r="BF88" s="18">
        <f t="shared" si="235"/>
        <v>4.2455544038809023</v>
      </c>
      <c r="BG88" s="18">
        <f t="shared" si="235"/>
        <v>-4.9685165984596154</v>
      </c>
      <c r="BH88" s="18">
        <f t="shared" si="235"/>
        <v>-2.5983293208240443</v>
      </c>
      <c r="BI88" s="18">
        <f t="shared" si="236"/>
        <v>-2.934209289519496</v>
      </c>
      <c r="BK88" s="18">
        <f t="shared" si="237"/>
        <v>-3.394888314412503</v>
      </c>
      <c r="BL88" s="18">
        <f t="shared" si="238"/>
        <v>1.4826355613307696</v>
      </c>
      <c r="BM88" s="18">
        <f t="shared" si="239"/>
        <v>-1.1345404847612039</v>
      </c>
      <c r="BO88" t="str">
        <f t="shared" si="260"/>
        <v>31 Science, engineering and technology associate professionals</v>
      </c>
      <c r="BP88" s="18">
        <f t="shared" si="240"/>
        <v>1.96998405193205</v>
      </c>
      <c r="BQ88" s="18">
        <f t="shared" si="240"/>
        <v>2.9168978673332902E-2</v>
      </c>
      <c r="BR88" s="18">
        <f t="shared" si="240"/>
        <v>-2.5519829203355715</v>
      </c>
      <c r="BS88" s="18">
        <f t="shared" si="240"/>
        <v>-0.78984364781969907</v>
      </c>
      <c r="BT88" s="18">
        <f t="shared" si="241"/>
        <v>-1.2932018350253816</v>
      </c>
      <c r="BV88" s="18">
        <f t="shared" si="242"/>
        <v>-1.380735750308304</v>
      </c>
      <c r="BW88" s="18">
        <f t="shared" si="243"/>
        <v>1.8716561361686201</v>
      </c>
      <c r="BX88" s="18">
        <f t="shared" si="244"/>
        <v>0.83264922168715394</v>
      </c>
      <c r="BZ88" t="str">
        <f t="shared" si="261"/>
        <v>31 Science, engineering and technology associate professionals</v>
      </c>
      <c r="CA88" s="18">
        <f t="shared" si="245"/>
        <v>4.3644240144762092</v>
      </c>
      <c r="CB88" s="18">
        <f t="shared" si="245"/>
        <v>6.3893677174057695</v>
      </c>
      <c r="CC88" s="18">
        <f t="shared" si="245"/>
        <v>-3.5167003712710199</v>
      </c>
      <c r="CD88" s="18">
        <f t="shared" si="245"/>
        <v>-2.2982387965680751</v>
      </c>
      <c r="CE88" s="18">
        <f t="shared" si="246"/>
        <v>-2.161129431850406</v>
      </c>
      <c r="CG88" s="18">
        <f t="shared" si="247"/>
        <v>-2.706092864406795</v>
      </c>
      <c r="CH88" s="18">
        <f t="shared" si="248"/>
        <v>1.7245287162305223</v>
      </c>
      <c r="CI88" s="18">
        <f t="shared" si="249"/>
        <v>-0.30637741255636897</v>
      </c>
      <c r="CK88" t="str">
        <f t="shared" si="262"/>
        <v>31 Science, engineering and technology associate professionals</v>
      </c>
      <c r="CL88" s="18">
        <f t="shared" si="250"/>
        <v>3.8979172548969432</v>
      </c>
      <c r="CM88" s="18">
        <f t="shared" si="250"/>
        <v>36.705534290244344</v>
      </c>
      <c r="CN88" s="18">
        <f t="shared" si="250"/>
        <v>3.7569792356848986</v>
      </c>
      <c r="CO88" s="18">
        <f t="shared" si="250"/>
        <v>4.4753824788459351</v>
      </c>
      <c r="CP88" s="18">
        <f t="shared" si="251"/>
        <v>6.0170643780856015</v>
      </c>
      <c r="CR88" s="18">
        <f t="shared" si="252"/>
        <v>4.2353637412501088</v>
      </c>
      <c r="CS88" s="18">
        <f t="shared" si="253"/>
        <v>2.8993310670203609</v>
      </c>
      <c r="CT88" s="18">
        <f t="shared" si="254"/>
        <v>6.0052523026239202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5.8185779124861448</v>
      </c>
      <c r="C89" s="18">
        <f t="shared" si="210"/>
        <v>11.726849994867949</v>
      </c>
      <c r="D89" s="18">
        <f t="shared" si="210"/>
        <v>13.481111025487792</v>
      </c>
      <c r="E89" s="18">
        <f t="shared" si="210"/>
        <v>5.0885805673555939</v>
      </c>
      <c r="F89" s="18">
        <f t="shared" si="211"/>
        <v>8.0551994736910224</v>
      </c>
      <c r="H89" s="18">
        <f t="shared" si="212"/>
        <v>7.8147574961518362</v>
      </c>
      <c r="I89" s="18">
        <f t="shared" si="213"/>
        <v>5.7950332019290896</v>
      </c>
      <c r="J89" s="18">
        <f t="shared" si="214"/>
        <v>10.414198684386911</v>
      </c>
      <c r="L89" t="str">
        <f t="shared" si="255"/>
        <v>32 Health and social care associate professionals</v>
      </c>
      <c r="M89" s="18">
        <f t="shared" si="215"/>
        <v>4.3574035493135321</v>
      </c>
      <c r="N89" s="18">
        <f t="shared" si="215"/>
        <v>16.771881390003006</v>
      </c>
      <c r="O89" s="18">
        <f t="shared" si="215"/>
        <v>14.060558344344788</v>
      </c>
      <c r="P89" s="18">
        <f t="shared" si="215"/>
        <v>4.669504325044338</v>
      </c>
      <c r="Q89" s="18">
        <f t="shared" si="216"/>
        <v>8.2557787884655287</v>
      </c>
      <c r="S89" s="18">
        <f t="shared" si="217"/>
        <v>7.7106407445040048</v>
      </c>
      <c r="T89" s="18">
        <f t="shared" si="218"/>
        <v>5.6754843017166046</v>
      </c>
      <c r="U89" s="18">
        <f t="shared" si="219"/>
        <v>10.273663314563898</v>
      </c>
      <c r="W89" t="str">
        <f t="shared" si="256"/>
        <v>32 Health and social care associate professionals</v>
      </c>
      <c r="X89" s="18">
        <f t="shared" si="220"/>
        <v>4.2179945369222205</v>
      </c>
      <c r="Y89" s="18">
        <f t="shared" si="220"/>
        <v>3.0063607912302892</v>
      </c>
      <c r="Z89" s="18">
        <f t="shared" si="220"/>
        <v>12.596693908362088</v>
      </c>
      <c r="AA89" s="18">
        <f t="shared" si="220"/>
        <v>3.4199466695491232</v>
      </c>
      <c r="AB89" s="18">
        <f t="shared" si="221"/>
        <v>6.1777354008093921</v>
      </c>
      <c r="AD89" s="18">
        <f t="shared" si="222"/>
        <v>6.3925992779749086</v>
      </c>
      <c r="AE89" s="18">
        <f t="shared" si="223"/>
        <v>5.5246214454517384</v>
      </c>
      <c r="AF89" s="18">
        <f t="shared" si="224"/>
        <v>9.2571175882450341</v>
      </c>
      <c r="AH89" t="str">
        <f t="shared" si="257"/>
        <v>32 Health and social care associate professionals</v>
      </c>
      <c r="AI89" s="18">
        <f t="shared" si="225"/>
        <v>-3.5279145643098642</v>
      </c>
      <c r="AJ89" s="18">
        <f t="shared" si="225"/>
        <v>-3.9288720268920496</v>
      </c>
      <c r="AK89" s="18">
        <f t="shared" si="225"/>
        <v>3.5174321027848343</v>
      </c>
      <c r="AL89" s="18">
        <f t="shared" si="225"/>
        <v>-4.2176969692478972</v>
      </c>
      <c r="AM89" s="18">
        <f t="shared" si="226"/>
        <v>-1.846211205231918</v>
      </c>
      <c r="AO89" s="18">
        <f t="shared" si="227"/>
        <v>-1.7057725818080738</v>
      </c>
      <c r="AP89" s="18">
        <f t="shared" si="228"/>
        <v>2.5254847839937922</v>
      </c>
      <c r="AQ89" s="18">
        <f t="shared" si="229"/>
        <v>1.3690114863194491</v>
      </c>
      <c r="AS89" t="str">
        <f t="shared" si="258"/>
        <v>32 Health and social care associate professionals</v>
      </c>
      <c r="AT89" s="18">
        <f t="shared" si="230"/>
        <v>4.1291370776070258</v>
      </c>
      <c r="AU89" s="18">
        <f t="shared" si="230"/>
        <v>7.5885435992639305</v>
      </c>
      <c r="AV89" s="18">
        <f t="shared" si="230"/>
        <v>9.4505002684897921</v>
      </c>
      <c r="AW89" s="18">
        <f t="shared" si="230"/>
        <v>2.763463120278109</v>
      </c>
      <c r="AX89" s="18">
        <f t="shared" si="231"/>
        <v>5.1090549167622124</v>
      </c>
      <c r="AZ89" s="18">
        <f t="shared" si="232"/>
        <v>4.9458021316265199</v>
      </c>
      <c r="BA89" s="18">
        <f t="shared" si="233"/>
        <v>4.5427193847040082</v>
      </c>
      <c r="BB89" s="18">
        <f t="shared" si="234"/>
        <v>7.6230115589001057</v>
      </c>
      <c r="BD89" t="str">
        <f t="shared" si="259"/>
        <v>32 Health and social care associate professionals</v>
      </c>
      <c r="BE89" s="18">
        <f t="shared" si="235"/>
        <v>4.2895666951673794</v>
      </c>
      <c r="BF89" s="18">
        <f t="shared" si="235"/>
        <v>11.986086956855434</v>
      </c>
      <c r="BG89" s="18">
        <f t="shared" si="235"/>
        <v>10.67440869452907</v>
      </c>
      <c r="BH89" s="18">
        <f t="shared" si="235"/>
        <v>2.8082188225687421</v>
      </c>
      <c r="BI89" s="18">
        <f t="shared" si="236"/>
        <v>5.7681490978735983</v>
      </c>
      <c r="BK89" s="18">
        <f t="shared" si="237"/>
        <v>5.3661132524072119</v>
      </c>
      <c r="BL89" s="18">
        <f t="shared" si="238"/>
        <v>4.8051144657696332</v>
      </c>
      <c r="BM89" s="18">
        <f t="shared" si="239"/>
        <v>8.0902158945473914</v>
      </c>
      <c r="BO89" t="str">
        <f t="shared" si="260"/>
        <v>32 Health and social care associate professionals</v>
      </c>
      <c r="BP89" s="18">
        <f t="shared" si="240"/>
        <v>2.3750163639399746</v>
      </c>
      <c r="BQ89" s="18">
        <f t="shared" si="240"/>
        <v>-1.5363468308270734</v>
      </c>
      <c r="BR89" s="18">
        <f t="shared" si="240"/>
        <v>9.8471194877760571</v>
      </c>
      <c r="BS89" s="18">
        <f t="shared" si="240"/>
        <v>-0.4106113444344528</v>
      </c>
      <c r="BT89" s="18">
        <f t="shared" si="241"/>
        <v>2.6146512187273707</v>
      </c>
      <c r="BV89" s="18">
        <f t="shared" si="242"/>
        <v>2.8975265318267329</v>
      </c>
      <c r="BW89" s="18">
        <f t="shared" si="243"/>
        <v>3.8932499021943956</v>
      </c>
      <c r="BX89" s="18">
        <f t="shared" si="244"/>
        <v>5.7351492093982825</v>
      </c>
      <c r="BZ89" t="str">
        <f t="shared" si="261"/>
        <v>32 Health and social care associate professionals</v>
      </c>
      <c r="CA89" s="18">
        <f t="shared" si="245"/>
        <v>-2.4678786177533496</v>
      </c>
      <c r="CB89" s="18">
        <f t="shared" si="245"/>
        <v>-4.6088642358505627</v>
      </c>
      <c r="CC89" s="18">
        <f t="shared" si="245"/>
        <v>5.2661771819434655</v>
      </c>
      <c r="CD89" s="18">
        <f t="shared" si="245"/>
        <v>-2.656499250978428</v>
      </c>
      <c r="CE89" s="18">
        <f t="shared" si="246"/>
        <v>-0.37315717720798336</v>
      </c>
      <c r="CG89" s="18">
        <f t="shared" si="247"/>
        <v>-8.4179848263110646E-2</v>
      </c>
      <c r="CH89" s="18">
        <f t="shared" si="248"/>
        <v>2.9401611223705437</v>
      </c>
      <c r="CI89" s="18">
        <f t="shared" si="249"/>
        <v>2.8841704362069898</v>
      </c>
      <c r="CK89" t="str">
        <f t="shared" si="262"/>
        <v>32 Health and social care associate professionals</v>
      </c>
      <c r="CL89" s="18">
        <f t="shared" si="250"/>
        <v>-1.7561339625060235</v>
      </c>
      <c r="CM89" s="18">
        <f t="shared" si="250"/>
        <v>25.775091409384345</v>
      </c>
      <c r="CN89" s="18">
        <f t="shared" si="250"/>
        <v>11.156159155930379</v>
      </c>
      <c r="CO89" s="18">
        <f t="shared" si="250"/>
        <v>4.900050801285194</v>
      </c>
      <c r="CP89" s="18">
        <f t="shared" si="251"/>
        <v>8.0348082397615705</v>
      </c>
      <c r="CR89" s="18">
        <f t="shared" si="252"/>
        <v>6.9452852013689004</v>
      </c>
      <c r="CS89" s="18">
        <f t="shared" si="253"/>
        <v>3.9923607327345456</v>
      </c>
      <c r="CT89" s="18">
        <f t="shared" si="254"/>
        <v>8.7864715722437481</v>
      </c>
    </row>
    <row r="90" spans="1:98" x14ac:dyDescent="0.2">
      <c r="A90" t="str">
        <f t="shared" si="209"/>
        <v>33 Protective service occupations</v>
      </c>
      <c r="B90" s="18">
        <f t="shared" si="210"/>
        <v>6.3608525789816017</v>
      </c>
      <c r="C90" s="18">
        <f t="shared" si="210"/>
        <v>13.437291079736124</v>
      </c>
      <c r="D90" s="18">
        <f t="shared" si="210"/>
        <v>2.3427868710912625</v>
      </c>
      <c r="E90" s="18">
        <f t="shared" si="210"/>
        <v>3.2888949442964277</v>
      </c>
      <c r="F90" s="18">
        <f t="shared" si="211"/>
        <v>3.5973501524691143</v>
      </c>
      <c r="H90" s="18">
        <f t="shared" si="212"/>
        <v>2.9725577471481968</v>
      </c>
      <c r="I90" s="18">
        <f t="shared" si="213"/>
        <v>2.5714063202364246</v>
      </c>
      <c r="J90" s="18">
        <f t="shared" si="214"/>
        <v>4.7824929968257157</v>
      </c>
      <c r="L90" t="str">
        <f t="shared" si="255"/>
        <v>33 Protective service occupations</v>
      </c>
      <c r="M90" s="18">
        <f t="shared" si="215"/>
        <v>3.7899432456927062</v>
      </c>
      <c r="N90" s="18">
        <f t="shared" si="215"/>
        <v>15.369508136153364</v>
      </c>
      <c r="O90" s="18">
        <f t="shared" si="215"/>
        <v>-1.0858295870805112</v>
      </c>
      <c r="P90" s="18">
        <f t="shared" si="215"/>
        <v>2.960777452797192</v>
      </c>
      <c r="Q90" s="18">
        <f t="shared" si="216"/>
        <v>2.4044569004350702</v>
      </c>
      <c r="S90" s="18">
        <f t="shared" si="217"/>
        <v>1.5938409135253906</v>
      </c>
      <c r="T90" s="18">
        <f t="shared" si="218"/>
        <v>2.0267860798290682</v>
      </c>
      <c r="U90" s="18">
        <f t="shared" si="219"/>
        <v>3.2636175030025694</v>
      </c>
      <c r="W90" t="str">
        <f t="shared" si="256"/>
        <v>33 Protective service occupations</v>
      </c>
      <c r="X90" s="18">
        <f t="shared" si="220"/>
        <v>5.2842591507684222</v>
      </c>
      <c r="Y90" s="18">
        <f t="shared" si="220"/>
        <v>4.7130981587747645</v>
      </c>
      <c r="Z90" s="18">
        <f t="shared" si="220"/>
        <v>-2.1414695067823342</v>
      </c>
      <c r="AA90" s="18">
        <f t="shared" si="220"/>
        <v>3.0967521630039574</v>
      </c>
      <c r="AB90" s="18">
        <f t="shared" si="221"/>
        <v>1.5290374025666242</v>
      </c>
      <c r="AD90" s="18">
        <f t="shared" si="222"/>
        <v>1.320242200838373</v>
      </c>
      <c r="AE90" s="18">
        <f t="shared" si="223"/>
        <v>2.2102665300391511</v>
      </c>
      <c r="AF90" s="18">
        <f t="shared" si="224"/>
        <v>3.2066519108188363</v>
      </c>
      <c r="AH90" t="str">
        <f t="shared" si="257"/>
        <v>33 Protective service occupations</v>
      </c>
      <c r="AI90" s="18">
        <f t="shared" si="225"/>
        <v>4.6292260318156364</v>
      </c>
      <c r="AJ90" s="18">
        <f t="shared" si="225"/>
        <v>6.5686053298810165</v>
      </c>
      <c r="AK90" s="18">
        <f t="shared" si="225"/>
        <v>-1.65169540516511</v>
      </c>
      <c r="AL90" s="18">
        <f t="shared" si="225"/>
        <v>3.3074008132856214</v>
      </c>
      <c r="AM90" s="18">
        <f t="shared" si="226"/>
        <v>1.9292024888373227</v>
      </c>
      <c r="AO90" s="18">
        <f t="shared" si="227"/>
        <v>1.6271896183517764</v>
      </c>
      <c r="AP90" s="18">
        <f t="shared" si="228"/>
        <v>2.0447245782516221</v>
      </c>
      <c r="AQ90" s="18">
        <f t="shared" si="229"/>
        <v>3.3052768066270222</v>
      </c>
      <c r="AS90" t="str">
        <f t="shared" si="258"/>
        <v>33 Protective service occupations</v>
      </c>
      <c r="AT90" s="18">
        <f t="shared" si="230"/>
        <v>0.58464692241120275</v>
      </c>
      <c r="AU90" s="18">
        <f t="shared" si="230"/>
        <v>-3.2371358297744735E-2</v>
      </c>
      <c r="AV90" s="18">
        <f t="shared" si="230"/>
        <v>-4.9466135510655036</v>
      </c>
      <c r="AW90" s="18">
        <f t="shared" si="230"/>
        <v>1.20006754276889</v>
      </c>
      <c r="AX90" s="18">
        <f t="shared" si="231"/>
        <v>-0.83827193638946751</v>
      </c>
      <c r="AZ90" s="18">
        <f t="shared" si="232"/>
        <v>-0.89176706048140764</v>
      </c>
      <c r="BA90" s="18">
        <f t="shared" si="233"/>
        <v>1.6791522703679007</v>
      </c>
      <c r="BB90" s="18">
        <f t="shared" si="234"/>
        <v>0.98285205205437265</v>
      </c>
      <c r="BD90" t="str">
        <f t="shared" si="259"/>
        <v>33 Protective service occupations</v>
      </c>
      <c r="BE90" s="18">
        <f t="shared" si="235"/>
        <v>-1.3384701056799231</v>
      </c>
      <c r="BF90" s="18">
        <f t="shared" si="235"/>
        <v>-0.2099992666045658</v>
      </c>
      <c r="BG90" s="18">
        <f t="shared" si="235"/>
        <v>-5.3647694010038443</v>
      </c>
      <c r="BH90" s="18">
        <f t="shared" si="235"/>
        <v>-2.0899928538516077</v>
      </c>
      <c r="BI90" s="18">
        <f t="shared" si="236"/>
        <v>-3.0101294917064259</v>
      </c>
      <c r="BK90" s="18">
        <f t="shared" si="237"/>
        <v>-3.1939864337498514</v>
      </c>
      <c r="BL90" s="18">
        <f t="shared" si="238"/>
        <v>1.108328574673334</v>
      </c>
      <c r="BM90" s="18">
        <f t="shared" si="239"/>
        <v>-1.5235136172591535</v>
      </c>
      <c r="BO90" t="str">
        <f t="shared" si="260"/>
        <v>33 Protective service occupations</v>
      </c>
      <c r="BP90" s="18">
        <f t="shared" si="240"/>
        <v>-1.5199534277406057</v>
      </c>
      <c r="BQ90" s="18">
        <f t="shared" si="240"/>
        <v>-3.8322712534449965</v>
      </c>
      <c r="BR90" s="18">
        <f t="shared" si="240"/>
        <v>-5.401098367555468</v>
      </c>
      <c r="BS90" s="18">
        <f t="shared" si="240"/>
        <v>-2.4806960697615343</v>
      </c>
      <c r="BT90" s="18">
        <f t="shared" si="241"/>
        <v>-3.4871012561927928</v>
      </c>
      <c r="BV90" s="18">
        <f t="shared" si="242"/>
        <v>-3.464045922320913</v>
      </c>
      <c r="BW90" s="18">
        <f t="shared" si="243"/>
        <v>1.2326018932599991</v>
      </c>
      <c r="BX90" s="18">
        <f t="shared" si="244"/>
        <v>-1.5506690895061515</v>
      </c>
      <c r="BZ90" t="str">
        <f t="shared" si="261"/>
        <v>33 Protective service occupations</v>
      </c>
      <c r="CA90" s="18">
        <f t="shared" si="245"/>
        <v>-0.95242807557840425</v>
      </c>
      <c r="CB90" s="18">
        <f t="shared" si="245"/>
        <v>2.7712312091036972</v>
      </c>
      <c r="CC90" s="18">
        <f t="shared" si="245"/>
        <v>-6.4099224549933886</v>
      </c>
      <c r="CD90" s="18">
        <f t="shared" si="245"/>
        <v>-1.7553160823611802</v>
      </c>
      <c r="CE90" s="18">
        <f t="shared" si="246"/>
        <v>-2.9614162457132442</v>
      </c>
      <c r="CG90" s="18">
        <f t="shared" si="247"/>
        <v>-3.3320203028104678</v>
      </c>
      <c r="CH90" s="18">
        <f t="shared" si="248"/>
        <v>1.4174319236629929</v>
      </c>
      <c r="CI90" s="18">
        <f t="shared" si="249"/>
        <v>-1.1825965814408534</v>
      </c>
      <c r="CK90" t="str">
        <f t="shared" si="262"/>
        <v>33 Protective service occupations</v>
      </c>
      <c r="CL90" s="18">
        <f t="shared" si="250"/>
        <v>-8.2987555054589439</v>
      </c>
      <c r="CM90" s="18">
        <f t="shared" si="250"/>
        <v>12.136245591477035</v>
      </c>
      <c r="CN90" s="18">
        <f t="shared" si="250"/>
        <v>-3.4010510670967831</v>
      </c>
      <c r="CO90" s="18">
        <f t="shared" si="250"/>
        <v>0.8136077886617965</v>
      </c>
      <c r="CP90" s="18">
        <f t="shared" si="251"/>
        <v>0.14112687601079976</v>
      </c>
      <c r="CR90" s="18">
        <f t="shared" si="252"/>
        <v>-0.61132404931234507</v>
      </c>
      <c r="CS90" s="18">
        <f t="shared" si="253"/>
        <v>1.0806159793291359</v>
      </c>
      <c r="CT90" s="18">
        <f t="shared" si="254"/>
        <v>0.55812595464195258</v>
      </c>
    </row>
    <row r="91" spans="1:98" x14ac:dyDescent="0.2">
      <c r="A91" t="str">
        <f t="shared" si="209"/>
        <v>34 Culture, media and sports occupations</v>
      </c>
      <c r="B91" s="18">
        <f t="shared" si="210"/>
        <v>4.0453100931900687</v>
      </c>
      <c r="C91" s="18">
        <f t="shared" si="210"/>
        <v>1.1175656305096426</v>
      </c>
      <c r="D91" s="18">
        <f t="shared" si="210"/>
        <v>2.3247901756080713</v>
      </c>
      <c r="E91" s="18">
        <f t="shared" si="210"/>
        <v>2.5872662437953053</v>
      </c>
      <c r="F91" s="18">
        <f t="shared" si="211"/>
        <v>2.4127653197525412</v>
      </c>
      <c r="H91" s="18">
        <f t="shared" si="212"/>
        <v>2.4996994968464303</v>
      </c>
      <c r="I91" s="18">
        <f t="shared" si="213"/>
        <v>3.4191563347713894</v>
      </c>
      <c r="J91" s="18">
        <f t="shared" si="214"/>
        <v>5.0841517803609682</v>
      </c>
      <c r="L91" t="str">
        <f t="shared" si="255"/>
        <v>34 Culture, media and sports occupations</v>
      </c>
      <c r="M91" s="18">
        <f t="shared" si="215"/>
        <v>3.5217352197146834</v>
      </c>
      <c r="N91" s="18">
        <f t="shared" si="215"/>
        <v>8.9748150282527028</v>
      </c>
      <c r="O91" s="18">
        <f t="shared" si="215"/>
        <v>0.19586551240164951</v>
      </c>
      <c r="P91" s="18">
        <f t="shared" si="215"/>
        <v>2.9106209704642616</v>
      </c>
      <c r="Q91" s="18">
        <f t="shared" si="216"/>
        <v>2.4203064337585456</v>
      </c>
      <c r="S91" s="18">
        <f t="shared" si="217"/>
        <v>1.9976266058962411</v>
      </c>
      <c r="T91" s="18">
        <f t="shared" si="218"/>
        <v>3.0231649630554136</v>
      </c>
      <c r="U91" s="18">
        <f t="shared" si="219"/>
        <v>4.4034347184012557</v>
      </c>
      <c r="W91" t="str">
        <f t="shared" si="256"/>
        <v>34 Culture, media and sports occupations</v>
      </c>
      <c r="X91" s="18">
        <f t="shared" si="220"/>
        <v>4.8070798991602937</v>
      </c>
      <c r="Y91" s="18">
        <f t="shared" si="220"/>
        <v>-6.4567325185718394</v>
      </c>
      <c r="Z91" s="18">
        <f t="shared" si="220"/>
        <v>-2.1094708738480628</v>
      </c>
      <c r="AA91" s="18">
        <f t="shared" si="220"/>
        <v>1.2935135629155603</v>
      </c>
      <c r="AB91" s="18">
        <f t="shared" si="221"/>
        <v>-0.27977101808529525</v>
      </c>
      <c r="AD91" s="18">
        <f t="shared" si="222"/>
        <v>0.14624019704814195</v>
      </c>
      <c r="AE91" s="18">
        <f t="shared" si="223"/>
        <v>2.5579568744013459</v>
      </c>
      <c r="AF91" s="18">
        <f t="shared" si="224"/>
        <v>2.6609695871381733</v>
      </c>
      <c r="AH91" t="str">
        <f t="shared" si="257"/>
        <v>34 Culture, media and sports occupations</v>
      </c>
      <c r="AI91" s="18">
        <f t="shared" si="225"/>
        <v>2.729688086178661</v>
      </c>
      <c r="AJ91" s="18">
        <f t="shared" si="225"/>
        <v>12.683573826431038</v>
      </c>
      <c r="AK91" s="18">
        <f t="shared" si="225"/>
        <v>-1.8662683138365166</v>
      </c>
      <c r="AL91" s="18">
        <f t="shared" si="225"/>
        <v>2.9288104961552541</v>
      </c>
      <c r="AM91" s="18">
        <f t="shared" si="226"/>
        <v>1.9811975507903812</v>
      </c>
      <c r="AO91" s="18">
        <f t="shared" si="227"/>
        <v>1.3049672588891559</v>
      </c>
      <c r="AP91" s="18">
        <f t="shared" si="228"/>
        <v>2.598160557541429</v>
      </c>
      <c r="AQ91" s="18">
        <f t="shared" si="229"/>
        <v>3.5352200145413404</v>
      </c>
      <c r="AS91" t="str">
        <f t="shared" si="258"/>
        <v>34 Culture, media and sports occupations</v>
      </c>
      <c r="AT91" s="18">
        <f t="shared" si="230"/>
        <v>2.3812660429588961</v>
      </c>
      <c r="AU91" s="18">
        <f t="shared" si="230"/>
        <v>-3.0291718446306182</v>
      </c>
      <c r="AV91" s="18">
        <f t="shared" si="230"/>
        <v>-3.2449473145915286</v>
      </c>
      <c r="AW91" s="18">
        <f t="shared" si="230"/>
        <v>0.46129209014669215</v>
      </c>
      <c r="AX91" s="18">
        <f t="shared" si="231"/>
        <v>-0.93110691507846122</v>
      </c>
      <c r="AZ91" s="18">
        <f t="shared" si="232"/>
        <v>-0.78963266924394482</v>
      </c>
      <c r="BA91" s="18">
        <f t="shared" si="233"/>
        <v>2.2537783247270626</v>
      </c>
      <c r="BB91" s="18">
        <f t="shared" si="234"/>
        <v>1.6850595489926068</v>
      </c>
      <c r="BD91" t="str">
        <f t="shared" si="259"/>
        <v>34 Culture, media and sports occupations</v>
      </c>
      <c r="BE91" s="18">
        <f t="shared" si="235"/>
        <v>1.5997136503006715</v>
      </c>
      <c r="BF91" s="18">
        <f t="shared" si="235"/>
        <v>-5.8863679649355127</v>
      </c>
      <c r="BG91" s="18">
        <f t="shared" si="235"/>
        <v>-5.9142067293569189</v>
      </c>
      <c r="BH91" s="18">
        <f t="shared" si="235"/>
        <v>-0.8473619258644205</v>
      </c>
      <c r="BI91" s="18">
        <f t="shared" si="236"/>
        <v>-2.7768427607870239</v>
      </c>
      <c r="BK91" s="18">
        <f t="shared" si="237"/>
        <v>-2.5659250967072111</v>
      </c>
      <c r="BL91" s="18">
        <f t="shared" si="238"/>
        <v>1.6783429180035059</v>
      </c>
      <c r="BM91" s="18">
        <f t="shared" si="239"/>
        <v>-0.26687809680376873</v>
      </c>
      <c r="BO91" t="str">
        <f t="shared" si="260"/>
        <v>34 Culture, media and sports occupations</v>
      </c>
      <c r="BP91" s="18">
        <f t="shared" si="240"/>
        <v>-2.3058089126390291</v>
      </c>
      <c r="BQ91" s="18">
        <f t="shared" si="240"/>
        <v>-11.530447848890102</v>
      </c>
      <c r="BR91" s="18">
        <f t="shared" si="240"/>
        <v>-5.5419682627600109</v>
      </c>
      <c r="BS91" s="18">
        <f t="shared" si="240"/>
        <v>-3.1958336847298652</v>
      </c>
      <c r="BT91" s="18">
        <f t="shared" si="241"/>
        <v>-4.4742296456746766</v>
      </c>
      <c r="BV91" s="18">
        <f t="shared" si="242"/>
        <v>-3.9842828589169321</v>
      </c>
      <c r="BW91" s="18">
        <f t="shared" si="243"/>
        <v>1.5098776252668644</v>
      </c>
      <c r="BX91" s="18">
        <f t="shared" si="244"/>
        <v>-1.5138425543868017</v>
      </c>
      <c r="BZ91" t="str">
        <f t="shared" si="261"/>
        <v>34 Culture, media and sports occupations</v>
      </c>
      <c r="CA91" s="18">
        <f t="shared" si="245"/>
        <v>-0.74274437567464213</v>
      </c>
      <c r="CB91" s="18">
        <f t="shared" si="245"/>
        <v>-3.082787153805977</v>
      </c>
      <c r="CC91" s="18">
        <f t="shared" si="245"/>
        <v>-7.5154296745494449</v>
      </c>
      <c r="CD91" s="18">
        <f t="shared" si="245"/>
        <v>-4.1493147364120126</v>
      </c>
      <c r="CE91" s="18">
        <f t="shared" si="246"/>
        <v>-5.1486050976022879</v>
      </c>
      <c r="CG91" s="18">
        <f t="shared" si="247"/>
        <v>-5.2847501677064646</v>
      </c>
      <c r="CH91" s="18">
        <f t="shared" si="248"/>
        <v>1.4648679107997831</v>
      </c>
      <c r="CI91" s="18">
        <f t="shared" si="249"/>
        <v>-2.475064354231149</v>
      </c>
      <c r="CK91" t="str">
        <f t="shared" si="262"/>
        <v>34 Culture, media and sports occupations</v>
      </c>
      <c r="CL91" s="18">
        <f t="shared" si="250"/>
        <v>-0.48292930335501749</v>
      </c>
      <c r="CM91" s="18">
        <f t="shared" si="250"/>
        <v>7.538521149144084</v>
      </c>
      <c r="CN91" s="18">
        <f t="shared" si="250"/>
        <v>-0.56415494029694591</v>
      </c>
      <c r="CO91" s="18">
        <f t="shared" si="250"/>
        <v>2.9688038275912376</v>
      </c>
      <c r="CP91" s="18">
        <f t="shared" si="251"/>
        <v>2.1282696633621034</v>
      </c>
      <c r="CR91" s="18">
        <f t="shared" si="252"/>
        <v>1.7774193412465333</v>
      </c>
      <c r="CS91" s="18">
        <f t="shared" si="253"/>
        <v>2.0749105221297359</v>
      </c>
      <c r="CT91" s="18">
        <f t="shared" si="254"/>
        <v>3.4500124924506492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4.9441239763310163</v>
      </c>
      <c r="C92" s="18">
        <f t="shared" si="210"/>
        <v>12.90924855327904</v>
      </c>
      <c r="D92" s="18">
        <f t="shared" si="210"/>
        <v>3.6404345877024902</v>
      </c>
      <c r="E92" s="18">
        <f t="shared" si="210"/>
        <v>2.6676613877354205</v>
      </c>
      <c r="F92" s="18">
        <f t="shared" si="211"/>
        <v>3.5844396997272376</v>
      </c>
      <c r="H92" s="18">
        <f t="shared" si="212"/>
        <v>2.9909003670677725</v>
      </c>
      <c r="I92" s="18">
        <f t="shared" si="213"/>
        <v>3.3535241669688132</v>
      </c>
      <c r="J92" s="18">
        <f t="shared" si="214"/>
        <v>5.3843186695976986</v>
      </c>
      <c r="L92" t="str">
        <f t="shared" si="255"/>
        <v>35 Business and public service associate professionals</v>
      </c>
      <c r="M92" s="18">
        <f t="shared" si="215"/>
        <v>5.4179959389951238</v>
      </c>
      <c r="N92" s="18">
        <f t="shared" si="215"/>
        <v>11.550833217075018</v>
      </c>
      <c r="O92" s="18">
        <f t="shared" si="215"/>
        <v>3.63921350613996</v>
      </c>
      <c r="P92" s="18">
        <f t="shared" si="215"/>
        <v>2.620765313486717</v>
      </c>
      <c r="Q92" s="18">
        <f t="shared" si="216"/>
        <v>3.4761748049163987</v>
      </c>
      <c r="S92" s="18">
        <f t="shared" si="217"/>
        <v>2.9591311430334777</v>
      </c>
      <c r="T92" s="18">
        <f t="shared" si="218"/>
        <v>3.4577951560739395</v>
      </c>
      <c r="U92" s="18">
        <f t="shared" si="219"/>
        <v>5.4410913040564779</v>
      </c>
      <c r="W92" t="str">
        <f t="shared" si="256"/>
        <v>35 Business and public service associate professionals</v>
      </c>
      <c r="X92" s="18">
        <f t="shared" si="220"/>
        <v>4.9335365375392515</v>
      </c>
      <c r="Y92" s="18">
        <f t="shared" si="220"/>
        <v>-1.6155889385052857</v>
      </c>
      <c r="Z92" s="18">
        <f t="shared" si="220"/>
        <v>1.198266202865228</v>
      </c>
      <c r="AA92" s="18">
        <f t="shared" si="220"/>
        <v>1.3341929627460614</v>
      </c>
      <c r="AB92" s="18">
        <f t="shared" si="221"/>
        <v>1.104849323478474</v>
      </c>
      <c r="AD92" s="18">
        <f t="shared" si="222"/>
        <v>1.2888637689831395</v>
      </c>
      <c r="AE92" s="18">
        <f t="shared" si="223"/>
        <v>2.9906095715358072</v>
      </c>
      <c r="AF92" s="18">
        <f t="shared" si="224"/>
        <v>3.8706005020652912</v>
      </c>
      <c r="AH92" t="str">
        <f t="shared" si="257"/>
        <v>35 Business and public service associate professionals</v>
      </c>
      <c r="AI92" s="18">
        <f t="shared" si="225"/>
        <v>3.4403933186078373</v>
      </c>
      <c r="AJ92" s="18">
        <f t="shared" si="225"/>
        <v>2.6580847793779894</v>
      </c>
      <c r="AK92" s="18">
        <f t="shared" si="225"/>
        <v>1.2574057662027016</v>
      </c>
      <c r="AL92" s="18">
        <f t="shared" si="225"/>
        <v>1.7841719226926456</v>
      </c>
      <c r="AM92" s="18">
        <f t="shared" si="226"/>
        <v>1.6735765919977608</v>
      </c>
      <c r="AO92" s="18">
        <f t="shared" si="227"/>
        <v>1.6082794203721384</v>
      </c>
      <c r="AP92" s="18">
        <f t="shared" si="228"/>
        <v>2.9122586340220913</v>
      </c>
      <c r="AQ92" s="18">
        <f t="shared" si="229"/>
        <v>4.0292891054940938</v>
      </c>
      <c r="AS92" t="str">
        <f t="shared" si="258"/>
        <v>35 Business and public service associate professionals</v>
      </c>
      <c r="AT92" s="18">
        <f t="shared" si="230"/>
        <v>3.841979525277095</v>
      </c>
      <c r="AU92" s="18">
        <f t="shared" si="230"/>
        <v>2.1408102078840141</v>
      </c>
      <c r="AV92" s="18">
        <f t="shared" si="230"/>
        <v>1.1212293677115959</v>
      </c>
      <c r="AW92" s="18">
        <f t="shared" si="230"/>
        <v>1.5490858729543033</v>
      </c>
      <c r="AX92" s="18">
        <f t="shared" si="231"/>
        <v>1.4520201101292374</v>
      </c>
      <c r="AZ92" s="18">
        <f t="shared" si="232"/>
        <v>1.4062662691844308</v>
      </c>
      <c r="BA92" s="18">
        <f t="shared" si="233"/>
        <v>2.8142537886232333</v>
      </c>
      <c r="BB92" s="18">
        <f t="shared" si="234"/>
        <v>3.7987733683293889</v>
      </c>
      <c r="BD92" t="str">
        <f t="shared" si="259"/>
        <v>35 Business and public service associate professionals</v>
      </c>
      <c r="BE92" s="18">
        <f t="shared" si="235"/>
        <v>1.1704102993998156</v>
      </c>
      <c r="BF92" s="18">
        <f t="shared" si="235"/>
        <v>4.1501553397224722</v>
      </c>
      <c r="BG92" s="18">
        <f t="shared" si="235"/>
        <v>-1.9987671761207637</v>
      </c>
      <c r="BH92" s="18">
        <f t="shared" si="235"/>
        <v>-0.86108866088253633</v>
      </c>
      <c r="BI92" s="18">
        <f t="shared" si="236"/>
        <v>-0.91311127143269832</v>
      </c>
      <c r="BK92" s="18">
        <f t="shared" si="237"/>
        <v>-1.2417747681252589</v>
      </c>
      <c r="BL92" s="18">
        <f t="shared" si="238"/>
        <v>2.1428390055381774</v>
      </c>
      <c r="BM92" s="18">
        <f t="shared" si="239"/>
        <v>1.2425679284890245</v>
      </c>
      <c r="BO92" t="str">
        <f t="shared" si="260"/>
        <v>35 Business and public service associate professionals</v>
      </c>
      <c r="BP92" s="18">
        <f t="shared" si="240"/>
        <v>0.20169468677573299</v>
      </c>
      <c r="BQ92" s="18">
        <f t="shared" si="240"/>
        <v>-3.4439312876986206</v>
      </c>
      <c r="BR92" s="18">
        <f t="shared" si="240"/>
        <v>-1.8005877896828282</v>
      </c>
      <c r="BS92" s="18">
        <f t="shared" si="240"/>
        <v>-2.0703076291518241</v>
      </c>
      <c r="BT92" s="18">
        <f t="shared" si="241"/>
        <v>-2.0725952853568819</v>
      </c>
      <c r="BV92" s="18">
        <f t="shared" si="242"/>
        <v>-1.9804834307695973</v>
      </c>
      <c r="BW92" s="18">
        <f t="shared" si="243"/>
        <v>1.9734306984036554</v>
      </c>
      <c r="BX92" s="18">
        <f t="shared" si="244"/>
        <v>0.52305918516935002</v>
      </c>
      <c r="BZ92" t="str">
        <f t="shared" si="261"/>
        <v>35 Business and public service associate professionals</v>
      </c>
      <c r="CA92" s="18">
        <f t="shared" si="245"/>
        <v>0.93120642967323697</v>
      </c>
      <c r="CB92" s="18">
        <f t="shared" si="245"/>
        <v>-0.95459095261275495</v>
      </c>
      <c r="CC92" s="18">
        <f t="shared" si="245"/>
        <v>-4.3764500501933252</v>
      </c>
      <c r="CD92" s="18">
        <f t="shared" si="245"/>
        <v>-4.1974002798880079</v>
      </c>
      <c r="CE92" s="18">
        <f t="shared" si="246"/>
        <v>-4.0539775300842518</v>
      </c>
      <c r="CG92" s="18">
        <f t="shared" si="247"/>
        <v>-4.2571207568810827</v>
      </c>
      <c r="CH92" s="18">
        <f t="shared" si="248"/>
        <v>1.6183549888520554</v>
      </c>
      <c r="CI92" s="18">
        <f t="shared" si="249"/>
        <v>-1.5343979081523074</v>
      </c>
      <c r="CK92" t="str">
        <f t="shared" si="262"/>
        <v>35 Business and public service associate professionals</v>
      </c>
      <c r="CL92" s="18">
        <f t="shared" si="250"/>
        <v>-1.8563429832776923</v>
      </c>
      <c r="CM92" s="18">
        <f t="shared" si="250"/>
        <v>13.292459637992193</v>
      </c>
      <c r="CN92" s="18">
        <f t="shared" si="250"/>
        <v>-1.4284087322413042</v>
      </c>
      <c r="CO92" s="18">
        <f t="shared" si="250"/>
        <v>2.676708066007305</v>
      </c>
      <c r="CP92" s="18">
        <f t="shared" si="251"/>
        <v>2.0011223254443822</v>
      </c>
      <c r="CR92" s="18">
        <f t="shared" si="252"/>
        <v>1.2896833241312411</v>
      </c>
      <c r="CS92" s="18">
        <f t="shared" si="253"/>
        <v>1.9701574348842454</v>
      </c>
      <c r="CT92" s="18">
        <f t="shared" si="254"/>
        <v>2.9732349882252151</v>
      </c>
    </row>
    <row r="93" spans="1:98" x14ac:dyDescent="0.2">
      <c r="A93" t="str">
        <f t="shared" si="209"/>
        <v>41 Administrative occupations</v>
      </c>
      <c r="B93" s="18">
        <f t="shared" si="210"/>
        <v>4.1865392894910203</v>
      </c>
      <c r="C93" s="18">
        <f t="shared" si="210"/>
        <v>16.429131317937973</v>
      </c>
      <c r="D93" s="18">
        <f t="shared" si="210"/>
        <v>5.7418198300982271</v>
      </c>
      <c r="E93" s="18">
        <f t="shared" si="210"/>
        <v>3.60692170674346</v>
      </c>
      <c r="F93" s="18">
        <f t="shared" si="211"/>
        <v>5.0325607587298649</v>
      </c>
      <c r="H93" s="18">
        <f t="shared" si="212"/>
        <v>4.3137217042087617</v>
      </c>
      <c r="I93" s="18">
        <f t="shared" si="213"/>
        <v>3.8825835941309172</v>
      </c>
      <c r="J93" s="18">
        <f t="shared" si="214"/>
        <v>6.7258079531925974</v>
      </c>
      <c r="L93" t="str">
        <f t="shared" si="255"/>
        <v>41 Administrative occupations</v>
      </c>
      <c r="M93" s="18">
        <f t="shared" si="215"/>
        <v>4.057607477045555</v>
      </c>
      <c r="N93" s="18">
        <f t="shared" si="215"/>
        <v>15.835829462948148</v>
      </c>
      <c r="O93" s="18">
        <f t="shared" si="215"/>
        <v>6.0812824699403079</v>
      </c>
      <c r="P93" s="18">
        <f t="shared" si="215"/>
        <v>3.6636677360619263</v>
      </c>
      <c r="Q93" s="18">
        <f t="shared" si="216"/>
        <v>5.1402248963217767</v>
      </c>
      <c r="S93" s="18">
        <f t="shared" si="217"/>
        <v>4.4633544731025987</v>
      </c>
      <c r="T93" s="18">
        <f t="shared" si="218"/>
        <v>4.0382039273185288</v>
      </c>
      <c r="U93" s="18">
        <f t="shared" si="219"/>
        <v>6.9402724466229193</v>
      </c>
      <c r="W93" t="str">
        <f t="shared" si="256"/>
        <v>41 Administrative occupations</v>
      </c>
      <c r="X93" s="18">
        <f t="shared" si="220"/>
        <v>3.1596129417541308</v>
      </c>
      <c r="Y93" s="18">
        <f t="shared" si="220"/>
        <v>3.2922820028542743</v>
      </c>
      <c r="Z93" s="18">
        <f t="shared" si="220"/>
        <v>4.1072256240931582</v>
      </c>
      <c r="AA93" s="18">
        <f t="shared" si="220"/>
        <v>2.5561162584568198</v>
      </c>
      <c r="AB93" s="18">
        <f t="shared" si="221"/>
        <v>3.0844109463774583</v>
      </c>
      <c r="AD93" s="18">
        <f t="shared" si="222"/>
        <v>3.0705677592627323</v>
      </c>
      <c r="AE93" s="18">
        <f t="shared" si="223"/>
        <v>3.6478953347377496</v>
      </c>
      <c r="AF93" s="18">
        <f t="shared" si="224"/>
        <v>5.6657651832348943</v>
      </c>
      <c r="AH93" t="str">
        <f t="shared" si="257"/>
        <v>41 Administrative occupations</v>
      </c>
      <c r="AI93" s="18">
        <f t="shared" si="225"/>
        <v>1.7190448996458496</v>
      </c>
      <c r="AJ93" s="18">
        <f t="shared" si="225"/>
        <v>0.42221422328918568</v>
      </c>
      <c r="AK93" s="18">
        <f t="shared" si="225"/>
        <v>3.0806440749532316</v>
      </c>
      <c r="AL93" s="18">
        <f t="shared" si="225"/>
        <v>2.0477835021795121</v>
      </c>
      <c r="AM93" s="18">
        <f t="shared" si="226"/>
        <v>2.2667485444709312</v>
      </c>
      <c r="AO93" s="18">
        <f t="shared" si="227"/>
        <v>2.3909152989677773</v>
      </c>
      <c r="AP93" s="18">
        <f t="shared" si="228"/>
        <v>3.7005533225330955</v>
      </c>
      <c r="AQ93" s="18">
        <f t="shared" si="229"/>
        <v>5.2357661066182004</v>
      </c>
      <c r="AS93" t="str">
        <f t="shared" si="258"/>
        <v>41 Administrative occupations</v>
      </c>
      <c r="AT93" s="18">
        <f t="shared" si="230"/>
        <v>3.1052885570459043</v>
      </c>
      <c r="AU93" s="18">
        <f t="shared" si="230"/>
        <v>6.4234256394614775</v>
      </c>
      <c r="AV93" s="18">
        <f t="shared" si="230"/>
        <v>2.4955407821980469</v>
      </c>
      <c r="AW93" s="18">
        <f t="shared" si="230"/>
        <v>2.1359438929159813</v>
      </c>
      <c r="AX93" s="18">
        <f t="shared" si="231"/>
        <v>2.5113044408992868</v>
      </c>
      <c r="AZ93" s="18">
        <f t="shared" si="232"/>
        <v>2.2556691241906179</v>
      </c>
      <c r="BA93" s="18">
        <f t="shared" si="233"/>
        <v>3.3777133706874407</v>
      </c>
      <c r="BB93" s="18">
        <f t="shared" si="234"/>
        <v>4.8789623611245947</v>
      </c>
      <c r="BD93" t="str">
        <f t="shared" si="259"/>
        <v>41 Administrative occupations</v>
      </c>
      <c r="BE93" s="18">
        <f t="shared" si="235"/>
        <v>2.0695975654194676E-2</v>
      </c>
      <c r="BF93" s="18">
        <f t="shared" si="235"/>
        <v>8.6217558995626895</v>
      </c>
      <c r="BG93" s="18">
        <f t="shared" si="235"/>
        <v>-0.81033681036668526</v>
      </c>
      <c r="BH93" s="18">
        <f t="shared" si="235"/>
        <v>-0.90331599348238978</v>
      </c>
      <c r="BI93" s="18">
        <f t="shared" si="236"/>
        <v>-0.30405198017974255</v>
      </c>
      <c r="BK93" s="18">
        <f t="shared" si="237"/>
        <v>-0.87233262065335992</v>
      </c>
      <c r="BL93" s="18">
        <f t="shared" si="238"/>
        <v>2.4026294276943583</v>
      </c>
      <c r="BM93" s="18">
        <f t="shared" si="239"/>
        <v>1.7886739029108645</v>
      </c>
      <c r="BO93" t="str">
        <f t="shared" si="260"/>
        <v>41 Administrative occupations</v>
      </c>
      <c r="BP93" s="18">
        <f t="shared" si="240"/>
        <v>-0.69000444469796696</v>
      </c>
      <c r="BQ93" s="18">
        <f t="shared" si="240"/>
        <v>-2.1525897319517373</v>
      </c>
      <c r="BR93" s="18">
        <f t="shared" si="240"/>
        <v>7.9671772262468465E-2</v>
      </c>
      <c r="BS93" s="18">
        <f t="shared" si="240"/>
        <v>-2.8228779569955842</v>
      </c>
      <c r="BT93" s="18">
        <f t="shared" si="241"/>
        <v>-1.882846740354116</v>
      </c>
      <c r="BV93" s="18">
        <f t="shared" si="242"/>
        <v>-1.8648374570751858</v>
      </c>
      <c r="BW93" s="18">
        <f t="shared" si="243"/>
        <v>2.2051893345946372</v>
      </c>
      <c r="BX93" s="18">
        <f t="shared" si="244"/>
        <v>0.8835620607737793</v>
      </c>
      <c r="BZ93" t="str">
        <f t="shared" si="261"/>
        <v>41 Administrative occupations</v>
      </c>
      <c r="CA93" s="18">
        <f t="shared" si="245"/>
        <v>-1.9153540357034982</v>
      </c>
      <c r="CB93" s="18">
        <f t="shared" si="245"/>
        <v>-1.301328970623139</v>
      </c>
      <c r="CC93" s="18">
        <f t="shared" si="245"/>
        <v>-5.1615329209195089</v>
      </c>
      <c r="CD93" s="18">
        <f t="shared" si="245"/>
        <v>-8.3897588390980378</v>
      </c>
      <c r="CE93" s="18">
        <f t="shared" si="246"/>
        <v>-6.960549374111924</v>
      </c>
      <c r="CG93" s="18">
        <f t="shared" si="247"/>
        <v>-7.3260815814138125</v>
      </c>
      <c r="CH93" s="18">
        <f t="shared" si="248"/>
        <v>1.4353453968653396</v>
      </c>
      <c r="CI93" s="18">
        <f t="shared" si="249"/>
        <v>-3.8174052311265139</v>
      </c>
      <c r="CK93" t="str">
        <f t="shared" si="262"/>
        <v>41 Administrative occupations</v>
      </c>
      <c r="CL93" s="18">
        <f t="shared" si="250"/>
        <v>-5.7166578288732612</v>
      </c>
      <c r="CM93" s="18">
        <f t="shared" si="250"/>
        <v>28.742776973341265</v>
      </c>
      <c r="CN93" s="18">
        <f t="shared" si="250"/>
        <v>-0.47566127319635942</v>
      </c>
      <c r="CO93" s="18">
        <f t="shared" si="250"/>
        <v>-5.3020059353636739E-2</v>
      </c>
      <c r="CP93" s="18">
        <f t="shared" si="251"/>
        <v>1.40669610052222</v>
      </c>
      <c r="CR93" s="18">
        <f t="shared" si="252"/>
        <v>-0.19409950996764902</v>
      </c>
      <c r="CS93" s="18">
        <f t="shared" si="253"/>
        <v>1.7491805539369132</v>
      </c>
      <c r="CT93" s="18">
        <f t="shared" si="254"/>
        <v>1.5973952339700004</v>
      </c>
    </row>
    <row r="94" spans="1:98" x14ac:dyDescent="0.2">
      <c r="A94" t="str">
        <f t="shared" si="209"/>
        <v>42 Secretarial and related occupations</v>
      </c>
      <c r="B94" s="18">
        <f t="shared" si="210"/>
        <v>2.1043434043234388</v>
      </c>
      <c r="C94" s="18">
        <f t="shared" si="210"/>
        <v>13.467084071727209</v>
      </c>
      <c r="D94" s="18">
        <f t="shared" si="210"/>
        <v>6.9790676629748694</v>
      </c>
      <c r="E94" s="18">
        <f t="shared" si="210"/>
        <v>6.5380733611949626</v>
      </c>
      <c r="F94" s="18">
        <f t="shared" si="211"/>
        <v>7.0966214069058786</v>
      </c>
      <c r="H94" s="18">
        <f t="shared" si="212"/>
        <v>6.6848691032655783</v>
      </c>
      <c r="I94" s="18">
        <f t="shared" si="213"/>
        <v>4.9915029623855967</v>
      </c>
      <c r="J94" s="18">
        <f t="shared" si="214"/>
        <v>9.1453652357529549</v>
      </c>
      <c r="L94" t="str">
        <f t="shared" si="255"/>
        <v>42 Secretarial and related occupations</v>
      </c>
      <c r="M94" s="18">
        <f t="shared" si="215"/>
        <v>0.63471774919576784</v>
      </c>
      <c r="N94" s="18">
        <f t="shared" si="215"/>
        <v>13.632627463480373</v>
      </c>
      <c r="O94" s="18">
        <f t="shared" si="215"/>
        <v>6.2068434074514789</v>
      </c>
      <c r="P94" s="18">
        <f t="shared" si="215"/>
        <v>4.175671639669587</v>
      </c>
      <c r="Q94" s="18">
        <f t="shared" si="216"/>
        <v>5.3769296354130747</v>
      </c>
      <c r="S94" s="18">
        <f t="shared" si="217"/>
        <v>4.8483756266984646</v>
      </c>
      <c r="T94" s="18">
        <f t="shared" si="218"/>
        <v>4.4714549503643841</v>
      </c>
      <c r="U94" s="18">
        <f t="shared" si="219"/>
        <v>7.5068763844699626</v>
      </c>
      <c r="W94" t="str">
        <f t="shared" si="256"/>
        <v>42 Secretarial and related occupations</v>
      </c>
      <c r="X94" s="18">
        <f t="shared" si="220"/>
        <v>1.4593167369415072</v>
      </c>
      <c r="Y94" s="18">
        <f t="shared" si="220"/>
        <v>-6.3458754395616541</v>
      </c>
      <c r="Z94" s="18">
        <f t="shared" si="220"/>
        <v>4.8682643024210215</v>
      </c>
      <c r="AA94" s="18">
        <f t="shared" si="220"/>
        <v>2.3729230060431261</v>
      </c>
      <c r="AB94" s="18">
        <f t="shared" si="221"/>
        <v>2.5740247695063001</v>
      </c>
      <c r="AD94" s="18">
        <f t="shared" si="222"/>
        <v>3.198035275173039</v>
      </c>
      <c r="AE94" s="18">
        <f t="shared" si="223"/>
        <v>4.2282277114850331</v>
      </c>
      <c r="AF94" s="18">
        <f t="shared" si="224"/>
        <v>6.1981789919698382</v>
      </c>
      <c r="AH94" t="str">
        <f t="shared" si="257"/>
        <v>42 Secretarial and related occupations</v>
      </c>
      <c r="AI94" s="18">
        <f t="shared" si="225"/>
        <v>1.5433784877005641</v>
      </c>
      <c r="AJ94" s="18">
        <f t="shared" si="225"/>
        <v>-3.0724475107071436</v>
      </c>
      <c r="AK94" s="18">
        <f t="shared" si="225"/>
        <v>1.9922402954921203</v>
      </c>
      <c r="AL94" s="18">
        <f t="shared" si="225"/>
        <v>-0.22720843837458204</v>
      </c>
      <c r="AM94" s="18">
        <f t="shared" si="226"/>
        <v>0.27963826922547952</v>
      </c>
      <c r="AO94" s="18">
        <f t="shared" si="227"/>
        <v>0.50718886689360421</v>
      </c>
      <c r="AP94" s="18">
        <f t="shared" si="228"/>
        <v>3.4080294862449234</v>
      </c>
      <c r="AQ94" s="18">
        <f t="shared" si="229"/>
        <v>3.7297009359327893</v>
      </c>
      <c r="AS94" t="str">
        <f t="shared" si="258"/>
        <v>42 Secretarial and related occupations</v>
      </c>
      <c r="AT94" s="18">
        <f t="shared" si="230"/>
        <v>-0.73341907955020158</v>
      </c>
      <c r="AU94" s="18">
        <f t="shared" si="230"/>
        <v>-0.31961878654277465</v>
      </c>
      <c r="AV94" s="18">
        <f t="shared" si="230"/>
        <v>0.61211335536530687</v>
      </c>
      <c r="AW94" s="18">
        <f t="shared" si="230"/>
        <v>-1.5524159242483626</v>
      </c>
      <c r="AX94" s="18">
        <f t="shared" si="231"/>
        <v>-0.80392693997828335</v>
      </c>
      <c r="AZ94" s="18">
        <f t="shared" si="232"/>
        <v>-0.83613035892181609</v>
      </c>
      <c r="BA94" s="18">
        <f t="shared" si="233"/>
        <v>2.9955443031254747</v>
      </c>
      <c r="BB94" s="18">
        <f t="shared" si="234"/>
        <v>2.4541865155689901</v>
      </c>
      <c r="BD94" t="str">
        <f t="shared" si="259"/>
        <v>42 Secretarial and related occupations</v>
      </c>
      <c r="BE94" s="18">
        <f t="shared" si="235"/>
        <v>-2.2992075811147261</v>
      </c>
      <c r="BF94" s="18">
        <f t="shared" si="235"/>
        <v>3.8651418197220844</v>
      </c>
      <c r="BG94" s="18">
        <f t="shared" si="235"/>
        <v>-2.1022794437230097</v>
      </c>
      <c r="BH94" s="18">
        <f t="shared" si="235"/>
        <v>-11.386416189193282</v>
      </c>
      <c r="BI94" s="18">
        <f t="shared" si="236"/>
        <v>-7.6719882974916604</v>
      </c>
      <c r="BK94" s="18">
        <f t="shared" si="237"/>
        <v>-8.3939000047040242</v>
      </c>
      <c r="BL94" s="18">
        <f t="shared" si="238"/>
        <v>1.9564922948114516</v>
      </c>
      <c r="BM94" s="18">
        <f t="shared" si="239"/>
        <v>-3.2868600186610974</v>
      </c>
      <c r="BO94" t="str">
        <f t="shared" si="260"/>
        <v>42 Secretarial and related occupations</v>
      </c>
      <c r="BP94" s="18">
        <f t="shared" si="240"/>
        <v>-3.1673591662285672</v>
      </c>
      <c r="BQ94" s="18">
        <f t="shared" si="240"/>
        <v>-13.231744952235914</v>
      </c>
      <c r="BR94" s="18">
        <f t="shared" si="240"/>
        <v>-4.170070730278896</v>
      </c>
      <c r="BS94" s="18">
        <f t="shared" si="240"/>
        <v>-12.316785395749585</v>
      </c>
      <c r="BT94" s="18">
        <f t="shared" si="241"/>
        <v>-9.9073298916678496</v>
      </c>
      <c r="BV94" s="18">
        <f t="shared" si="242"/>
        <v>-9.6812264881210197</v>
      </c>
      <c r="BW94" s="18">
        <f t="shared" si="243"/>
        <v>1.6091562782691859</v>
      </c>
      <c r="BX94" s="18">
        <f t="shared" si="244"/>
        <v>-4.6748075888847556</v>
      </c>
      <c r="BZ94" t="str">
        <f t="shared" si="261"/>
        <v>42 Secretarial and related occupations</v>
      </c>
      <c r="CA94" s="18">
        <f t="shared" si="245"/>
        <v>-2.2270559833636683</v>
      </c>
      <c r="CB94" s="18">
        <f t="shared" si="245"/>
        <v>-8.5701578052228218</v>
      </c>
      <c r="CC94" s="18">
        <f t="shared" si="245"/>
        <v>-8.4127625966332396</v>
      </c>
      <c r="CD94" s="18">
        <f t="shared" si="245"/>
        <v>-14.837409095311926</v>
      </c>
      <c r="CE94" s="18">
        <f t="shared" si="246"/>
        <v>-12.492160035865096</v>
      </c>
      <c r="CG94" s="18">
        <f t="shared" si="247"/>
        <v>-12.747563477198199</v>
      </c>
      <c r="CH94" s="18">
        <f t="shared" si="248"/>
        <v>1.3287770853127157</v>
      </c>
      <c r="CI94" s="18">
        <f t="shared" si="249"/>
        <v>-6.7900134639111602</v>
      </c>
      <c r="CK94" t="str">
        <f t="shared" si="262"/>
        <v>42 Secretarial and related occupations</v>
      </c>
      <c r="CL94" s="18">
        <f t="shared" si="250"/>
        <v>-1.6262448027710041</v>
      </c>
      <c r="CM94" s="18">
        <f t="shared" si="250"/>
        <v>20.37317257645752</v>
      </c>
      <c r="CN94" s="18">
        <f t="shared" si="250"/>
        <v>1.0187828976882418</v>
      </c>
      <c r="CO94" s="18">
        <f t="shared" si="250"/>
        <v>3.0095969687837787E-2</v>
      </c>
      <c r="CP94" s="18">
        <f t="shared" si="251"/>
        <v>1.5057048500605186</v>
      </c>
      <c r="CR94" s="18">
        <f t="shared" si="252"/>
        <v>0.35857841574866711</v>
      </c>
      <c r="CS94" s="18">
        <f t="shared" si="253"/>
        <v>2.3568519075126249</v>
      </c>
      <c r="CT94" s="18">
        <f t="shared" si="254"/>
        <v>2.6175403093618543</v>
      </c>
    </row>
    <row r="95" spans="1:98" x14ac:dyDescent="0.2">
      <c r="A95" t="str">
        <f t="shared" si="209"/>
        <v>51 Skilled agricultural and related trades</v>
      </c>
      <c r="B95" s="18">
        <f t="shared" si="210"/>
        <v>-9.2356237104966326</v>
      </c>
      <c r="C95" s="18">
        <f t="shared" si="210"/>
        <v>37.09209177470445</v>
      </c>
      <c r="D95" s="18">
        <f t="shared" si="210"/>
        <v>3.3964394390586072</v>
      </c>
      <c r="E95" s="18">
        <f t="shared" si="210"/>
        <v>3.5585282200566226</v>
      </c>
      <c r="F95" s="18">
        <f t="shared" si="211"/>
        <v>5.3385748936365385</v>
      </c>
      <c r="H95" s="18">
        <f t="shared" si="212"/>
        <v>3.5044704129920445</v>
      </c>
      <c r="I95" s="18">
        <f t="shared" si="213"/>
        <v>4.3447712591352827</v>
      </c>
      <c r="J95" s="18">
        <f t="shared" si="214"/>
        <v>6.4922669570720348</v>
      </c>
      <c r="L95" t="str">
        <f t="shared" si="255"/>
        <v>51 Skilled agricultural and related trades</v>
      </c>
      <c r="M95" s="18">
        <f t="shared" si="215"/>
        <v>1.0716728212964988</v>
      </c>
      <c r="N95" s="18">
        <f t="shared" si="215"/>
        <v>-2.8610130730125527</v>
      </c>
      <c r="O95" s="18">
        <f t="shared" si="215"/>
        <v>1.1290691482935822</v>
      </c>
      <c r="P95" s="18">
        <f t="shared" si="215"/>
        <v>3.9858809760371372</v>
      </c>
      <c r="Q95" s="18">
        <f t="shared" si="216"/>
        <v>2.6466631596580248</v>
      </c>
      <c r="S95" s="18">
        <f t="shared" si="217"/>
        <v>3.0247541774809372</v>
      </c>
      <c r="T95" s="18">
        <f t="shared" si="218"/>
        <v>3.3694084165800886</v>
      </c>
      <c r="U95" s="18">
        <f t="shared" si="219"/>
        <v>5.4209384554935403</v>
      </c>
      <c r="W95" t="str">
        <f t="shared" si="256"/>
        <v>51 Skilled agricultural and related trades</v>
      </c>
      <c r="X95" s="18">
        <f t="shared" si="220"/>
        <v>4.1416324028249463</v>
      </c>
      <c r="Y95" s="18">
        <f t="shared" si="220"/>
        <v>8.2988727950356722</v>
      </c>
      <c r="Z95" s="18">
        <f t="shared" si="220"/>
        <v>2.4084729151959916</v>
      </c>
      <c r="AA95" s="18">
        <f t="shared" si="220"/>
        <v>3.848129527897548</v>
      </c>
      <c r="AB95" s="18">
        <f t="shared" si="221"/>
        <v>3.6676218350764067</v>
      </c>
      <c r="AD95" s="18">
        <f t="shared" si="222"/>
        <v>3.3660091853241481</v>
      </c>
      <c r="AE95" s="18">
        <f t="shared" si="223"/>
        <v>4.1382121141978256</v>
      </c>
      <c r="AF95" s="18">
        <f t="shared" si="224"/>
        <v>6.242956803377564</v>
      </c>
      <c r="AH95" t="str">
        <f t="shared" si="257"/>
        <v>51 Skilled agricultural and related trades</v>
      </c>
      <c r="AI95" s="18">
        <f t="shared" si="225"/>
        <v>5.951335069912389</v>
      </c>
      <c r="AJ95" s="18">
        <f t="shared" si="225"/>
        <v>-5.8124674039365498</v>
      </c>
      <c r="AK95" s="18">
        <f t="shared" si="225"/>
        <v>1.8663199949865206</v>
      </c>
      <c r="AL95" s="18">
        <f t="shared" si="225"/>
        <v>3.2956489911305287</v>
      </c>
      <c r="AM95" s="18">
        <f t="shared" si="226"/>
        <v>2.2552051813565566</v>
      </c>
      <c r="AO95" s="18">
        <f t="shared" si="227"/>
        <v>2.8169913859681373</v>
      </c>
      <c r="AP95" s="18">
        <f t="shared" si="228"/>
        <v>4.187554392660231</v>
      </c>
      <c r="AQ95" s="18">
        <f t="shared" si="229"/>
        <v>5.9130474725642923</v>
      </c>
      <c r="AS95" t="str">
        <f t="shared" si="258"/>
        <v>51 Skilled agricultural and related trades</v>
      </c>
      <c r="AT95" s="18">
        <f t="shared" si="230"/>
        <v>7.5685332020964058</v>
      </c>
      <c r="AU95" s="18">
        <f t="shared" si="230"/>
        <v>-0.78216256588190536</v>
      </c>
      <c r="AV95" s="18">
        <f t="shared" si="230"/>
        <v>1.5743914895845812</v>
      </c>
      <c r="AW95" s="18">
        <f t="shared" si="230"/>
        <v>3.6756539608723937</v>
      </c>
      <c r="AX95" s="18">
        <f t="shared" si="231"/>
        <v>2.7318055594822255</v>
      </c>
      <c r="AZ95" s="18">
        <f t="shared" si="232"/>
        <v>2.9704471625938922</v>
      </c>
      <c r="BA95" s="18">
        <f t="shared" si="233"/>
        <v>3.9460325925330109</v>
      </c>
      <c r="BB95" s="18">
        <f t="shared" si="234"/>
        <v>5.8260905563359167</v>
      </c>
      <c r="BD95" t="str">
        <f t="shared" si="259"/>
        <v>51 Skilled agricultural and related trades</v>
      </c>
      <c r="BE95" s="18">
        <f t="shared" si="235"/>
        <v>3.8742367892141694E-2</v>
      </c>
      <c r="BF95" s="18">
        <f t="shared" si="235"/>
        <v>-4.3215580700656231</v>
      </c>
      <c r="BG95" s="18">
        <f t="shared" si="235"/>
        <v>-1.4878596093160112</v>
      </c>
      <c r="BH95" s="18">
        <f t="shared" si="235"/>
        <v>0.13924901214923402</v>
      </c>
      <c r="BI95" s="18">
        <f t="shared" si="236"/>
        <v>-0.65542968136720337</v>
      </c>
      <c r="BK95" s="18">
        <f t="shared" si="237"/>
        <v>-0.40608489280902216</v>
      </c>
      <c r="BL95" s="18">
        <f t="shared" si="238"/>
        <v>2.7563883110186538</v>
      </c>
      <c r="BM95" s="18">
        <f t="shared" si="239"/>
        <v>2.4815334779838549</v>
      </c>
      <c r="BO95" t="str">
        <f t="shared" si="260"/>
        <v>51 Skilled agricultural and related trades</v>
      </c>
      <c r="BP95" s="18">
        <f t="shared" si="240"/>
        <v>-0.34317745774339325</v>
      </c>
      <c r="BQ95" s="18">
        <f t="shared" si="240"/>
        <v>-9.3202841126289506</v>
      </c>
      <c r="BR95" s="18">
        <f t="shared" si="240"/>
        <v>-0.53185556997243921</v>
      </c>
      <c r="BS95" s="18">
        <f t="shared" si="240"/>
        <v>-0.16066825627076842</v>
      </c>
      <c r="BT95" s="18">
        <f t="shared" si="241"/>
        <v>-0.87477629572084714</v>
      </c>
      <c r="BV95" s="18">
        <f t="shared" si="242"/>
        <v>-0.28455101360885804</v>
      </c>
      <c r="BW95" s="18">
        <f t="shared" si="243"/>
        <v>2.8816076619582187</v>
      </c>
      <c r="BX95" s="18">
        <f t="shared" si="244"/>
        <v>2.6917610014869586</v>
      </c>
      <c r="BZ95" t="str">
        <f t="shared" si="261"/>
        <v>51 Skilled agricultural and related trades</v>
      </c>
      <c r="CA95" s="18">
        <f t="shared" si="245"/>
        <v>0.6271614739426612</v>
      </c>
      <c r="CB95" s="18">
        <f t="shared" si="245"/>
        <v>-5.8684468713175235</v>
      </c>
      <c r="CC95" s="18">
        <f t="shared" si="245"/>
        <v>-3.8492975145914432</v>
      </c>
      <c r="CD95" s="18">
        <f t="shared" si="245"/>
        <v>-0.63270313840141368</v>
      </c>
      <c r="CE95" s="18">
        <f t="shared" si="246"/>
        <v>-1.9814512647457039</v>
      </c>
      <c r="CG95" s="18">
        <f t="shared" si="247"/>
        <v>-1.7166832098108986</v>
      </c>
      <c r="CH95" s="18">
        <f t="shared" si="248"/>
        <v>2.2630474171743797</v>
      </c>
      <c r="CI95" s="18">
        <f t="shared" si="249"/>
        <v>1.05296562825139</v>
      </c>
      <c r="CK95" t="str">
        <f t="shared" si="262"/>
        <v>51 Skilled agricultural and related trades</v>
      </c>
      <c r="CL95" s="18">
        <f t="shared" si="250"/>
        <v>6.9214540699324978E-2</v>
      </c>
      <c r="CM95" s="18">
        <f t="shared" si="250"/>
        <v>-8.9080547646878561</v>
      </c>
      <c r="CN95" s="18">
        <f t="shared" si="250"/>
        <v>0.28190862870240974</v>
      </c>
      <c r="CO95" s="18">
        <f t="shared" si="250"/>
        <v>-5.7430982067034115</v>
      </c>
      <c r="CP95" s="18">
        <f t="shared" si="251"/>
        <v>-4.1051501344068093</v>
      </c>
      <c r="CR95" s="18">
        <f t="shared" si="252"/>
        <v>-3.7760965404800673</v>
      </c>
      <c r="CS95" s="18">
        <f t="shared" si="253"/>
        <v>1.8549882531673001</v>
      </c>
      <c r="CT95" s="18">
        <f t="shared" si="254"/>
        <v>-0.85750633547031496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1.4656436241476722</v>
      </c>
      <c r="C96" s="18">
        <f t="shared" si="210"/>
        <v>11.576047289575975</v>
      </c>
      <c r="D96" s="18">
        <f t="shared" si="210"/>
        <v>4.2288825023452326</v>
      </c>
      <c r="E96" s="18">
        <f t="shared" si="210"/>
        <v>3.1924920144571267</v>
      </c>
      <c r="F96" s="18">
        <f t="shared" si="211"/>
        <v>4.0218381834059347</v>
      </c>
      <c r="H96" s="18">
        <f t="shared" si="212"/>
        <v>3.536805392290665</v>
      </c>
      <c r="I96" s="18">
        <f t="shared" si="213"/>
        <v>3.2750644745342949</v>
      </c>
      <c r="J96" s="18">
        <f t="shared" si="214"/>
        <v>5.7277319045571318</v>
      </c>
      <c r="L96" t="str">
        <f t="shared" si="255"/>
        <v>52 Skilled metal, electrical and electronic trades</v>
      </c>
      <c r="M96" s="18">
        <f t="shared" si="215"/>
        <v>7.4587332077604707</v>
      </c>
      <c r="N96" s="18">
        <f t="shared" si="215"/>
        <v>-15.175624395101039</v>
      </c>
      <c r="O96" s="18">
        <f t="shared" si="215"/>
        <v>5.9371818885362027</v>
      </c>
      <c r="P96" s="18">
        <f t="shared" si="215"/>
        <v>3.4755047987860443</v>
      </c>
      <c r="Q96" s="18">
        <f t="shared" si="216"/>
        <v>2.9517286007718635</v>
      </c>
      <c r="S96" s="18">
        <f t="shared" si="217"/>
        <v>4.2896414695783314</v>
      </c>
      <c r="T96" s="18">
        <f t="shared" si="218"/>
        <v>3.6193993981489037</v>
      </c>
      <c r="U96" s="18">
        <f t="shared" si="219"/>
        <v>6.5286476751441391</v>
      </c>
      <c r="W96" t="str">
        <f t="shared" si="256"/>
        <v>52 Skilled metal, electrical and electronic trades</v>
      </c>
      <c r="X96" s="18">
        <f t="shared" si="220"/>
        <v>7.8309300294867601</v>
      </c>
      <c r="Y96" s="18">
        <f t="shared" si="220"/>
        <v>-18.680621333673166</v>
      </c>
      <c r="Z96" s="18">
        <f t="shared" si="220"/>
        <v>3.2648126054518833</v>
      </c>
      <c r="AA96" s="18">
        <f t="shared" si="220"/>
        <v>3.0719316178227096</v>
      </c>
      <c r="AB96" s="18">
        <f t="shared" si="221"/>
        <v>1.6155098402018453</v>
      </c>
      <c r="AD96" s="18">
        <f t="shared" si="222"/>
        <v>3.1361852172480775</v>
      </c>
      <c r="AE96" s="18">
        <f t="shared" si="223"/>
        <v>3.1570718030869971</v>
      </c>
      <c r="AF96" s="18">
        <f t="shared" si="224"/>
        <v>5.342947604028625</v>
      </c>
      <c r="AH96" t="str">
        <f t="shared" si="257"/>
        <v>52 Skilled metal, electrical and electronic trades</v>
      </c>
      <c r="AI96" s="18">
        <f t="shared" si="225"/>
        <v>7.1582698948661205</v>
      </c>
      <c r="AJ96" s="18">
        <f t="shared" si="225"/>
        <v>-14.628835678988095</v>
      </c>
      <c r="AK96" s="18">
        <f t="shared" si="225"/>
        <v>2.7643667351866519</v>
      </c>
      <c r="AL96" s="18">
        <f t="shared" si="225"/>
        <v>3.1863999763853901</v>
      </c>
      <c r="AM96" s="18">
        <f t="shared" si="226"/>
        <v>1.8407960263604251</v>
      </c>
      <c r="AO96" s="18">
        <f t="shared" si="227"/>
        <v>3.0455300012794506</v>
      </c>
      <c r="AP96" s="18">
        <f t="shared" si="228"/>
        <v>2.9342361544460793</v>
      </c>
      <c r="AQ96" s="18">
        <f t="shared" si="229"/>
        <v>5.1086886423756583</v>
      </c>
      <c r="AS96" t="str">
        <f t="shared" si="258"/>
        <v>52 Skilled metal, electrical and electronic trades</v>
      </c>
      <c r="AT96" s="18">
        <f t="shared" si="230"/>
        <v>6.6943947337224863</v>
      </c>
      <c r="AU96" s="18">
        <f t="shared" si="230"/>
        <v>-13.3851174437001</v>
      </c>
      <c r="AV96" s="18">
        <f t="shared" si="230"/>
        <v>1.5637349956076019</v>
      </c>
      <c r="AW96" s="18">
        <f t="shared" si="230"/>
        <v>2.4256362300809631</v>
      </c>
      <c r="AX96" s="18">
        <f t="shared" si="231"/>
        <v>1.0906022517619185</v>
      </c>
      <c r="AZ96" s="18">
        <f t="shared" si="232"/>
        <v>2.1375261620954156</v>
      </c>
      <c r="BA96" s="18">
        <f t="shared" si="233"/>
        <v>2.7011491357461281</v>
      </c>
      <c r="BB96" s="18">
        <f t="shared" si="234"/>
        <v>4.242112231899009</v>
      </c>
      <c r="BD96" t="str">
        <f t="shared" si="259"/>
        <v>52 Skilled metal, electrical and electronic trades</v>
      </c>
      <c r="BE96" s="18">
        <f t="shared" si="235"/>
        <v>2.502163435158411</v>
      </c>
      <c r="BF96" s="18">
        <f t="shared" si="235"/>
        <v>-16.147382479017867</v>
      </c>
      <c r="BG96" s="18">
        <f t="shared" si="235"/>
        <v>-0.93079100568180806</v>
      </c>
      <c r="BH96" s="18">
        <f t="shared" si="235"/>
        <v>-1.4432966216303522</v>
      </c>
      <c r="BI96" s="18">
        <f t="shared" si="236"/>
        <v>-2.2752683497992865</v>
      </c>
      <c r="BK96" s="18">
        <f t="shared" si="237"/>
        <v>-1.2727566843631966</v>
      </c>
      <c r="BL96" s="18">
        <f t="shared" si="238"/>
        <v>1.8556879523903502</v>
      </c>
      <c r="BM96" s="18">
        <f t="shared" si="239"/>
        <v>0.89372511865366544</v>
      </c>
      <c r="BO96" t="str">
        <f t="shared" si="260"/>
        <v>52 Skilled metal, electrical and electronic trades</v>
      </c>
      <c r="BP96" s="18">
        <f t="shared" si="240"/>
        <v>0.2919242006018008</v>
      </c>
      <c r="BQ96" s="18">
        <f t="shared" si="240"/>
        <v>-17.453906247357175</v>
      </c>
      <c r="BR96" s="18">
        <f t="shared" si="240"/>
        <v>-1.3287142028211907</v>
      </c>
      <c r="BS96" s="18">
        <f t="shared" si="240"/>
        <v>-1.796970327390901</v>
      </c>
      <c r="BT96" s="18">
        <f t="shared" si="241"/>
        <v>-2.7126871399753338</v>
      </c>
      <c r="BV96" s="18">
        <f t="shared" si="242"/>
        <v>-1.6411323818805279</v>
      </c>
      <c r="BW96" s="18">
        <f t="shared" si="243"/>
        <v>1.8845696562930003</v>
      </c>
      <c r="BX96" s="18">
        <f t="shared" si="244"/>
        <v>0.65811105698736494</v>
      </c>
      <c r="BZ96" t="str">
        <f t="shared" si="261"/>
        <v>52 Skilled metal, electrical and electronic trades</v>
      </c>
      <c r="CA96" s="18">
        <f t="shared" si="245"/>
        <v>1.1446065490090751</v>
      </c>
      <c r="CB96" s="18">
        <f t="shared" si="245"/>
        <v>-16.476136679964792</v>
      </c>
      <c r="CC96" s="18">
        <f t="shared" si="245"/>
        <v>-3.4680122913824274</v>
      </c>
      <c r="CD96" s="18">
        <f t="shared" si="245"/>
        <v>-5.819951741883389</v>
      </c>
      <c r="CE96" s="18">
        <f t="shared" si="246"/>
        <v>-5.8007935876443151</v>
      </c>
      <c r="CG96" s="18">
        <f t="shared" si="247"/>
        <v>-5.0424089211790202</v>
      </c>
      <c r="CH96" s="18">
        <f t="shared" si="248"/>
        <v>1.5927721247669169</v>
      </c>
      <c r="CI96" s="18">
        <f t="shared" si="249"/>
        <v>-2.0969781337808358</v>
      </c>
      <c r="CK96" t="str">
        <f t="shared" si="262"/>
        <v>52 Skilled metal, electrical and electronic trades</v>
      </c>
      <c r="CL96" s="18">
        <f t="shared" si="250"/>
        <v>-3.203804273658184E-2</v>
      </c>
      <c r="CM96" s="18">
        <f t="shared" si="250"/>
        <v>-15.190718565292249</v>
      </c>
      <c r="CN96" s="18">
        <f t="shared" si="250"/>
        <v>-0.86031239666254367</v>
      </c>
      <c r="CO96" s="18">
        <f t="shared" si="250"/>
        <v>-3.7177500077622216</v>
      </c>
      <c r="CP96" s="18">
        <f t="shared" si="251"/>
        <v>-3.60123639171962</v>
      </c>
      <c r="CR96" s="18">
        <f t="shared" si="252"/>
        <v>-2.7745409284745781</v>
      </c>
      <c r="CS96" s="18">
        <f t="shared" si="253"/>
        <v>1.6734130984441542</v>
      </c>
      <c r="CT96" s="18">
        <f t="shared" si="254"/>
        <v>-0.42331147499580224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-2.4503090291553509</v>
      </c>
      <c r="C97" s="18">
        <f t="shared" si="210"/>
        <v>0.78723989114466431</v>
      </c>
      <c r="D97" s="18">
        <f t="shared" si="210"/>
        <v>11.890153011296146</v>
      </c>
      <c r="E97" s="18">
        <f t="shared" si="210"/>
        <v>-4.6227834897827336E-3</v>
      </c>
      <c r="F97" s="18">
        <f t="shared" si="211"/>
        <v>3.6209948511569445</v>
      </c>
      <c r="H97" s="18">
        <f t="shared" si="212"/>
        <v>3.8127202690025452</v>
      </c>
      <c r="I97" s="18">
        <f t="shared" si="213"/>
        <v>3.9330250911343789</v>
      </c>
      <c r="J97" s="18">
        <f t="shared" si="214"/>
        <v>6.401889648545267</v>
      </c>
      <c r="L97" t="str">
        <f t="shared" si="255"/>
        <v>53 Skilled construction and building trades</v>
      </c>
      <c r="M97" s="18">
        <f t="shared" si="215"/>
        <v>4.9117581054186621</v>
      </c>
      <c r="N97" s="18">
        <f t="shared" si="215"/>
        <v>-9.1553983338654952</v>
      </c>
      <c r="O97" s="18">
        <f t="shared" si="215"/>
        <v>4.5358043446210639</v>
      </c>
      <c r="P97" s="18">
        <f t="shared" si="215"/>
        <v>1.8144054231206574</v>
      </c>
      <c r="Q97" s="18">
        <f t="shared" si="216"/>
        <v>1.9283036703990897</v>
      </c>
      <c r="S97" s="18">
        <f t="shared" si="217"/>
        <v>2.713574059095647</v>
      </c>
      <c r="T97" s="18">
        <f t="shared" si="218"/>
        <v>3.4571921508744552</v>
      </c>
      <c r="U97" s="18">
        <f t="shared" si="219"/>
        <v>5.2655828853868547</v>
      </c>
      <c r="W97" t="str">
        <f t="shared" si="256"/>
        <v>53 Skilled construction and building trades</v>
      </c>
      <c r="X97" s="18">
        <f t="shared" si="220"/>
        <v>6.6372864354746541</v>
      </c>
      <c r="Y97" s="18">
        <f t="shared" si="220"/>
        <v>-12.8361644545946</v>
      </c>
      <c r="Z97" s="18">
        <f t="shared" si="220"/>
        <v>3.1964510887024122</v>
      </c>
      <c r="AA97" s="18">
        <f t="shared" si="220"/>
        <v>2.755849289157708</v>
      </c>
      <c r="AB97" s="18">
        <f t="shared" si="221"/>
        <v>1.8404605550567776</v>
      </c>
      <c r="AD97" s="18">
        <f t="shared" si="222"/>
        <v>2.9025071392957624</v>
      </c>
      <c r="AE97" s="18">
        <f t="shared" si="223"/>
        <v>3.3145831237215928</v>
      </c>
      <c r="AF97" s="18">
        <f t="shared" si="224"/>
        <v>5.2904599882510173</v>
      </c>
      <c r="AH97" t="str">
        <f t="shared" si="257"/>
        <v>53 Skilled construction and building trades</v>
      </c>
      <c r="AI97" s="18">
        <f t="shared" si="225"/>
        <v>9.1546233878691208</v>
      </c>
      <c r="AJ97" s="18">
        <f t="shared" si="225"/>
        <v>-11.102329225623976</v>
      </c>
      <c r="AK97" s="18">
        <f t="shared" si="225"/>
        <v>3.9898900112299351</v>
      </c>
      <c r="AL97" s="18">
        <f t="shared" si="225"/>
        <v>3.3148343232198174</v>
      </c>
      <c r="AM97" s="18">
        <f t="shared" si="226"/>
        <v>2.5574114624596689</v>
      </c>
      <c r="AO97" s="18">
        <f t="shared" si="227"/>
        <v>3.5393645692551434</v>
      </c>
      <c r="AP97" s="18">
        <f t="shared" si="228"/>
        <v>3.5733607378249932</v>
      </c>
      <c r="AQ97" s="18">
        <f t="shared" si="229"/>
        <v>5.9456196849399845</v>
      </c>
      <c r="AS97" t="str">
        <f t="shared" si="258"/>
        <v>53 Skilled construction and building trades</v>
      </c>
      <c r="AT97" s="18">
        <f t="shared" si="230"/>
        <v>7.256796894301476</v>
      </c>
      <c r="AU97" s="18">
        <f t="shared" si="230"/>
        <v>-12.202459577565794</v>
      </c>
      <c r="AV97" s="18">
        <f t="shared" si="230"/>
        <v>3.2280097212540992</v>
      </c>
      <c r="AW97" s="18">
        <f t="shared" si="230"/>
        <v>2.0375764776667804</v>
      </c>
      <c r="AX97" s="18">
        <f t="shared" si="231"/>
        <v>1.4505642573523048</v>
      </c>
      <c r="AZ97" s="18">
        <f t="shared" si="232"/>
        <v>2.4328543360387478</v>
      </c>
      <c r="BA97" s="18">
        <f t="shared" si="233"/>
        <v>3.2440685706969008</v>
      </c>
      <c r="BB97" s="18">
        <f t="shared" si="234"/>
        <v>4.8965097023771387</v>
      </c>
      <c r="BD97" t="str">
        <f t="shared" si="259"/>
        <v>53 Skilled construction and building trades</v>
      </c>
      <c r="BE97" s="18">
        <f t="shared" si="235"/>
        <v>1.3188051453588923</v>
      </c>
      <c r="BF97" s="18">
        <f t="shared" si="235"/>
        <v>-14.78093326015334</v>
      </c>
      <c r="BG97" s="18">
        <f t="shared" si="235"/>
        <v>-0.81031758584169111</v>
      </c>
      <c r="BH97" s="18">
        <f t="shared" si="235"/>
        <v>-1.4144026273927413</v>
      </c>
      <c r="BI97" s="18">
        <f t="shared" si="236"/>
        <v>-2.1213997895710768</v>
      </c>
      <c r="BK97" s="18">
        <f t="shared" si="237"/>
        <v>-1.2134508349449402</v>
      </c>
      <c r="BL97" s="18">
        <f t="shared" si="238"/>
        <v>2.0067910547008072</v>
      </c>
      <c r="BM97" s="18">
        <f t="shared" si="239"/>
        <v>1.1088094184041664</v>
      </c>
      <c r="BO97" t="str">
        <f t="shared" si="260"/>
        <v>53 Skilled construction and building trades</v>
      </c>
      <c r="BP97" s="18">
        <f t="shared" si="240"/>
        <v>2.2025602002349487</v>
      </c>
      <c r="BQ97" s="18">
        <f t="shared" si="240"/>
        <v>-16.044329558069549</v>
      </c>
      <c r="BR97" s="18">
        <f t="shared" si="240"/>
        <v>0.56984236454531434</v>
      </c>
      <c r="BS97" s="18">
        <f t="shared" si="240"/>
        <v>-0.46288698194004718</v>
      </c>
      <c r="BT97" s="18">
        <f t="shared" si="241"/>
        <v>-1.1981775950995477</v>
      </c>
      <c r="BV97" s="18">
        <f t="shared" si="242"/>
        <v>-0.11982759527698894</v>
      </c>
      <c r="BW97" s="18">
        <f t="shared" si="243"/>
        <v>2.4762341514192654</v>
      </c>
      <c r="BX97" s="18">
        <f t="shared" si="244"/>
        <v>2.3913729441303655</v>
      </c>
      <c r="BZ97" t="str">
        <f t="shared" si="261"/>
        <v>53 Skilled construction and building trades</v>
      </c>
      <c r="CA97" s="18">
        <f t="shared" si="245"/>
        <v>2.3909039723544412</v>
      </c>
      <c r="CB97" s="18">
        <f t="shared" si="245"/>
        <v>-12.898793933318553</v>
      </c>
      <c r="CC97" s="18">
        <f t="shared" si="245"/>
        <v>-2.1072546526807789</v>
      </c>
      <c r="CD97" s="18">
        <f t="shared" si="245"/>
        <v>-1.914026517656009</v>
      </c>
      <c r="CE97" s="18">
        <f t="shared" si="246"/>
        <v>-2.6994352368125751</v>
      </c>
      <c r="CG97" s="18">
        <f t="shared" si="247"/>
        <v>-1.9784782375699028</v>
      </c>
      <c r="CH97" s="18">
        <f t="shared" si="248"/>
        <v>2.0140198793665576</v>
      </c>
      <c r="CI97" s="18">
        <f t="shared" si="249"/>
        <v>0.57402832679096516</v>
      </c>
      <c r="CK97" t="str">
        <f t="shared" si="262"/>
        <v>53 Skilled construction and building trades</v>
      </c>
      <c r="CL97" s="18">
        <f t="shared" si="250"/>
        <v>-3.2597923531107464</v>
      </c>
      <c r="CM97" s="18">
        <f t="shared" si="250"/>
        <v>-15.581912567217216</v>
      </c>
      <c r="CN97" s="18">
        <f t="shared" si="250"/>
        <v>-5.3712976609119885</v>
      </c>
      <c r="CO97" s="18">
        <f t="shared" si="250"/>
        <v>-13.131734962734743</v>
      </c>
      <c r="CP97" s="18">
        <f t="shared" si="251"/>
        <v>-10.936944995596553</v>
      </c>
      <c r="CR97" s="18">
        <f t="shared" si="252"/>
        <v>-10.618344691775372</v>
      </c>
      <c r="CS97" s="18">
        <f t="shared" si="253"/>
        <v>0.97371575099312047</v>
      </c>
      <c r="CT97" s="18">
        <f t="shared" si="254"/>
        <v>-6.9011631179996762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0.15032547259794526</v>
      </c>
      <c r="C98" s="18">
        <f t="shared" si="210"/>
        <v>-0.89941213381204976</v>
      </c>
      <c r="D98" s="18">
        <f t="shared" si="210"/>
        <v>7.7707260275720502</v>
      </c>
      <c r="E98" s="18">
        <f t="shared" si="210"/>
        <v>3.8481880935422375</v>
      </c>
      <c r="F98" s="18">
        <f t="shared" si="211"/>
        <v>4.7515829014213917</v>
      </c>
      <c r="H98" s="18">
        <f t="shared" si="212"/>
        <v>5.1395753366337393</v>
      </c>
      <c r="I98" s="18">
        <f t="shared" si="213"/>
        <v>4.2488383905810556</v>
      </c>
      <c r="J98" s="18">
        <f t="shared" si="214"/>
        <v>7.5688765902438782</v>
      </c>
      <c r="L98" t="str">
        <f t="shared" si="255"/>
        <v>54 Textiles, printing and other skilled trades</v>
      </c>
      <c r="M98" s="18">
        <f t="shared" si="215"/>
        <v>3.9342808033400622</v>
      </c>
      <c r="N98" s="18">
        <f t="shared" si="215"/>
        <v>1.7206389926957888</v>
      </c>
      <c r="O98" s="18">
        <f t="shared" si="215"/>
        <v>5.9916488492533393</v>
      </c>
      <c r="P98" s="18">
        <f t="shared" si="215"/>
        <v>4.2572984336023634</v>
      </c>
      <c r="Q98" s="18">
        <f t="shared" si="216"/>
        <v>4.6350050225186568</v>
      </c>
      <c r="S98" s="18">
        <f t="shared" si="217"/>
        <v>4.8322388272550976</v>
      </c>
      <c r="T98" s="18">
        <f t="shared" si="218"/>
        <v>4.2609602768007626</v>
      </c>
      <c r="U98" s="18">
        <f t="shared" si="219"/>
        <v>7.3550408582853111</v>
      </c>
      <c r="W98" t="str">
        <f t="shared" si="256"/>
        <v>54 Textiles, printing and other skilled trades</v>
      </c>
      <c r="X98" s="18">
        <f t="shared" si="220"/>
        <v>1.2659721683673908</v>
      </c>
      <c r="Y98" s="18">
        <f t="shared" si="220"/>
        <v>-4.9331706072583632</v>
      </c>
      <c r="Z98" s="18">
        <f t="shared" si="220"/>
        <v>6.1452455043422338</v>
      </c>
      <c r="AA98" s="18">
        <f t="shared" si="220"/>
        <v>3.3057606943392326</v>
      </c>
      <c r="AB98" s="18">
        <f t="shared" si="221"/>
        <v>3.6450513851346455</v>
      </c>
      <c r="AD98" s="18">
        <f t="shared" si="222"/>
        <v>4.243713816851713</v>
      </c>
      <c r="AE98" s="18">
        <f t="shared" si="223"/>
        <v>4.1481974900231755</v>
      </c>
      <c r="AF98" s="18">
        <f t="shared" si="224"/>
        <v>6.8593324357774099</v>
      </c>
      <c r="AH98" t="str">
        <f t="shared" si="257"/>
        <v>54 Textiles, printing and other skilled trades</v>
      </c>
      <c r="AI98" s="18">
        <f t="shared" si="225"/>
        <v>-2.4665693406546341</v>
      </c>
      <c r="AJ98" s="18">
        <f t="shared" si="225"/>
        <v>4.5259695148242463</v>
      </c>
      <c r="AK98" s="18">
        <f t="shared" si="225"/>
        <v>3.5086718985176901</v>
      </c>
      <c r="AL98" s="18">
        <f t="shared" si="225"/>
        <v>3.0731987740838296</v>
      </c>
      <c r="AM98" s="18">
        <f t="shared" si="226"/>
        <v>3.2994095662801648</v>
      </c>
      <c r="AO98" s="18">
        <f t="shared" si="227"/>
        <v>3.2181525354909812</v>
      </c>
      <c r="AP98" s="18">
        <f t="shared" si="228"/>
        <v>3.769498738002941</v>
      </c>
      <c r="AQ98" s="18">
        <f t="shared" si="229"/>
        <v>5.8620397233768884</v>
      </c>
      <c r="AS98" t="str">
        <f t="shared" si="258"/>
        <v>54 Textiles, printing and other skilled trades</v>
      </c>
      <c r="AT98" s="18">
        <f t="shared" si="230"/>
        <v>0.1841279201592938</v>
      </c>
      <c r="AU98" s="18">
        <f t="shared" si="230"/>
        <v>-3.556990797687698</v>
      </c>
      <c r="AV98" s="18">
        <f t="shared" si="230"/>
        <v>4.4707991841495431</v>
      </c>
      <c r="AW98" s="18">
        <f t="shared" si="230"/>
        <v>2.9896162153236094</v>
      </c>
      <c r="AX98" s="18">
        <f t="shared" si="231"/>
        <v>3.0264495118806467</v>
      </c>
      <c r="AZ98" s="18">
        <f t="shared" si="232"/>
        <v>3.4809956950879739</v>
      </c>
      <c r="BA98" s="18">
        <f t="shared" si="233"/>
        <v>3.7559176846484688</v>
      </c>
      <c r="BB98" s="18">
        <f t="shared" si="234"/>
        <v>6.0375203794143184</v>
      </c>
      <c r="BD98" t="str">
        <f t="shared" si="259"/>
        <v>54 Textiles, printing and other skilled trades</v>
      </c>
      <c r="BE98" s="18">
        <f t="shared" si="235"/>
        <v>-1.8971866426820472</v>
      </c>
      <c r="BF98" s="18">
        <f t="shared" si="235"/>
        <v>-6.4497864372648266</v>
      </c>
      <c r="BG98" s="18">
        <f t="shared" si="235"/>
        <v>2.1863985173741884</v>
      </c>
      <c r="BH98" s="18">
        <f t="shared" si="235"/>
        <v>0.17763282715435036</v>
      </c>
      <c r="BI98" s="18">
        <f t="shared" si="236"/>
        <v>0.37079609355679111</v>
      </c>
      <c r="BK98" s="18">
        <f t="shared" si="237"/>
        <v>0.84279505288891166</v>
      </c>
      <c r="BL98" s="18">
        <f t="shared" si="238"/>
        <v>2.6052791751704829</v>
      </c>
      <c r="BM98" s="18">
        <f t="shared" si="239"/>
        <v>3.2041275715877227</v>
      </c>
      <c r="BO98" t="str">
        <f t="shared" si="260"/>
        <v>54 Textiles, printing and other skilled trades</v>
      </c>
      <c r="BP98" s="18">
        <f t="shared" si="240"/>
        <v>-5.1054428229727167</v>
      </c>
      <c r="BQ98" s="18">
        <f t="shared" si="240"/>
        <v>-4.9632898744440883</v>
      </c>
      <c r="BR98" s="18">
        <f t="shared" si="240"/>
        <v>0.74910933472385199</v>
      </c>
      <c r="BS98" s="18">
        <f t="shared" si="240"/>
        <v>-0.40958211614333662</v>
      </c>
      <c r="BT98" s="18">
        <f t="shared" si="241"/>
        <v>-0.34087640843166733</v>
      </c>
      <c r="BV98" s="18">
        <f t="shared" si="242"/>
        <v>-2.4839900136597315E-2</v>
      </c>
      <c r="BW98" s="18">
        <f t="shared" si="243"/>
        <v>2.2007737766726487</v>
      </c>
      <c r="BX98" s="18">
        <f t="shared" si="244"/>
        <v>2.1824683139522127</v>
      </c>
      <c r="BZ98" t="str">
        <f t="shared" si="261"/>
        <v>54 Textiles, printing and other skilled trades</v>
      </c>
      <c r="CA98" s="18">
        <f t="shared" si="245"/>
        <v>-3.8025351080855918</v>
      </c>
      <c r="CB98" s="18">
        <f t="shared" si="245"/>
        <v>-0.98010819063873988</v>
      </c>
      <c r="CC98" s="18">
        <f t="shared" si="245"/>
        <v>-0.49203135182622759</v>
      </c>
      <c r="CD98" s="18">
        <f t="shared" si="245"/>
        <v>-2.9186267733757654</v>
      </c>
      <c r="CE98" s="18">
        <f t="shared" si="246"/>
        <v>-2.0457736900706958</v>
      </c>
      <c r="CG98" s="18">
        <f t="shared" si="247"/>
        <v>-2.1164089033563038</v>
      </c>
      <c r="CH98" s="18">
        <f t="shared" si="248"/>
        <v>2.0518604014973629</v>
      </c>
      <c r="CI98" s="18">
        <f t="shared" si="249"/>
        <v>0.52485546524279059</v>
      </c>
      <c r="CK98" t="str">
        <f t="shared" si="262"/>
        <v>54 Textiles, printing and other skilled trades</v>
      </c>
      <c r="CL98" s="18">
        <f t="shared" si="250"/>
        <v>-9.1919984084900204</v>
      </c>
      <c r="CM98" s="18">
        <f t="shared" si="250"/>
        <v>8.4200803664258537</v>
      </c>
      <c r="CN98" s="18">
        <f t="shared" si="250"/>
        <v>-5.3223971898193163</v>
      </c>
      <c r="CO98" s="18">
        <f t="shared" si="250"/>
        <v>-0.83854773126215143</v>
      </c>
      <c r="CP98" s="18">
        <f t="shared" si="251"/>
        <v>-1.7152983709648795</v>
      </c>
      <c r="CR98" s="18">
        <f t="shared" si="252"/>
        <v>-2.3562754696662469</v>
      </c>
      <c r="CS98" s="18">
        <f t="shared" si="253"/>
        <v>1.4696068797750872</v>
      </c>
      <c r="CT98" s="18">
        <f t="shared" si="254"/>
        <v>-0.38394426149265248</v>
      </c>
    </row>
    <row r="99" spans="1:98" x14ac:dyDescent="0.2">
      <c r="A99" t="str">
        <f t="shared" si="209"/>
        <v>61 Caring personal service occupations</v>
      </c>
      <c r="B99" s="18">
        <f t="shared" si="210"/>
        <v>3.9539070809390786</v>
      </c>
      <c r="C99" s="18">
        <f t="shared" si="210"/>
        <v>5.1888594358151519</v>
      </c>
      <c r="D99" s="18">
        <f t="shared" si="210"/>
        <v>6.2134682329160862</v>
      </c>
      <c r="E99" s="18">
        <f t="shared" si="210"/>
        <v>3.4876717754228848</v>
      </c>
      <c r="F99" s="18">
        <f t="shared" si="211"/>
        <v>4.4382572975691481</v>
      </c>
      <c r="H99" s="18">
        <f t="shared" si="212"/>
        <v>4.3884080188870467</v>
      </c>
      <c r="I99" s="18">
        <f t="shared" si="213"/>
        <v>4.1777463477377541</v>
      </c>
      <c r="J99" s="18">
        <f t="shared" si="214"/>
        <v>6.9822745155507349</v>
      </c>
      <c r="L99" t="str">
        <f t="shared" si="255"/>
        <v>61 Caring personal service occupations</v>
      </c>
      <c r="M99" s="18">
        <f t="shared" si="215"/>
        <v>2.5922126670845591</v>
      </c>
      <c r="N99" s="18">
        <f t="shared" si="215"/>
        <v>7.6971281139690761</v>
      </c>
      <c r="O99" s="18">
        <f t="shared" si="215"/>
        <v>6.9422222784383925</v>
      </c>
      <c r="P99" s="18">
        <f t="shared" si="215"/>
        <v>4.0297466903125079</v>
      </c>
      <c r="Q99" s="18">
        <f t="shared" si="216"/>
        <v>5.1587335598745288</v>
      </c>
      <c r="S99" s="18">
        <f t="shared" si="217"/>
        <v>4.9916503003321289</v>
      </c>
      <c r="T99" s="18">
        <f t="shared" si="218"/>
        <v>4.5250106812893431</v>
      </c>
      <c r="U99" s="18">
        <f t="shared" si="219"/>
        <v>7.6435263990433544</v>
      </c>
      <c r="W99" t="str">
        <f t="shared" si="256"/>
        <v>61 Caring personal service occupations</v>
      </c>
      <c r="X99" s="18">
        <f t="shared" si="220"/>
        <v>1.8244962726751357</v>
      </c>
      <c r="Y99" s="18">
        <f t="shared" si="220"/>
        <v>-3.3805082879519222</v>
      </c>
      <c r="Z99" s="18">
        <f t="shared" si="220"/>
        <v>4.4393295864717963</v>
      </c>
      <c r="AA99" s="18">
        <f t="shared" si="220"/>
        <v>2.7535774850724559</v>
      </c>
      <c r="AB99" s="18">
        <f t="shared" si="221"/>
        <v>2.8808786982691181</v>
      </c>
      <c r="AD99" s="18">
        <f t="shared" si="222"/>
        <v>3.3124496602016551</v>
      </c>
      <c r="AE99" s="18">
        <f t="shared" si="223"/>
        <v>4.2784146417411462</v>
      </c>
      <c r="AF99" s="18">
        <f t="shared" si="224"/>
        <v>6.3132463595125587</v>
      </c>
      <c r="AH99" t="str">
        <f t="shared" si="257"/>
        <v>61 Caring personal service occupations</v>
      </c>
      <c r="AI99" s="18">
        <f t="shared" si="225"/>
        <v>-1.1867569788782117</v>
      </c>
      <c r="AJ99" s="18">
        <f t="shared" si="225"/>
        <v>-3.7201873025720089</v>
      </c>
      <c r="AK99" s="18">
        <f t="shared" si="225"/>
        <v>1.0883770131753012</v>
      </c>
      <c r="AL99" s="18">
        <f t="shared" si="225"/>
        <v>1.0349872244960867</v>
      </c>
      <c r="AM99" s="18">
        <f t="shared" si="226"/>
        <v>0.74765680462833828</v>
      </c>
      <c r="AO99" s="18">
        <f t="shared" si="227"/>
        <v>1.0527806868982692</v>
      </c>
      <c r="AP99" s="18">
        <f t="shared" si="228"/>
        <v>3.3478843915904388</v>
      </c>
      <c r="AQ99" s="18">
        <f t="shared" si="229"/>
        <v>4.0305487453753175</v>
      </c>
      <c r="AS99" t="str">
        <f t="shared" si="258"/>
        <v>61 Caring personal service occupations</v>
      </c>
      <c r="AT99" s="18">
        <f t="shared" si="230"/>
        <v>1.0514755156349143</v>
      </c>
      <c r="AU99" s="18">
        <f t="shared" si="230"/>
        <v>-1.3632371006095045</v>
      </c>
      <c r="AV99" s="18">
        <f t="shared" si="230"/>
        <v>2.28046036332199</v>
      </c>
      <c r="AW99" s="18">
        <f t="shared" si="230"/>
        <v>1.8777756434296133</v>
      </c>
      <c r="AX99" s="18">
        <f t="shared" si="231"/>
        <v>1.7975428317980047</v>
      </c>
      <c r="AZ99" s="18">
        <f t="shared" si="232"/>
        <v>2.0118274193889896</v>
      </c>
      <c r="BA99" s="18">
        <f t="shared" si="233"/>
        <v>3.6552481728567621</v>
      </c>
      <c r="BB99" s="18">
        <f t="shared" si="234"/>
        <v>4.941606490542183</v>
      </c>
      <c r="BD99" t="str">
        <f t="shared" si="259"/>
        <v>61 Caring personal service occupations</v>
      </c>
      <c r="BE99" s="18">
        <f t="shared" si="235"/>
        <v>0.93722170239913805</v>
      </c>
      <c r="BF99" s="18">
        <f t="shared" si="235"/>
        <v>7.8578547688192613</v>
      </c>
      <c r="BG99" s="18">
        <f t="shared" si="235"/>
        <v>1.4131404581115836</v>
      </c>
      <c r="BH99" s="18">
        <f t="shared" si="235"/>
        <v>1.882769498821979</v>
      </c>
      <c r="BI99" s="18">
        <f t="shared" si="236"/>
        <v>2.0988022467645751</v>
      </c>
      <c r="BK99" s="18">
        <f t="shared" si="237"/>
        <v>1.7259853388457591</v>
      </c>
      <c r="BL99" s="18">
        <f t="shared" si="238"/>
        <v>3.3295622882142606</v>
      </c>
      <c r="BM99" s="18">
        <f t="shared" si="239"/>
        <v>4.4704228845961591</v>
      </c>
      <c r="BO99" t="str">
        <f t="shared" si="260"/>
        <v>61 Caring personal service occupations</v>
      </c>
      <c r="BP99" s="18">
        <f t="shared" si="240"/>
        <v>-1.18759743991802</v>
      </c>
      <c r="BQ99" s="18">
        <f t="shared" si="240"/>
        <v>-8.6446344020638666</v>
      </c>
      <c r="BR99" s="18">
        <f t="shared" si="240"/>
        <v>0.86116925372856645</v>
      </c>
      <c r="BS99" s="18">
        <f t="shared" si="240"/>
        <v>-1.3069794764154485</v>
      </c>
      <c r="BT99" s="18">
        <f t="shared" si="241"/>
        <v>-1.1131247305150582</v>
      </c>
      <c r="BV99" s="18">
        <f t="shared" si="242"/>
        <v>-0.58949192967551189</v>
      </c>
      <c r="BW99" s="18">
        <f t="shared" si="243"/>
        <v>2.6473769682557435</v>
      </c>
      <c r="BX99" s="18">
        <f t="shared" si="244"/>
        <v>2.2440268819282183</v>
      </c>
      <c r="BZ99" t="str">
        <f t="shared" si="261"/>
        <v>61 Caring personal service occupations</v>
      </c>
      <c r="CA99" s="18">
        <f t="shared" si="245"/>
        <v>-13.217659396380377</v>
      </c>
      <c r="CB99" s="18">
        <f t="shared" si="245"/>
        <v>-14.132589861015422</v>
      </c>
      <c r="CC99" s="18">
        <f t="shared" si="245"/>
        <v>-5.6087561622857329</v>
      </c>
      <c r="CD99" s="18">
        <f t="shared" si="245"/>
        <v>-1.817114091955907</v>
      </c>
      <c r="CE99" s="18">
        <f t="shared" si="246"/>
        <v>-3.8270799258174226</v>
      </c>
      <c r="CG99" s="18">
        <f t="shared" si="247"/>
        <v>-3.0976226681317165</v>
      </c>
      <c r="CH99" s="18">
        <f t="shared" si="248"/>
        <v>1.4216842430654353</v>
      </c>
      <c r="CI99" s="18">
        <f t="shared" si="249"/>
        <v>-1.003529160568406</v>
      </c>
      <c r="CK99" t="str">
        <f t="shared" si="262"/>
        <v>61 Caring personal service occupations</v>
      </c>
      <c r="CL99" s="18">
        <f t="shared" si="250"/>
        <v>-6.8459726262748326</v>
      </c>
      <c r="CM99" s="18">
        <f t="shared" si="250"/>
        <v>3.8089766654736179</v>
      </c>
      <c r="CN99" s="18">
        <f t="shared" si="250"/>
        <v>3.4803474054069694</v>
      </c>
      <c r="CO99" s="18">
        <f t="shared" si="250"/>
        <v>2.3018444127634208</v>
      </c>
      <c r="CP99" s="18">
        <f t="shared" si="251"/>
        <v>2.762564450527627</v>
      </c>
      <c r="CR99" s="18">
        <f t="shared" si="252"/>
        <v>2.6931798586016242</v>
      </c>
      <c r="CS99" s="18">
        <f t="shared" si="253"/>
        <v>1.9865709315661118</v>
      </c>
      <c r="CT99" s="18">
        <f t="shared" si="254"/>
        <v>4.1223962187235008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16.8917721206439</v>
      </c>
      <c r="C100" s="18">
        <f t="shared" si="210"/>
        <v>-13.18513999019647</v>
      </c>
      <c r="D100" s="18">
        <f t="shared" si="210"/>
        <v>4.3395595116697772</v>
      </c>
      <c r="E100" s="18">
        <f t="shared" si="210"/>
        <v>2.9625510146309875</v>
      </c>
      <c r="F100" s="18">
        <f t="shared" si="211"/>
        <v>2.294433208776292</v>
      </c>
      <c r="H100" s="18">
        <f t="shared" si="212"/>
        <v>3.4195227001721618</v>
      </c>
      <c r="I100" s="18">
        <f t="shared" si="213"/>
        <v>3.802424244286895</v>
      </c>
      <c r="J100" s="18">
        <f t="shared" si="214"/>
        <v>6.0284196307043958</v>
      </c>
      <c r="L100" t="str">
        <f t="shared" si="255"/>
        <v>62 Leisure, travel and related personal service occupations</v>
      </c>
      <c r="M100" s="18">
        <f t="shared" si="215"/>
        <v>2.2349354511877362</v>
      </c>
      <c r="N100" s="18">
        <f t="shared" si="215"/>
        <v>-4.5377587016790848</v>
      </c>
      <c r="O100" s="18">
        <f t="shared" si="215"/>
        <v>2.8763750885559158</v>
      </c>
      <c r="P100" s="18">
        <f t="shared" si="215"/>
        <v>2.9367124038837344</v>
      </c>
      <c r="Q100" s="18">
        <f t="shared" si="216"/>
        <v>2.434099007888868</v>
      </c>
      <c r="S100" s="18">
        <f t="shared" si="217"/>
        <v>2.9165960344630593</v>
      </c>
      <c r="T100" s="18">
        <f t="shared" si="218"/>
        <v>3.6504432637506135</v>
      </c>
      <c r="U100" s="18">
        <f t="shared" si="219"/>
        <v>5.5593895430454676</v>
      </c>
      <c r="W100" t="str">
        <f t="shared" si="256"/>
        <v>62 Leisure, travel and related personal service occupations</v>
      </c>
      <c r="X100" s="18">
        <f t="shared" si="220"/>
        <v>5.1416852917927969</v>
      </c>
      <c r="Y100" s="18">
        <f t="shared" si="220"/>
        <v>-15.89274252781313</v>
      </c>
      <c r="Z100" s="18">
        <f t="shared" si="220"/>
        <v>2.6023381727260597</v>
      </c>
      <c r="AA100" s="18">
        <f t="shared" si="220"/>
        <v>2.735054521165603</v>
      </c>
      <c r="AB100" s="18">
        <f t="shared" si="221"/>
        <v>1.4174986441265247</v>
      </c>
      <c r="AD100" s="18">
        <f t="shared" si="222"/>
        <v>2.6907966749890821</v>
      </c>
      <c r="AE100" s="18">
        <f t="shared" si="223"/>
        <v>3.8417650206949538</v>
      </c>
      <c r="AF100" s="18">
        <f t="shared" si="224"/>
        <v>5.5535814531292305</v>
      </c>
      <c r="AH100" t="str">
        <f t="shared" si="257"/>
        <v>62 Leisure, travel and related personal service occupations</v>
      </c>
      <c r="AI100" s="18">
        <f t="shared" si="225"/>
        <v>3.1008488376266241</v>
      </c>
      <c r="AJ100" s="18">
        <f t="shared" si="225"/>
        <v>-16.912941484589751</v>
      </c>
      <c r="AK100" s="18">
        <f t="shared" si="225"/>
        <v>1.5881510732319803</v>
      </c>
      <c r="AL100" s="18">
        <f t="shared" si="225"/>
        <v>2.9730923358482153</v>
      </c>
      <c r="AM100" s="18">
        <f t="shared" si="226"/>
        <v>1.1723035662691617</v>
      </c>
      <c r="AO100" s="18">
        <f t="shared" si="227"/>
        <v>2.5093599961287572</v>
      </c>
      <c r="AP100" s="18">
        <f t="shared" si="228"/>
        <v>3.786788312405287</v>
      </c>
      <c r="AQ100" s="18">
        <f t="shared" si="229"/>
        <v>5.3862197672407852</v>
      </c>
      <c r="AS100" t="str">
        <f t="shared" si="258"/>
        <v>62 Leisure, travel and related personal service occupations</v>
      </c>
      <c r="AT100" s="18">
        <f t="shared" si="230"/>
        <v>3.317037313882909</v>
      </c>
      <c r="AU100" s="18">
        <f t="shared" si="230"/>
        <v>-5.9869186322205277</v>
      </c>
      <c r="AV100" s="18">
        <f t="shared" si="230"/>
        <v>2.291434958546601</v>
      </c>
      <c r="AW100" s="18">
        <f t="shared" si="230"/>
        <v>3.5950379077773986</v>
      </c>
      <c r="AX100" s="18">
        <f t="shared" si="231"/>
        <v>2.5618594886581025</v>
      </c>
      <c r="AZ100" s="18">
        <f t="shared" si="232"/>
        <v>3.1586680664460465</v>
      </c>
      <c r="BA100" s="18">
        <f t="shared" si="233"/>
        <v>3.9197687747212884</v>
      </c>
      <c r="BB100" s="18">
        <f t="shared" si="234"/>
        <v>5.9348956435780531</v>
      </c>
      <c r="BD100" t="str">
        <f t="shared" si="259"/>
        <v>62 Leisure, travel and related personal service occupations</v>
      </c>
      <c r="BE100" s="18">
        <f t="shared" si="235"/>
        <v>-1.7044270175609499</v>
      </c>
      <c r="BF100" s="18">
        <f t="shared" si="235"/>
        <v>-8.365942647437663</v>
      </c>
      <c r="BG100" s="18">
        <f t="shared" si="235"/>
        <v>-2.8946566642340188</v>
      </c>
      <c r="BH100" s="18">
        <f t="shared" si="235"/>
        <v>-1.2733513894971793</v>
      </c>
      <c r="BI100" s="18">
        <f t="shared" si="236"/>
        <v>-2.2394735829110557</v>
      </c>
      <c r="BK100" s="18">
        <f t="shared" si="237"/>
        <v>-1.8167721419987015</v>
      </c>
      <c r="BL100" s="18">
        <f t="shared" si="238"/>
        <v>2.1664126368826642</v>
      </c>
      <c r="BM100" s="18">
        <f t="shared" si="239"/>
        <v>0.86990813334808514</v>
      </c>
      <c r="BO100" t="str">
        <f t="shared" si="260"/>
        <v>62 Leisure, travel and related personal service occupations</v>
      </c>
      <c r="BP100" s="18">
        <f t="shared" si="240"/>
        <v>-1.7138829396013411</v>
      </c>
      <c r="BQ100" s="18">
        <f t="shared" si="240"/>
        <v>-20.517682142538508</v>
      </c>
      <c r="BR100" s="18">
        <f t="shared" si="240"/>
        <v>-2.6330865305809192</v>
      </c>
      <c r="BS100" s="18">
        <f t="shared" si="240"/>
        <v>-1.9601045595620592</v>
      </c>
      <c r="BT100" s="18">
        <f t="shared" si="241"/>
        <v>-3.4455607875775507</v>
      </c>
      <c r="BV100" s="18">
        <f t="shared" si="242"/>
        <v>-2.1849471381554353</v>
      </c>
      <c r="BW100" s="18">
        <f t="shared" si="243"/>
        <v>2.1546523679958574</v>
      </c>
      <c r="BX100" s="18">
        <f t="shared" si="244"/>
        <v>0.60526970486971532</v>
      </c>
      <c r="BZ100" t="str">
        <f t="shared" si="261"/>
        <v>62 Leisure, travel and related personal service occupations</v>
      </c>
      <c r="CA100" s="18">
        <f t="shared" si="245"/>
        <v>-1.1220261409064625</v>
      </c>
      <c r="CB100" s="18">
        <f t="shared" si="245"/>
        <v>-12.84990854752891</v>
      </c>
      <c r="CC100" s="18">
        <f t="shared" si="245"/>
        <v>-3.6491429424368782</v>
      </c>
      <c r="CD100" s="18">
        <f t="shared" si="245"/>
        <v>-2.8588311240813624</v>
      </c>
      <c r="CE100" s="18">
        <f t="shared" si="246"/>
        <v>-3.761534880480677</v>
      </c>
      <c r="CG100" s="18">
        <f t="shared" si="247"/>
        <v>-3.1229860594392589</v>
      </c>
      <c r="CH100" s="18">
        <f t="shared" si="248"/>
        <v>1.9670940014519189</v>
      </c>
      <c r="CI100" s="18">
        <f t="shared" si="249"/>
        <v>-0.26703947310648957</v>
      </c>
      <c r="CK100" t="str">
        <f t="shared" si="262"/>
        <v>62 Leisure, travel and related personal service occupations</v>
      </c>
      <c r="CL100" s="18">
        <f t="shared" si="250"/>
        <v>-7.943380762962482</v>
      </c>
      <c r="CM100" s="18">
        <f t="shared" si="250"/>
        <v>4.2942353287499957</v>
      </c>
      <c r="CN100" s="18">
        <f t="shared" si="250"/>
        <v>-6.2365466708249162</v>
      </c>
      <c r="CO100" s="18">
        <f t="shared" si="250"/>
        <v>-3.6495318257532272</v>
      </c>
      <c r="CP100" s="18">
        <f t="shared" si="251"/>
        <v>-3.9913395091249249</v>
      </c>
      <c r="CR100" s="18">
        <f t="shared" si="252"/>
        <v>-4.5197052776928874</v>
      </c>
      <c r="CS100" s="18">
        <f t="shared" si="253"/>
        <v>1.2930259331264571</v>
      </c>
      <c r="CT100" s="18">
        <f t="shared" si="254"/>
        <v>-2.2369781003621192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5.0140180743264207</v>
      </c>
      <c r="C101" s="18">
        <f t="shared" si="210"/>
        <v>10.198463601081386</v>
      </c>
      <c r="D101" s="18">
        <f t="shared" si="210"/>
        <v>2.6614517439303986</v>
      </c>
      <c r="E101" s="18">
        <f t="shared" si="210"/>
        <v>3.0772533940396363</v>
      </c>
      <c r="F101" s="18">
        <f t="shared" si="211"/>
        <v>3.3778647757459757</v>
      </c>
      <c r="H101" s="18">
        <f t="shared" si="212"/>
        <v>2.938466059055922</v>
      </c>
      <c r="I101" s="18">
        <f t="shared" si="213"/>
        <v>3.5299212560629289</v>
      </c>
      <c r="J101" s="18">
        <f t="shared" si="214"/>
        <v>5.4817568400073791</v>
      </c>
      <c r="L101" t="str">
        <f t="shared" si="255"/>
        <v>63 Community and civil enforcement occupations</v>
      </c>
      <c r="M101" s="18">
        <f t="shared" si="215"/>
        <v>-0.51025124753415474</v>
      </c>
      <c r="N101" s="18">
        <f t="shared" si="215"/>
        <v>35.669615860266958</v>
      </c>
      <c r="O101" s="18">
        <f t="shared" si="215"/>
        <v>-3.3639008433972051</v>
      </c>
      <c r="P101" s="18">
        <f t="shared" si="215"/>
        <v>3.5814816083020728</v>
      </c>
      <c r="Q101" s="18">
        <f t="shared" si="216"/>
        <v>3.0831179264287467</v>
      </c>
      <c r="S101" s="18">
        <f t="shared" si="217"/>
        <v>1.2125910047273036</v>
      </c>
      <c r="T101" s="18">
        <f t="shared" si="218"/>
        <v>2.8529520362858607</v>
      </c>
      <c r="U101" s="18">
        <f t="shared" si="219"/>
        <v>3.6941144960433103</v>
      </c>
      <c r="W101" t="str">
        <f t="shared" si="256"/>
        <v>63 Community and civil enforcement occupations</v>
      </c>
      <c r="X101" s="18">
        <f t="shared" si="220"/>
        <v>2.1947363932227626</v>
      </c>
      <c r="Y101" s="18">
        <f t="shared" si="220"/>
        <v>12.177789595180343</v>
      </c>
      <c r="Z101" s="18">
        <f t="shared" si="220"/>
        <v>-1.2424761687447883</v>
      </c>
      <c r="AA101" s="18">
        <f t="shared" si="220"/>
        <v>3.6465364069912631</v>
      </c>
      <c r="AB101" s="18">
        <f t="shared" si="221"/>
        <v>2.599232264676421</v>
      </c>
      <c r="AD101" s="18">
        <f t="shared" si="222"/>
        <v>1.9905482983507916</v>
      </c>
      <c r="AE101" s="18">
        <f t="shared" si="223"/>
        <v>3.376402714827953</v>
      </c>
      <c r="AF101" s="18">
        <f t="shared" si="224"/>
        <v>4.6929731817654918</v>
      </c>
      <c r="AH101" t="str">
        <f t="shared" si="257"/>
        <v>63 Community and civil enforcement occupations</v>
      </c>
      <c r="AI101" s="18">
        <f t="shared" si="225"/>
        <v>0.96772271565059853</v>
      </c>
      <c r="AJ101" s="18">
        <f t="shared" si="225"/>
        <v>27.221542641979248</v>
      </c>
      <c r="AK101" s="18">
        <f t="shared" si="225"/>
        <v>-5.9571651571942219</v>
      </c>
      <c r="AL101" s="18">
        <f t="shared" si="225"/>
        <v>3.4390835105726714</v>
      </c>
      <c r="AM101" s="18">
        <f t="shared" si="226"/>
        <v>1.7131820178602819</v>
      </c>
      <c r="AO101" s="18">
        <f t="shared" si="227"/>
        <v>0.20706605170743853</v>
      </c>
      <c r="AP101" s="18">
        <f t="shared" si="228"/>
        <v>2.614629579635519</v>
      </c>
      <c r="AQ101" s="18">
        <f t="shared" si="229"/>
        <v>2.7595687311830375</v>
      </c>
      <c r="AS101" t="str">
        <f t="shared" si="258"/>
        <v>63 Community and civil enforcement occupations</v>
      </c>
      <c r="AT101" s="18">
        <f t="shared" si="230"/>
        <v>-0.97055041257588792</v>
      </c>
      <c r="AU101" s="18">
        <f t="shared" si="230"/>
        <v>23.204037940825906</v>
      </c>
      <c r="AV101" s="18">
        <f t="shared" si="230"/>
        <v>-6.5214018962975633</v>
      </c>
      <c r="AW101" s="18">
        <f t="shared" si="230"/>
        <v>2.3543620078509075</v>
      </c>
      <c r="AX101" s="18">
        <f t="shared" si="231"/>
        <v>0.65331681270901498</v>
      </c>
      <c r="AZ101" s="18">
        <f t="shared" si="232"/>
        <v>-0.69411930842434577</v>
      </c>
      <c r="BA101" s="18">
        <f t="shared" si="233"/>
        <v>2.5690273057323632</v>
      </c>
      <c r="BB101" s="18">
        <f t="shared" si="234"/>
        <v>2.0899881911167872</v>
      </c>
      <c r="BD101" t="str">
        <f t="shared" si="259"/>
        <v>63 Community and civil enforcement occupations</v>
      </c>
      <c r="BE101" s="18">
        <f t="shared" si="235"/>
        <v>-8.4244537252787808</v>
      </c>
      <c r="BF101" s="18">
        <f t="shared" si="235"/>
        <v>33.08534942561041</v>
      </c>
      <c r="BG101" s="18">
        <f t="shared" si="235"/>
        <v>-9.5247620170142433</v>
      </c>
      <c r="BH101" s="18">
        <f t="shared" si="235"/>
        <v>1.1367329511516866</v>
      </c>
      <c r="BI101" s="18">
        <f t="shared" si="236"/>
        <v>-0.63309619995133293</v>
      </c>
      <c r="BK101" s="18">
        <f t="shared" si="237"/>
        <v>-2.5498470770229931</v>
      </c>
      <c r="BL101" s="18">
        <f t="shared" si="238"/>
        <v>1.4784218145371453</v>
      </c>
      <c r="BM101" s="18">
        <f t="shared" si="239"/>
        <v>-0.51807301584316789</v>
      </c>
      <c r="BO101" t="str">
        <f t="shared" si="260"/>
        <v>63 Community and civil enforcement occupations</v>
      </c>
      <c r="BP101" s="18">
        <f t="shared" si="240"/>
        <v>-5.530879494754215</v>
      </c>
      <c r="BQ101" s="18">
        <f t="shared" si="240"/>
        <v>20.077194431091485</v>
      </c>
      <c r="BR101" s="18">
        <f t="shared" si="240"/>
        <v>-7.3782076332419955</v>
      </c>
      <c r="BS101" s="18">
        <f t="shared" si="240"/>
        <v>0.4809656872553747</v>
      </c>
      <c r="BT101" s="18">
        <f t="shared" si="241"/>
        <v>-0.94725225166589766</v>
      </c>
      <c r="BV101" s="18">
        <f t="shared" si="242"/>
        <v>-2.2101919108919343</v>
      </c>
      <c r="BW101" s="18">
        <f t="shared" si="243"/>
        <v>1.7573951854110259</v>
      </c>
      <c r="BX101" s="18">
        <f t="shared" si="244"/>
        <v>9.1438797199239197E-2</v>
      </c>
      <c r="BZ101" t="str">
        <f t="shared" si="261"/>
        <v>63 Community and civil enforcement occupations</v>
      </c>
      <c r="CA101" s="18">
        <f t="shared" si="245"/>
        <v>-3.3850134713847568</v>
      </c>
      <c r="CB101" s="18">
        <f t="shared" si="245"/>
        <v>26.753983016483176</v>
      </c>
      <c r="CC101" s="18">
        <f t="shared" si="245"/>
        <v>-9.4721221152628488</v>
      </c>
      <c r="CD101" s="18">
        <f t="shared" si="245"/>
        <v>-1.122275657949201</v>
      </c>
      <c r="CE101" s="18">
        <f t="shared" si="246"/>
        <v>-2.306398264763021</v>
      </c>
      <c r="CG101" s="18">
        <f t="shared" si="247"/>
        <v>-3.9877998648064183</v>
      </c>
      <c r="CH101" s="18">
        <f t="shared" si="248"/>
        <v>1.5055609565241657</v>
      </c>
      <c r="CI101" s="18">
        <f t="shared" si="249"/>
        <v>-1.5229021275707577</v>
      </c>
      <c r="CK101" t="str">
        <f t="shared" si="262"/>
        <v>63 Community and civil enforcement occupations</v>
      </c>
      <c r="CL101" s="18">
        <f t="shared" si="250"/>
        <v>-13.437256869980596</v>
      </c>
      <c r="CM101" s="18">
        <f t="shared" si="250"/>
        <v>37.368306490858558</v>
      </c>
      <c r="CN101" s="18">
        <f t="shared" si="250"/>
        <v>-13.144233354585422</v>
      </c>
      <c r="CO101" s="18">
        <f t="shared" si="250"/>
        <v>-1.6217760805080306</v>
      </c>
      <c r="CP101" s="18">
        <f t="shared" si="251"/>
        <v>-3.3828214939098156</v>
      </c>
      <c r="CR101" s="18">
        <f t="shared" si="252"/>
        <v>-5.6231369748416471</v>
      </c>
      <c r="CS101" s="18">
        <f t="shared" si="253"/>
        <v>0.81042369649009238</v>
      </c>
      <c r="CT101" s="18">
        <f t="shared" si="254"/>
        <v>-3.9252709500124272</v>
      </c>
    </row>
    <row r="102" spans="1:98" x14ac:dyDescent="0.2">
      <c r="A102" t="str">
        <f t="shared" si="209"/>
        <v>71 Sales occupations</v>
      </c>
      <c r="B102" s="18">
        <f t="shared" si="210"/>
        <v>1.8587519809025288</v>
      </c>
      <c r="C102" s="18">
        <f t="shared" si="210"/>
        <v>-3.0399959366363083</v>
      </c>
      <c r="D102" s="18">
        <f t="shared" si="210"/>
        <v>3.453647772916435</v>
      </c>
      <c r="E102" s="18">
        <f t="shared" si="210"/>
        <v>2.5795859677457234</v>
      </c>
      <c r="F102" s="18">
        <f t="shared" si="211"/>
        <v>2.4904011230047818</v>
      </c>
      <c r="H102" s="18">
        <f t="shared" si="212"/>
        <v>2.8701162735624175</v>
      </c>
      <c r="I102" s="18">
        <f t="shared" si="213"/>
        <v>3.3907819086131719</v>
      </c>
      <c r="J102" s="18">
        <f t="shared" si="214"/>
        <v>5.325686029729404</v>
      </c>
      <c r="L102" t="str">
        <f t="shared" si="255"/>
        <v>71 Sales occupations</v>
      </c>
      <c r="M102" s="18">
        <f t="shared" si="215"/>
        <v>3.5612383937799752</v>
      </c>
      <c r="N102" s="18">
        <f t="shared" si="215"/>
        <v>4.5217833157211729</v>
      </c>
      <c r="O102" s="18">
        <f t="shared" si="215"/>
        <v>4.9123680538960546</v>
      </c>
      <c r="P102" s="18">
        <f t="shared" si="215"/>
        <v>3.780562862940906</v>
      </c>
      <c r="Q102" s="18">
        <f t="shared" si="216"/>
        <v>4.1792627953632033</v>
      </c>
      <c r="S102" s="18">
        <f t="shared" si="217"/>
        <v>4.1564680440347557</v>
      </c>
      <c r="T102" s="18">
        <f t="shared" si="218"/>
        <v>3.695424621832144</v>
      </c>
      <c r="U102" s="18">
        <f t="shared" si="219"/>
        <v>6.4823310764640985</v>
      </c>
      <c r="W102" t="str">
        <f t="shared" si="256"/>
        <v>71 Sales occupations</v>
      </c>
      <c r="X102" s="18">
        <f t="shared" si="220"/>
        <v>4.9282413920972878</v>
      </c>
      <c r="Y102" s="18">
        <f t="shared" si="220"/>
        <v>-4.4000080973842115</v>
      </c>
      <c r="Z102" s="18">
        <f t="shared" si="220"/>
        <v>3.3109164432417959</v>
      </c>
      <c r="AA102" s="18">
        <f t="shared" si="220"/>
        <v>3.2270795739967939</v>
      </c>
      <c r="AB102" s="18">
        <f t="shared" si="221"/>
        <v>2.7591098045097517</v>
      </c>
      <c r="AD102" s="18">
        <f t="shared" si="222"/>
        <v>3.2550176350542692</v>
      </c>
      <c r="AE102" s="18">
        <f t="shared" si="223"/>
        <v>3.6195885598881983</v>
      </c>
      <c r="AF102" s="18">
        <f t="shared" si="224"/>
        <v>5.7752641847304886</v>
      </c>
      <c r="AH102" t="str">
        <f t="shared" si="257"/>
        <v>71 Sales occupations</v>
      </c>
      <c r="AI102" s="18">
        <f t="shared" si="225"/>
        <v>3.1797088015822927</v>
      </c>
      <c r="AJ102" s="18">
        <f t="shared" si="225"/>
        <v>-2.6602501780823684</v>
      </c>
      <c r="AK102" s="18">
        <f t="shared" si="225"/>
        <v>2.3088926897956386</v>
      </c>
      <c r="AL102" s="18">
        <f t="shared" si="225"/>
        <v>2.9604691254295545</v>
      </c>
      <c r="AM102" s="18">
        <f t="shared" si="226"/>
        <v>2.3965070222288221</v>
      </c>
      <c r="AO102" s="18">
        <f t="shared" si="227"/>
        <v>2.7428172020194763</v>
      </c>
      <c r="AP102" s="18">
        <f t="shared" si="228"/>
        <v>3.5479925213125485</v>
      </c>
      <c r="AQ102" s="18">
        <f t="shared" si="229"/>
        <v>5.3574802932351062</v>
      </c>
      <c r="AS102" t="str">
        <f t="shared" si="258"/>
        <v>71 Sales occupations</v>
      </c>
      <c r="AT102" s="18">
        <f t="shared" si="230"/>
        <v>2.8988161781814625</v>
      </c>
      <c r="AU102" s="18">
        <f t="shared" si="230"/>
        <v>-5.4641319624503693</v>
      </c>
      <c r="AV102" s="18">
        <f t="shared" si="230"/>
        <v>1.6034457407555491</v>
      </c>
      <c r="AW102" s="18">
        <f t="shared" si="230"/>
        <v>2.6228539165018105</v>
      </c>
      <c r="AX102" s="18">
        <f t="shared" si="231"/>
        <v>1.7797149091083764</v>
      </c>
      <c r="AZ102" s="18">
        <f t="shared" si="232"/>
        <v>2.2819197926182921</v>
      </c>
      <c r="BA102" s="18">
        <f t="shared" si="233"/>
        <v>3.0619167681855686</v>
      </c>
      <c r="BB102" s="18">
        <f t="shared" si="234"/>
        <v>4.6410377646709078</v>
      </c>
      <c r="BD102" t="str">
        <f t="shared" si="259"/>
        <v>71 Sales occupations</v>
      </c>
      <c r="BE102" s="18">
        <f t="shared" si="235"/>
        <v>1.7843612592706393</v>
      </c>
      <c r="BF102" s="18">
        <f t="shared" si="235"/>
        <v>-7.4754874247318082E-2</v>
      </c>
      <c r="BG102" s="18">
        <f t="shared" si="235"/>
        <v>-0.17030753482258909</v>
      </c>
      <c r="BH102" s="18">
        <f t="shared" si="235"/>
        <v>0.26364454074254695</v>
      </c>
      <c r="BI102" s="18">
        <f t="shared" si="236"/>
        <v>0.10667746229482411</v>
      </c>
      <c r="BK102" s="18">
        <f t="shared" si="237"/>
        <v>0.11878465761157031</v>
      </c>
      <c r="BL102" s="18">
        <f t="shared" si="238"/>
        <v>2.5978464710117333</v>
      </c>
      <c r="BM102" s="18">
        <f t="shared" si="239"/>
        <v>2.6810177760564047</v>
      </c>
      <c r="BO102" t="str">
        <f t="shared" si="260"/>
        <v>71 Sales occupations</v>
      </c>
      <c r="BP102" s="18">
        <f t="shared" si="240"/>
        <v>-0.30421898385409873</v>
      </c>
      <c r="BQ102" s="18">
        <f t="shared" si="240"/>
        <v>-10.983457346476078</v>
      </c>
      <c r="BR102" s="18">
        <f t="shared" si="240"/>
        <v>0.34837774334584015</v>
      </c>
      <c r="BS102" s="18">
        <f t="shared" si="240"/>
        <v>-1.3138660838420302</v>
      </c>
      <c r="BT102" s="18">
        <f t="shared" si="241"/>
        <v>-1.4347129271699566</v>
      </c>
      <c r="BV102" s="18">
        <f t="shared" si="242"/>
        <v>-0.7628669541433486</v>
      </c>
      <c r="BW102" s="18">
        <f t="shared" si="243"/>
        <v>2.5111078105944928</v>
      </c>
      <c r="BX102" s="18">
        <f t="shared" si="244"/>
        <v>1.9811247668374055</v>
      </c>
      <c r="BZ102" t="str">
        <f t="shared" si="261"/>
        <v>71 Sales occupations</v>
      </c>
      <c r="CA102" s="18">
        <f t="shared" si="245"/>
        <v>1.070552232219546</v>
      </c>
      <c r="CB102" s="18">
        <f t="shared" si="245"/>
        <v>-8.9871306634943586</v>
      </c>
      <c r="CC102" s="18">
        <f t="shared" si="245"/>
        <v>-3.3036819226221592</v>
      </c>
      <c r="CD102" s="18">
        <f t="shared" si="245"/>
        <v>-8.0849647197915324</v>
      </c>
      <c r="CE102" s="18">
        <f t="shared" si="246"/>
        <v>-6.674327131715085</v>
      </c>
      <c r="CG102" s="18">
        <f t="shared" si="247"/>
        <v>-6.5180668591969582</v>
      </c>
      <c r="CH102" s="18">
        <f t="shared" si="248"/>
        <v>1.6860244215622489</v>
      </c>
      <c r="CI102" s="18">
        <f t="shared" si="249"/>
        <v>-2.8420997925391989</v>
      </c>
      <c r="CK102" t="str">
        <f t="shared" si="262"/>
        <v>71 Sales occupations</v>
      </c>
      <c r="CL102" s="18">
        <f t="shared" si="250"/>
        <v>-7.0454762265714566</v>
      </c>
      <c r="CM102" s="18">
        <f t="shared" si="250"/>
        <v>4.597198308183903</v>
      </c>
      <c r="CN102" s="18">
        <f t="shared" si="250"/>
        <v>-5.679175377877554</v>
      </c>
      <c r="CO102" s="18">
        <f t="shared" si="250"/>
        <v>-3.3227099134923277</v>
      </c>
      <c r="CP102" s="18">
        <f t="shared" si="251"/>
        <v>-3.5920900987704507</v>
      </c>
      <c r="CR102" s="18">
        <f t="shared" si="252"/>
        <v>-4.1146682287289131</v>
      </c>
      <c r="CS102" s="18">
        <f t="shared" si="253"/>
        <v>1.1412166287712022</v>
      </c>
      <c r="CT102" s="18">
        <f t="shared" si="254"/>
        <v>-2.1842511232420647</v>
      </c>
    </row>
    <row r="103" spans="1:98" x14ac:dyDescent="0.2">
      <c r="A103" t="str">
        <f t="shared" si="209"/>
        <v>72 Customer service occupations</v>
      </c>
      <c r="B103" s="18">
        <f t="shared" si="210"/>
        <v>4.7129188751997786</v>
      </c>
      <c r="C103" s="18">
        <f t="shared" si="210"/>
        <v>17.638675059359009</v>
      </c>
      <c r="D103" s="18">
        <f t="shared" si="210"/>
        <v>9.0658443000764208</v>
      </c>
      <c r="E103" s="18">
        <f t="shared" si="210"/>
        <v>3.2477311270283415</v>
      </c>
      <c r="F103" s="18">
        <f t="shared" si="211"/>
        <v>5.89182787760274</v>
      </c>
      <c r="H103" s="18">
        <f t="shared" si="212"/>
        <v>5.1517729713924432</v>
      </c>
      <c r="I103" s="18">
        <f t="shared" si="213"/>
        <v>3.8497502608453749</v>
      </c>
      <c r="J103" s="18">
        <f t="shared" si="214"/>
        <v>7.3233322232524323</v>
      </c>
      <c r="L103" t="str">
        <f t="shared" si="255"/>
        <v>72 Customer service occupations</v>
      </c>
      <c r="M103" s="18">
        <f t="shared" si="215"/>
        <v>5.6089157861196393</v>
      </c>
      <c r="N103" s="18">
        <f t="shared" si="215"/>
        <v>5.390854303454673</v>
      </c>
      <c r="O103" s="18">
        <f t="shared" si="215"/>
        <v>6.2179128235677172</v>
      </c>
      <c r="P103" s="18">
        <f t="shared" si="215"/>
        <v>3.3186449030657261</v>
      </c>
      <c r="Q103" s="18">
        <f t="shared" si="216"/>
        <v>4.3454874618316985</v>
      </c>
      <c r="S103" s="18">
        <f t="shared" si="217"/>
        <v>4.2761661557847441</v>
      </c>
      <c r="T103" s="18">
        <f t="shared" si="218"/>
        <v>3.7739605023116463</v>
      </c>
      <c r="U103" s="18">
        <f t="shared" si="219"/>
        <v>6.6240426093832516</v>
      </c>
      <c r="W103" t="str">
        <f t="shared" si="256"/>
        <v>72 Customer service occupations</v>
      </c>
      <c r="X103" s="18">
        <f t="shared" si="220"/>
        <v>4.1076080681110572</v>
      </c>
      <c r="Y103" s="18">
        <f t="shared" si="220"/>
        <v>1.5979822242391473</v>
      </c>
      <c r="Z103" s="18">
        <f t="shared" si="220"/>
        <v>4.5605796594460513</v>
      </c>
      <c r="AA103" s="18">
        <f t="shared" si="220"/>
        <v>3.0634838089588001</v>
      </c>
      <c r="AB103" s="18">
        <f t="shared" si="221"/>
        <v>3.4363825678086268</v>
      </c>
      <c r="AD103" s="18">
        <f t="shared" si="222"/>
        <v>3.5601187660706746</v>
      </c>
      <c r="AE103" s="18">
        <f t="shared" si="223"/>
        <v>3.4781649052727293</v>
      </c>
      <c r="AF103" s="18">
        <f t="shared" si="224"/>
        <v>5.8916075551283642</v>
      </c>
      <c r="AH103" t="str">
        <f t="shared" si="257"/>
        <v>72 Customer service occupations</v>
      </c>
      <c r="AI103" s="18">
        <f t="shared" si="225"/>
        <v>5.8098433403233507</v>
      </c>
      <c r="AJ103" s="18">
        <f t="shared" si="225"/>
        <v>0.95217893815247034</v>
      </c>
      <c r="AK103" s="18">
        <f t="shared" si="225"/>
        <v>4.0353036718493662</v>
      </c>
      <c r="AL103" s="18">
        <f t="shared" si="225"/>
        <v>2.734599879513544</v>
      </c>
      <c r="AM103" s="18">
        <f t="shared" si="226"/>
        <v>3.0265532366840597</v>
      </c>
      <c r="AO103" s="18">
        <f t="shared" si="227"/>
        <v>3.166350798406925</v>
      </c>
      <c r="AP103" s="18">
        <f t="shared" si="228"/>
        <v>3.5908227143780724</v>
      </c>
      <c r="AQ103" s="18">
        <f t="shared" si="229"/>
        <v>5.6903863981996539</v>
      </c>
      <c r="AS103" t="str">
        <f t="shared" si="258"/>
        <v>72 Customer service occupations</v>
      </c>
      <c r="AT103" s="18">
        <f t="shared" si="230"/>
        <v>4.399631883914279</v>
      </c>
      <c r="AU103" s="18">
        <f t="shared" si="230"/>
        <v>-2.752257946530634</v>
      </c>
      <c r="AV103" s="18">
        <f t="shared" si="230"/>
        <v>4.5421671362929406</v>
      </c>
      <c r="AW103" s="18">
        <f t="shared" si="230"/>
        <v>2.2168332194419271</v>
      </c>
      <c r="AX103" s="18">
        <f t="shared" si="231"/>
        <v>2.617771121476431</v>
      </c>
      <c r="AZ103" s="18">
        <f t="shared" si="232"/>
        <v>2.9861400240122959</v>
      </c>
      <c r="BA103" s="18">
        <f t="shared" si="233"/>
        <v>3.1285556714277352</v>
      </c>
      <c r="BB103" s="18">
        <f t="shared" si="234"/>
        <v>5.2101321211220686</v>
      </c>
      <c r="BD103" t="str">
        <f t="shared" si="259"/>
        <v>72 Customer service occupations</v>
      </c>
      <c r="BE103" s="18">
        <f t="shared" si="235"/>
        <v>1.2933003657414011</v>
      </c>
      <c r="BF103" s="18">
        <f t="shared" si="235"/>
        <v>2.0902127526877479</v>
      </c>
      <c r="BG103" s="18">
        <f t="shared" si="235"/>
        <v>1.4683161200742534</v>
      </c>
      <c r="BH103" s="18">
        <f t="shared" si="235"/>
        <v>0.87939940072823131</v>
      </c>
      <c r="BI103" s="18">
        <f t="shared" si="236"/>
        <v>1.1384581172339647</v>
      </c>
      <c r="BK103" s="18">
        <f t="shared" si="237"/>
        <v>1.0753242084786008</v>
      </c>
      <c r="BL103" s="18">
        <f t="shared" si="238"/>
        <v>2.5394607295599059</v>
      </c>
      <c r="BM103" s="18">
        <f t="shared" si="239"/>
        <v>3.3138216707807144</v>
      </c>
      <c r="BO103" t="str">
        <f t="shared" si="260"/>
        <v>72 Customer service occupations</v>
      </c>
      <c r="BP103" s="18">
        <f t="shared" si="240"/>
        <v>1.467985244735015</v>
      </c>
      <c r="BQ103" s="18">
        <f t="shared" si="240"/>
        <v>-8.2819052873494119</v>
      </c>
      <c r="BR103" s="18">
        <f t="shared" si="240"/>
        <v>1.5200314070997978</v>
      </c>
      <c r="BS103" s="18">
        <f t="shared" si="240"/>
        <v>-0.51556604908922221</v>
      </c>
      <c r="BT103" s="18">
        <f t="shared" si="241"/>
        <v>-0.39117500206626854</v>
      </c>
      <c r="BV103" s="18">
        <f t="shared" si="242"/>
        <v>0.15839041377887497</v>
      </c>
      <c r="BW103" s="18">
        <f t="shared" si="243"/>
        <v>2.6059606902772092</v>
      </c>
      <c r="BX103" s="18">
        <f t="shared" si="244"/>
        <v>2.7168388527522236</v>
      </c>
      <c r="BZ103" t="str">
        <f t="shared" si="261"/>
        <v>72 Customer service occupations</v>
      </c>
      <c r="CA103" s="18">
        <f t="shared" si="245"/>
        <v>-0.57231855923802755</v>
      </c>
      <c r="CB103" s="18">
        <f t="shared" si="245"/>
        <v>-1.0883131606740148</v>
      </c>
      <c r="CC103" s="18">
        <f t="shared" si="245"/>
        <v>-0.84651982990369135</v>
      </c>
      <c r="CD103" s="18">
        <f t="shared" si="245"/>
        <v>-0.44568030005328607</v>
      </c>
      <c r="CE103" s="18">
        <f t="shared" si="246"/>
        <v>-0.61135225043328356</v>
      </c>
      <c r="CG103" s="18">
        <f t="shared" si="247"/>
        <v>-0.5794732028933991</v>
      </c>
      <c r="CH103" s="18">
        <f t="shared" si="248"/>
        <v>1.9254164453276434</v>
      </c>
      <c r="CI103" s="18">
        <f t="shared" si="249"/>
        <v>1.4862812223296329</v>
      </c>
      <c r="CK103" t="str">
        <f t="shared" si="262"/>
        <v>72 Customer service occupations</v>
      </c>
      <c r="CL103" s="18">
        <f t="shared" si="250"/>
        <v>-0.38520113273095014</v>
      </c>
      <c r="CM103" s="18">
        <f t="shared" si="250"/>
        <v>17.616089352406973</v>
      </c>
      <c r="CN103" s="18">
        <f t="shared" si="250"/>
        <v>4.0450446724746625</v>
      </c>
      <c r="CO103" s="18">
        <f t="shared" si="250"/>
        <v>2.7537070397395613</v>
      </c>
      <c r="CP103" s="18">
        <f t="shared" si="251"/>
        <v>4.030166973640803</v>
      </c>
      <c r="CR103" s="18">
        <f t="shared" si="252"/>
        <v>3.1823622201492707</v>
      </c>
      <c r="CS103" s="18">
        <f t="shared" si="253"/>
        <v>2.3959423487888376</v>
      </c>
      <c r="CT103" s="18">
        <f t="shared" si="254"/>
        <v>4.8205272019762102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8.076925119373545</v>
      </c>
      <c r="C104" s="18">
        <f t="shared" si="210"/>
        <v>-13.896626228910803</v>
      </c>
      <c r="D104" s="18">
        <f t="shared" si="210"/>
        <v>12.642114944662254</v>
      </c>
      <c r="E104" s="18">
        <f t="shared" si="210"/>
        <v>7.0869688245917883</v>
      </c>
      <c r="F104" s="18">
        <f t="shared" si="211"/>
        <v>7.3199966377881065</v>
      </c>
      <c r="H104" s="18">
        <f t="shared" si="212"/>
        <v>8.9075569317373926</v>
      </c>
      <c r="I104" s="18">
        <f t="shared" si="213"/>
        <v>5.4745616415811105</v>
      </c>
      <c r="J104" s="18">
        <f t="shared" si="214"/>
        <v>11.055860095925297</v>
      </c>
      <c r="L104" t="str">
        <f t="shared" si="255"/>
        <v>81 Process, plant and machine operatives</v>
      </c>
      <c r="M104" s="18">
        <f t="shared" si="215"/>
        <v>5.7937442231889014</v>
      </c>
      <c r="N104" s="18">
        <f t="shared" si="215"/>
        <v>-8.7626490780305488</v>
      </c>
      <c r="O104" s="18">
        <f t="shared" si="215"/>
        <v>7.8556592158464777</v>
      </c>
      <c r="P104" s="18">
        <f t="shared" si="215"/>
        <v>5.488163988151884</v>
      </c>
      <c r="Q104" s="18">
        <f t="shared" si="216"/>
        <v>5.2631938723671778</v>
      </c>
      <c r="S104" s="18">
        <f t="shared" si="217"/>
        <v>6.2714977871566546</v>
      </c>
      <c r="T104" s="18">
        <f t="shared" si="218"/>
        <v>4.3660563994186719</v>
      </c>
      <c r="U104" s="18">
        <f t="shared" si="219"/>
        <v>8.4764865297145331</v>
      </c>
      <c r="W104" t="str">
        <f t="shared" si="256"/>
        <v>81 Process, plant and machine operatives</v>
      </c>
      <c r="X104" s="18">
        <f t="shared" si="220"/>
        <v>4.9561260762391202</v>
      </c>
      <c r="Y104" s="18">
        <f t="shared" si="220"/>
        <v>-14.294805761682172</v>
      </c>
      <c r="Z104" s="18">
        <f t="shared" si="220"/>
        <v>9.1430785514410076</v>
      </c>
      <c r="AA104" s="18">
        <f t="shared" si="220"/>
        <v>5.4259054781824911</v>
      </c>
      <c r="AB104" s="18">
        <f t="shared" si="221"/>
        <v>5.2031748287252766</v>
      </c>
      <c r="AD104" s="18">
        <f t="shared" si="222"/>
        <v>6.6506793923845287</v>
      </c>
      <c r="AE104" s="18">
        <f t="shared" si="223"/>
        <v>4.5845967766503293</v>
      </c>
      <c r="AF104" s="18">
        <f t="shared" si="224"/>
        <v>8.8862563584775955</v>
      </c>
      <c r="AH104" t="str">
        <f t="shared" si="257"/>
        <v>81 Process, plant and machine operatives</v>
      </c>
      <c r="AI104" s="18">
        <f t="shared" si="225"/>
        <v>3.8883762642096364</v>
      </c>
      <c r="AJ104" s="18">
        <f t="shared" si="225"/>
        <v>-10.106566215240864</v>
      </c>
      <c r="AK104" s="18">
        <f t="shared" si="225"/>
        <v>7.8142667720150216</v>
      </c>
      <c r="AL104" s="18">
        <f t="shared" si="225"/>
        <v>4.7545589581787784</v>
      </c>
      <c r="AM104" s="18">
        <f t="shared" si="226"/>
        <v>4.6953526513023869</v>
      </c>
      <c r="AO104" s="18">
        <f t="shared" si="227"/>
        <v>5.764689731161976</v>
      </c>
      <c r="AP104" s="18">
        <f t="shared" si="228"/>
        <v>3.9754068692102518</v>
      </c>
      <c r="AQ104" s="18">
        <f t="shared" si="229"/>
        <v>7.8634793474747111</v>
      </c>
      <c r="AS104" t="str">
        <f t="shared" si="258"/>
        <v>81 Process, plant and machine operatives</v>
      </c>
      <c r="AT104" s="18">
        <f t="shared" si="230"/>
        <v>6.3424876863667601</v>
      </c>
      <c r="AU104" s="18">
        <f t="shared" si="230"/>
        <v>-12.63051750600529</v>
      </c>
      <c r="AV104" s="18">
        <f t="shared" si="230"/>
        <v>5.0008562046343963</v>
      </c>
      <c r="AW104" s="18">
        <f t="shared" si="230"/>
        <v>3.5359107471523155</v>
      </c>
      <c r="AX104" s="18">
        <f t="shared" si="231"/>
        <v>2.8938998228096313</v>
      </c>
      <c r="AZ104" s="18">
        <f t="shared" si="232"/>
        <v>4.0219407523715445</v>
      </c>
      <c r="BA104" s="18">
        <f t="shared" si="233"/>
        <v>3.3892115234058995</v>
      </c>
      <c r="BB104" s="18">
        <f t="shared" si="234"/>
        <v>6.1712616788337504</v>
      </c>
      <c r="BD104" t="str">
        <f t="shared" si="259"/>
        <v>81 Process, plant and machine operatives</v>
      </c>
      <c r="BE104" s="18">
        <f t="shared" si="235"/>
        <v>1.9289928592513439</v>
      </c>
      <c r="BF104" s="18">
        <f t="shared" si="235"/>
        <v>-13.944626710507412</v>
      </c>
      <c r="BG104" s="18">
        <f t="shared" si="235"/>
        <v>2.2809495968512117</v>
      </c>
      <c r="BH104" s="18">
        <f t="shared" si="235"/>
        <v>0.14625997651382949</v>
      </c>
      <c r="BI104" s="18">
        <f t="shared" si="236"/>
        <v>-0.1423839502470603</v>
      </c>
      <c r="BK104" s="18">
        <f t="shared" si="237"/>
        <v>0.85282638969674807</v>
      </c>
      <c r="BL104" s="18">
        <f t="shared" si="238"/>
        <v>2.296512322961064</v>
      </c>
      <c r="BM104" s="18">
        <f t="shared" si="239"/>
        <v>2.9275689454057341</v>
      </c>
      <c r="BO104" t="str">
        <f t="shared" si="260"/>
        <v>81 Process, plant and machine operatives</v>
      </c>
      <c r="BP104" s="18">
        <f t="shared" si="240"/>
        <v>-5.6469109675394424E-2</v>
      </c>
      <c r="BQ104" s="18">
        <f t="shared" si="240"/>
        <v>-17.109182292264634</v>
      </c>
      <c r="BR104" s="18">
        <f t="shared" si="240"/>
        <v>1.9519484936782128</v>
      </c>
      <c r="BS104" s="18">
        <f t="shared" si="240"/>
        <v>-1.1385821167524957</v>
      </c>
      <c r="BT104" s="18">
        <f t="shared" si="241"/>
        <v>-1.2761629470852798</v>
      </c>
      <c r="BV104" s="18">
        <f t="shared" si="242"/>
        <v>-0.11895747797640022</v>
      </c>
      <c r="BW104" s="18">
        <f t="shared" si="243"/>
        <v>2.3149539788512863</v>
      </c>
      <c r="BX104" s="18">
        <f t="shared" si="244"/>
        <v>2.2288171379538202</v>
      </c>
      <c r="BZ104" t="str">
        <f t="shared" si="261"/>
        <v>81 Process, plant and machine operatives</v>
      </c>
      <c r="CA104" s="18">
        <f t="shared" si="245"/>
        <v>0.4845909204885146</v>
      </c>
      <c r="CB104" s="18">
        <f t="shared" si="245"/>
        <v>-15.803124674430913</v>
      </c>
      <c r="CC104" s="18">
        <f t="shared" si="245"/>
        <v>-2.1910722802822358</v>
      </c>
      <c r="CD104" s="18">
        <f t="shared" si="245"/>
        <v>-9.7395453635713665</v>
      </c>
      <c r="CE104" s="18">
        <f t="shared" si="246"/>
        <v>-7.8468411024432356</v>
      </c>
      <c r="CG104" s="18">
        <f t="shared" si="247"/>
        <v>-7.2904420341337932</v>
      </c>
      <c r="CH104" s="18">
        <f t="shared" si="248"/>
        <v>1.5534106103602063</v>
      </c>
      <c r="CI104" s="18">
        <f t="shared" si="249"/>
        <v>-3.5508105519309163</v>
      </c>
      <c r="CK104" t="str">
        <f t="shared" si="262"/>
        <v>81 Process, plant and machine operatives</v>
      </c>
      <c r="CL104" s="18">
        <f t="shared" si="250"/>
        <v>-8.1122715225554138</v>
      </c>
      <c r="CM104" s="18">
        <f t="shared" si="250"/>
        <v>-8.6620673374867678</v>
      </c>
      <c r="CN104" s="18">
        <f t="shared" si="250"/>
        <v>-10.752324269414926</v>
      </c>
      <c r="CO104" s="18">
        <f t="shared" si="250"/>
        <v>-7.3098390069353698</v>
      </c>
      <c r="CP104" s="18">
        <f t="shared" si="251"/>
        <v>-8.4837413169549176</v>
      </c>
      <c r="CR104" s="18">
        <f t="shared" si="252"/>
        <v>-8.4718405440934337</v>
      </c>
      <c r="CS104" s="18">
        <f t="shared" si="253"/>
        <v>0.77619154096915111</v>
      </c>
      <c r="CT104" s="18">
        <f t="shared" si="254"/>
        <v>-6.1163104057438522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9.7800873294280102</v>
      </c>
      <c r="C105" s="18">
        <f t="shared" si="210"/>
        <v>5.8106428821869338</v>
      </c>
      <c r="D105" s="18">
        <f t="shared" si="210"/>
        <v>7.3019423608978284</v>
      </c>
      <c r="E105" s="18">
        <f t="shared" si="210"/>
        <v>3.7930619927595277</v>
      </c>
      <c r="F105" s="18">
        <f t="shared" si="211"/>
        <v>5.0033505235789866</v>
      </c>
      <c r="H105" s="18">
        <f t="shared" si="212"/>
        <v>4.9497505525790464</v>
      </c>
      <c r="I105" s="18">
        <f t="shared" si="213"/>
        <v>4.950063357374046</v>
      </c>
      <c r="J105" s="18">
        <f t="shared" si="214"/>
        <v>7.8995531082096893</v>
      </c>
      <c r="L105" t="str">
        <f t="shared" si="255"/>
        <v>82 Transport and mobile machine drivers and operatives</v>
      </c>
      <c r="M105" s="18">
        <f t="shared" si="215"/>
        <v>8.9597250448700816</v>
      </c>
      <c r="N105" s="18">
        <f t="shared" si="215"/>
        <v>3.2693884121938854</v>
      </c>
      <c r="O105" s="18">
        <f t="shared" si="215"/>
        <v>5.2112792825738552</v>
      </c>
      <c r="P105" s="18">
        <f t="shared" si="215"/>
        <v>3.3934146831721357</v>
      </c>
      <c r="Q105" s="18">
        <f t="shared" si="216"/>
        <v>3.950299178674288</v>
      </c>
      <c r="S105" s="18">
        <f t="shared" si="217"/>
        <v>3.9958525340026751</v>
      </c>
      <c r="T105" s="18">
        <f t="shared" si="218"/>
        <v>4.3938378795896238</v>
      </c>
      <c r="U105" s="18">
        <f t="shared" si="219"/>
        <v>6.8612936449789164</v>
      </c>
      <c r="W105" t="str">
        <f t="shared" si="256"/>
        <v>82 Transport and mobile machine drivers and operatives</v>
      </c>
      <c r="X105" s="18">
        <f t="shared" si="220"/>
        <v>10.848436039133723</v>
      </c>
      <c r="Y105" s="18">
        <f t="shared" si="220"/>
        <v>-2.750876380366063</v>
      </c>
      <c r="Z105" s="18">
        <f t="shared" si="220"/>
        <v>5.0281765247223831</v>
      </c>
      <c r="AA105" s="18">
        <f t="shared" si="220"/>
        <v>4.3302248098070928</v>
      </c>
      <c r="AB105" s="18">
        <f t="shared" si="221"/>
        <v>4.0895823474699222</v>
      </c>
      <c r="AD105" s="18">
        <f t="shared" si="222"/>
        <v>4.562358503263364</v>
      </c>
      <c r="AE105" s="18">
        <f t="shared" si="223"/>
        <v>4.5576904992139733</v>
      </c>
      <c r="AF105" s="18">
        <f t="shared" si="224"/>
        <v>7.3660364007077206</v>
      </c>
      <c r="AH105" t="str">
        <f t="shared" si="257"/>
        <v>82 Transport and mobile machine drivers and operatives</v>
      </c>
      <c r="AI105" s="18">
        <f t="shared" si="225"/>
        <v>11.496784108414616</v>
      </c>
      <c r="AJ105" s="18">
        <f t="shared" si="225"/>
        <v>-4.3835019130802682</v>
      </c>
      <c r="AK105" s="18">
        <f t="shared" si="225"/>
        <v>4.7533106956114457</v>
      </c>
      <c r="AL105" s="18">
        <f t="shared" si="225"/>
        <v>3.7516416149712128</v>
      </c>
      <c r="AM105" s="18">
        <f t="shared" si="226"/>
        <v>3.5339031843413915</v>
      </c>
      <c r="AO105" s="18">
        <f t="shared" si="227"/>
        <v>4.0844625234838006</v>
      </c>
      <c r="AP105" s="18">
        <f t="shared" si="228"/>
        <v>4.3180131164408886</v>
      </c>
      <c r="AQ105" s="18">
        <f t="shared" si="229"/>
        <v>6.867822385673561</v>
      </c>
      <c r="AS105" t="str">
        <f t="shared" si="258"/>
        <v>82 Transport and mobile machine drivers and operatives</v>
      </c>
      <c r="AT105" s="18">
        <f t="shared" si="230"/>
        <v>9.9540527090783861</v>
      </c>
      <c r="AU105" s="18">
        <f t="shared" si="230"/>
        <v>-0.33023743228945968</v>
      </c>
      <c r="AV105" s="18">
        <f t="shared" si="230"/>
        <v>3.9710069011181792</v>
      </c>
      <c r="AW105" s="18">
        <f t="shared" si="230"/>
        <v>3.4485674527808818</v>
      </c>
      <c r="AX105" s="18">
        <f t="shared" si="231"/>
        <v>3.3708512528506596</v>
      </c>
      <c r="AZ105" s="18">
        <f t="shared" si="232"/>
        <v>3.6224215951669247</v>
      </c>
      <c r="BA105" s="18">
        <f t="shared" si="233"/>
        <v>4.220970258807788</v>
      </c>
      <c r="BB105" s="18">
        <f t="shared" si="234"/>
        <v>6.4797708596425307</v>
      </c>
      <c r="BD105" t="str">
        <f t="shared" si="259"/>
        <v>82 Transport and mobile machine drivers and operatives</v>
      </c>
      <c r="BE105" s="18">
        <f t="shared" si="235"/>
        <v>3.8958940341440762</v>
      </c>
      <c r="BF105" s="18">
        <f t="shared" si="235"/>
        <v>-10.979700810390147</v>
      </c>
      <c r="BG105" s="18">
        <f t="shared" si="235"/>
        <v>1.5250770131201685</v>
      </c>
      <c r="BH105" s="18">
        <f t="shared" si="235"/>
        <v>0.58734730266991608</v>
      </c>
      <c r="BI105" s="18">
        <f t="shared" si="236"/>
        <v>0.11215899832577314</v>
      </c>
      <c r="BK105" s="18">
        <f t="shared" si="237"/>
        <v>0.89895753649325005</v>
      </c>
      <c r="BL105" s="18">
        <f t="shared" si="238"/>
        <v>2.9337006049062309</v>
      </c>
      <c r="BM105" s="18">
        <f t="shared" si="239"/>
        <v>3.5464435755656609</v>
      </c>
      <c r="BO105" t="str">
        <f t="shared" si="260"/>
        <v>82 Transport and mobile machine drivers and operatives</v>
      </c>
      <c r="BP105" s="18">
        <f t="shared" si="240"/>
        <v>2.7036219326293409</v>
      </c>
      <c r="BQ105" s="18">
        <f t="shared" si="240"/>
        <v>-13.246243529267787</v>
      </c>
      <c r="BR105" s="18">
        <f t="shared" si="240"/>
        <v>1.0678419414481111</v>
      </c>
      <c r="BS105" s="18">
        <f t="shared" si="240"/>
        <v>0.14514956613183028</v>
      </c>
      <c r="BT105" s="18">
        <f t="shared" si="241"/>
        <v>-0.46443685654096178</v>
      </c>
      <c r="BV105" s="18">
        <f t="shared" si="242"/>
        <v>0.45177391088395691</v>
      </c>
      <c r="BW105" s="18">
        <f t="shared" si="243"/>
        <v>3.0281028042891567</v>
      </c>
      <c r="BX105" s="18">
        <f t="shared" si="244"/>
        <v>3.3290058792175614</v>
      </c>
      <c r="BZ105" t="str">
        <f t="shared" si="261"/>
        <v>82 Transport and mobile machine drivers and operatives</v>
      </c>
      <c r="CA105" s="18">
        <f t="shared" si="245"/>
        <v>1.7430012774220405</v>
      </c>
      <c r="CB105" s="18">
        <f t="shared" si="245"/>
        <v>-9.653144968041893</v>
      </c>
      <c r="CC105" s="18">
        <f t="shared" si="245"/>
        <v>-2.5902269541789313</v>
      </c>
      <c r="CD105" s="18">
        <f t="shared" si="245"/>
        <v>-2.4335546350534698</v>
      </c>
      <c r="CE105" s="18">
        <f t="shared" si="246"/>
        <v>-2.9499736356968898</v>
      </c>
      <c r="CG105" s="18">
        <f t="shared" si="247"/>
        <v>-2.4858067202382594</v>
      </c>
      <c r="CH105" s="18">
        <f t="shared" si="248"/>
        <v>2.2483993603853669</v>
      </c>
      <c r="CI105" s="18">
        <f t="shared" si="249"/>
        <v>0.52304114118331135</v>
      </c>
      <c r="CK105" t="str">
        <f t="shared" si="262"/>
        <v>82 Transport and mobile machine drivers and operatives</v>
      </c>
      <c r="CL105" s="18">
        <f t="shared" si="250"/>
        <v>-0.29905359503121787</v>
      </c>
      <c r="CM105" s="18">
        <f t="shared" si="250"/>
        <v>-7.7163849535692659</v>
      </c>
      <c r="CN105" s="18">
        <f t="shared" si="250"/>
        <v>-2.7669332414875902</v>
      </c>
      <c r="CO105" s="18">
        <f t="shared" si="250"/>
        <v>-5.1035756477073368</v>
      </c>
      <c r="CP105" s="18">
        <f t="shared" si="251"/>
        <v>-4.5461800978511713</v>
      </c>
      <c r="CR105" s="18">
        <f t="shared" si="252"/>
        <v>-4.3310016204802242</v>
      </c>
      <c r="CS105" s="18">
        <f t="shared" si="253"/>
        <v>1.649159672018996</v>
      </c>
      <c r="CT105" s="18">
        <f t="shared" si="254"/>
        <v>-1.5360308434620107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-3.3381186884678615</v>
      </c>
      <c r="C106" s="18">
        <f t="shared" si="210"/>
        <v>-16.220617798478276</v>
      </c>
      <c r="D106" s="18">
        <f t="shared" si="210"/>
        <v>37.856690158800646</v>
      </c>
      <c r="E106" s="18">
        <f t="shared" si="210"/>
        <v>4.5537967990848083</v>
      </c>
      <c r="F106" s="18">
        <f t="shared" si="211"/>
        <v>12.422866542658074</v>
      </c>
      <c r="H106" s="18">
        <f t="shared" si="212"/>
        <v>14.648705312029309</v>
      </c>
      <c r="I106" s="18">
        <f t="shared" si="213"/>
        <v>11.460197349702694</v>
      </c>
      <c r="J106" s="18">
        <f t="shared" si="214"/>
        <v>17.92693073711429</v>
      </c>
      <c r="L106" t="str">
        <f t="shared" si="255"/>
        <v>91 Elementary trades and related occupations</v>
      </c>
      <c r="M106" s="18">
        <f t="shared" si="215"/>
        <v>7.5487288604341396</v>
      </c>
      <c r="N106" s="18">
        <f t="shared" si="215"/>
        <v>-18.220886036847261</v>
      </c>
      <c r="O106" s="18">
        <f t="shared" si="215"/>
        <v>15.701360258869546</v>
      </c>
      <c r="P106" s="18">
        <f t="shared" si="215"/>
        <v>5.3652859792309604</v>
      </c>
      <c r="Q106" s="18">
        <f t="shared" si="216"/>
        <v>6.7872466976047541</v>
      </c>
      <c r="S106" s="18">
        <f t="shared" si="217"/>
        <v>8.7037488438817867</v>
      </c>
      <c r="T106" s="18">
        <f t="shared" si="218"/>
        <v>6.0602611463407285</v>
      </c>
      <c r="U106" s="18">
        <f t="shared" si="219"/>
        <v>11.197444850480998</v>
      </c>
      <c r="W106" t="str">
        <f t="shared" si="256"/>
        <v>91 Elementary trades and related occupations</v>
      </c>
      <c r="X106" s="18">
        <f t="shared" si="220"/>
        <v>6.7003110850404335</v>
      </c>
      <c r="Y106" s="18">
        <f t="shared" si="220"/>
        <v>-23.286378343248447</v>
      </c>
      <c r="Z106" s="18">
        <f t="shared" si="220"/>
        <v>19.530099838105276</v>
      </c>
      <c r="AA106" s="18">
        <f t="shared" si="220"/>
        <v>4.2292896242359879</v>
      </c>
      <c r="AB106" s="18">
        <f t="shared" si="221"/>
        <v>6.7234343239757299</v>
      </c>
      <c r="AD106" s="18">
        <f t="shared" si="222"/>
        <v>9.0985418212224278</v>
      </c>
      <c r="AE106" s="18">
        <f t="shared" si="223"/>
        <v>6.8520976020523205</v>
      </c>
      <c r="AF106" s="18">
        <f t="shared" si="224"/>
        <v>11.891503026475547</v>
      </c>
      <c r="AH106" t="str">
        <f t="shared" si="257"/>
        <v>91 Elementary trades and related occupations</v>
      </c>
      <c r="AI106" s="18">
        <f t="shared" si="225"/>
        <v>4.5377157812295232</v>
      </c>
      <c r="AJ106" s="18">
        <f t="shared" si="225"/>
        <v>-21.104902571701444</v>
      </c>
      <c r="AK106" s="18">
        <f t="shared" si="225"/>
        <v>20.250390772828354</v>
      </c>
      <c r="AL106" s="18">
        <f t="shared" si="225"/>
        <v>5.2260053357315428</v>
      </c>
      <c r="AM106" s="18">
        <f t="shared" si="226"/>
        <v>7.7505717940495655</v>
      </c>
      <c r="AO106" s="18">
        <f t="shared" si="227"/>
        <v>10.013054063896121</v>
      </c>
      <c r="AP106" s="18">
        <f t="shared" si="228"/>
        <v>7.478816664576371</v>
      </c>
      <c r="AQ106" s="18">
        <f t="shared" si="229"/>
        <v>12.854839302071319</v>
      </c>
      <c r="AS106" t="str">
        <f t="shared" si="258"/>
        <v>91 Elementary trades and related occupations</v>
      </c>
      <c r="AT106" s="18">
        <f t="shared" si="230"/>
        <v>6.6652136660627637</v>
      </c>
      <c r="AU106" s="18">
        <f t="shared" si="230"/>
        <v>-17.232113032813878</v>
      </c>
      <c r="AV106" s="18">
        <f t="shared" si="230"/>
        <v>17.499753129542526</v>
      </c>
      <c r="AW106" s="18">
        <f t="shared" si="230"/>
        <v>3.640278123442009</v>
      </c>
      <c r="AX106" s="18">
        <f t="shared" si="231"/>
        <v>6.2816458153642341</v>
      </c>
      <c r="AZ106" s="18">
        <f t="shared" si="232"/>
        <v>8.0682282104191714</v>
      </c>
      <c r="BA106" s="18">
        <f t="shared" si="233"/>
        <v>5.9505469093360519</v>
      </c>
      <c r="BB106" s="18">
        <f t="shared" si="234"/>
        <v>10.680631209252578</v>
      </c>
      <c r="BD106" t="str">
        <f t="shared" si="259"/>
        <v>91 Elementary trades and related occupations</v>
      </c>
      <c r="BE106" s="18">
        <f t="shared" si="235"/>
        <v>-2.2501058635354676</v>
      </c>
      <c r="BF106" s="18">
        <f t="shared" si="235"/>
        <v>-15.850271625573209</v>
      </c>
      <c r="BG106" s="18">
        <f t="shared" si="235"/>
        <v>14.198139238794782</v>
      </c>
      <c r="BH106" s="18">
        <f t="shared" si="235"/>
        <v>2.0469355342303652</v>
      </c>
      <c r="BI106" s="18">
        <f t="shared" si="236"/>
        <v>4.4321503557120723</v>
      </c>
      <c r="BK106" s="18">
        <f t="shared" si="237"/>
        <v>5.946428434539297</v>
      </c>
      <c r="BL106" s="18">
        <f t="shared" si="238"/>
        <v>4.541476102639419</v>
      </c>
      <c r="BM106" s="18">
        <f t="shared" si="239"/>
        <v>8.3399522144189895</v>
      </c>
      <c r="BO106" t="str">
        <f t="shared" si="260"/>
        <v>91 Elementary trades and related occupations</v>
      </c>
      <c r="BP106" s="18">
        <f t="shared" si="240"/>
        <v>-3.5456682422205898</v>
      </c>
      <c r="BQ106" s="18">
        <f t="shared" si="240"/>
        <v>-17.625589085808745</v>
      </c>
      <c r="BR106" s="18">
        <f t="shared" si="240"/>
        <v>12.460407699192144</v>
      </c>
      <c r="BS106" s="18">
        <f t="shared" si="240"/>
        <v>0.95343129388818504</v>
      </c>
      <c r="BT106" s="18">
        <f t="shared" si="241"/>
        <v>3.0979642333077484</v>
      </c>
      <c r="BV106" s="18">
        <f t="shared" si="242"/>
        <v>4.6519377833673436</v>
      </c>
      <c r="BW106" s="18">
        <f t="shared" si="243"/>
        <v>3.722853905794099</v>
      </c>
      <c r="BX106" s="18">
        <f t="shared" si="244"/>
        <v>6.8674438750426559</v>
      </c>
      <c r="BZ106" t="str">
        <f t="shared" si="261"/>
        <v>91 Elementary trades and related occupations</v>
      </c>
      <c r="CA106" s="18">
        <f t="shared" si="245"/>
        <v>-1.0184963429481386</v>
      </c>
      <c r="CB106" s="18">
        <f t="shared" si="245"/>
        <v>-17.081479320625338</v>
      </c>
      <c r="CC106" s="18">
        <f t="shared" si="245"/>
        <v>10.003553328711545</v>
      </c>
      <c r="CD106" s="18">
        <f t="shared" si="245"/>
        <v>-0.18694325404398082</v>
      </c>
      <c r="CE106" s="18">
        <f t="shared" si="246"/>
        <v>1.7061973944737074</v>
      </c>
      <c r="CG106" s="18">
        <f t="shared" si="247"/>
        <v>3.1004296854692415</v>
      </c>
      <c r="CH106" s="18">
        <f t="shared" si="248"/>
        <v>3.5122998383604997</v>
      </c>
      <c r="CI106" s="18">
        <f t="shared" si="249"/>
        <v>5.5838733278473107</v>
      </c>
      <c r="CK106" t="str">
        <f t="shared" si="262"/>
        <v>91 Elementary trades and related occupations</v>
      </c>
      <c r="CL106" s="18">
        <f t="shared" si="250"/>
        <v>-4.9828142470985544</v>
      </c>
      <c r="CM106" s="18">
        <f t="shared" si="250"/>
        <v>-12.22095564815373</v>
      </c>
      <c r="CN106" s="18">
        <f t="shared" si="250"/>
        <v>11.513282414375237</v>
      </c>
      <c r="CO106" s="18">
        <f t="shared" si="250"/>
        <v>0.16987864598005942</v>
      </c>
      <c r="CP106" s="18">
        <f t="shared" si="251"/>
        <v>2.7335291963637154</v>
      </c>
      <c r="CR106" s="18">
        <f t="shared" si="252"/>
        <v>3.8166390440439013</v>
      </c>
      <c r="CS106" s="18">
        <f t="shared" si="253"/>
        <v>2.9485423125822363</v>
      </c>
      <c r="CT106" s="18">
        <f t="shared" si="254"/>
        <v>5.7104944050340611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4.0673248724642175</v>
      </c>
      <c r="C107" s="18">
        <f t="shared" si="210"/>
        <v>-6.9331451160727582</v>
      </c>
      <c r="D107" s="18">
        <f t="shared" si="210"/>
        <v>3.4167897382437529</v>
      </c>
      <c r="E107" s="18">
        <f t="shared" si="210"/>
        <v>2.6349306063354616</v>
      </c>
      <c r="F107" s="18">
        <f t="shared" si="211"/>
        <v>2.2513120272538378</v>
      </c>
      <c r="H107" s="18">
        <f t="shared" si="212"/>
        <v>2.8948913149502209</v>
      </c>
      <c r="I107" s="18">
        <f t="shared" si="213"/>
        <v>3.6144432993596265</v>
      </c>
      <c r="J107" s="18">
        <f t="shared" si="214"/>
        <v>5.5162540691132689</v>
      </c>
      <c r="L107" t="str">
        <f t="shared" ref="L107" si="263">A107</f>
        <v>92 Elementary administration and service occupations</v>
      </c>
      <c r="M107" s="18">
        <f t="shared" si="215"/>
        <v>4.8258417143421939</v>
      </c>
      <c r="N107" s="18">
        <f t="shared" si="215"/>
        <v>2.2670655713660226</v>
      </c>
      <c r="O107" s="18">
        <f t="shared" si="215"/>
        <v>4.9326784706646531</v>
      </c>
      <c r="P107" s="18">
        <f t="shared" si="215"/>
        <v>3.4616662896613137</v>
      </c>
      <c r="Q107" s="18">
        <f t="shared" si="216"/>
        <v>3.8437270828091785</v>
      </c>
      <c r="S107" s="18">
        <f t="shared" si="217"/>
        <v>3.9496980037928786</v>
      </c>
      <c r="T107" s="18">
        <f t="shared" si="218"/>
        <v>4.0508775890238935</v>
      </c>
      <c r="U107" s="18">
        <f t="shared" si="219"/>
        <v>6.583150888297995</v>
      </c>
      <c r="W107" t="str">
        <f t="shared" ref="W107" si="264">A107</f>
        <v>92 Elementary administration and service occupations</v>
      </c>
      <c r="X107" s="18">
        <f t="shared" si="220"/>
        <v>5.3505831521845515</v>
      </c>
      <c r="Y107" s="18">
        <f t="shared" si="220"/>
        <v>-7.6614901747865893</v>
      </c>
      <c r="Z107" s="18">
        <f t="shared" si="220"/>
        <v>3.278736495527057</v>
      </c>
      <c r="AA107" s="18">
        <f t="shared" si="220"/>
        <v>3.2510696645231985</v>
      </c>
      <c r="AB107" s="18">
        <f t="shared" si="221"/>
        <v>2.5413285304693778</v>
      </c>
      <c r="AD107" s="18">
        <f t="shared" si="222"/>
        <v>3.2602911179229865</v>
      </c>
      <c r="AE107" s="18">
        <f t="shared" si="223"/>
        <v>3.9874619106215814</v>
      </c>
      <c r="AF107" s="18">
        <f t="shared" si="224"/>
        <v>6.0564389724198087</v>
      </c>
      <c r="AH107" t="str">
        <f t="shared" ref="AH107" si="265">L107</f>
        <v>92 Elementary administration and service occupations</v>
      </c>
      <c r="AI107" s="18">
        <f t="shared" si="225"/>
        <v>6.1377216905880827</v>
      </c>
      <c r="AJ107" s="18">
        <f t="shared" si="225"/>
        <v>-8.6910854853483492</v>
      </c>
      <c r="AK107" s="18">
        <f t="shared" si="225"/>
        <v>2.9548323519712483</v>
      </c>
      <c r="AL107" s="18">
        <f t="shared" si="225"/>
        <v>3.2467577128127756</v>
      </c>
      <c r="AM107" s="18">
        <f t="shared" si="226"/>
        <v>2.36628502318732</v>
      </c>
      <c r="AO107" s="18">
        <f t="shared" si="227"/>
        <v>3.1493574031705052</v>
      </c>
      <c r="AP107" s="18">
        <f t="shared" si="228"/>
        <v>3.7960256530902736</v>
      </c>
      <c r="AQ107" s="18">
        <f t="shared" si="229"/>
        <v>5.8340256332990892</v>
      </c>
      <c r="AS107" t="str">
        <f t="shared" ref="AS107" si="266">W107</f>
        <v>92 Elementary administration and service occupations</v>
      </c>
      <c r="AT107" s="18">
        <f t="shared" si="230"/>
        <v>4.2049769520706715</v>
      </c>
      <c r="AU107" s="18">
        <f t="shared" si="230"/>
        <v>-3.5486425666777732</v>
      </c>
      <c r="AV107" s="18">
        <f t="shared" si="230"/>
        <v>1.9677934513906425</v>
      </c>
      <c r="AW107" s="18">
        <f t="shared" si="230"/>
        <v>3.1699125029806874</v>
      </c>
      <c r="AX107" s="18">
        <f t="shared" si="231"/>
        <v>2.3610258285705843</v>
      </c>
      <c r="AZ107" s="18">
        <f t="shared" si="232"/>
        <v>2.7676396773140599</v>
      </c>
      <c r="BA107" s="18">
        <f t="shared" si="233"/>
        <v>3.6592059825630852</v>
      </c>
      <c r="BB107" s="18">
        <f t="shared" si="234"/>
        <v>5.4621601298604272</v>
      </c>
      <c r="BD107" t="str">
        <f t="shared" ref="BD107" si="267">AH107</f>
        <v>92 Elementary administration and service occupations</v>
      </c>
      <c r="BE107" s="18">
        <f t="shared" si="235"/>
        <v>-1.3826850708221095</v>
      </c>
      <c r="BF107" s="18">
        <f t="shared" si="235"/>
        <v>-7.4349076483227527</v>
      </c>
      <c r="BG107" s="18">
        <f t="shared" si="235"/>
        <v>-2.814260911369082</v>
      </c>
      <c r="BH107" s="18">
        <f t="shared" si="235"/>
        <v>-4.3479759599085455E-2</v>
      </c>
      <c r="BI107" s="18">
        <f t="shared" si="236"/>
        <v>-1.3923288167262959</v>
      </c>
      <c r="BK107" s="18">
        <f t="shared" si="237"/>
        <v>-0.97574134248363809</v>
      </c>
      <c r="BL107" s="18">
        <f t="shared" si="238"/>
        <v>2.3729916454897415</v>
      </c>
      <c r="BM107" s="18">
        <f t="shared" si="239"/>
        <v>1.6849134725082093</v>
      </c>
      <c r="BO107" t="str">
        <f t="shared" ref="BO107" si="268">AS107</f>
        <v>92 Elementary administration and service occupations</v>
      </c>
      <c r="BP107" s="18">
        <f t="shared" si="240"/>
        <v>-0.25150789540898666</v>
      </c>
      <c r="BQ107" s="18">
        <f t="shared" si="240"/>
        <v>-16.81028409919929</v>
      </c>
      <c r="BR107" s="18">
        <f t="shared" si="240"/>
        <v>-0.33599726772909344</v>
      </c>
      <c r="BS107" s="18">
        <f t="shared" si="240"/>
        <v>-0.9065381453854271</v>
      </c>
      <c r="BT107" s="18">
        <f t="shared" si="241"/>
        <v>-1.8080906937939289</v>
      </c>
      <c r="BV107" s="18">
        <f t="shared" si="242"/>
        <v>-0.71672168404897096</v>
      </c>
      <c r="BW107" s="18">
        <f t="shared" si="243"/>
        <v>2.4563471457729635</v>
      </c>
      <c r="BX107" s="18">
        <f t="shared" si="244"/>
        <v>1.9540129439137743</v>
      </c>
      <c r="BZ107" t="str">
        <f t="shared" ref="BZ107" si="269">BD107</f>
        <v>92 Elementary administration and service occupations</v>
      </c>
      <c r="CA107" s="18">
        <f t="shared" si="245"/>
        <v>0.54753372018188085</v>
      </c>
      <c r="CB107" s="18">
        <f t="shared" si="245"/>
        <v>-13.992924379165162</v>
      </c>
      <c r="CC107" s="18">
        <f t="shared" si="245"/>
        <v>-3.1198591219978145</v>
      </c>
      <c r="CD107" s="18">
        <f t="shared" si="245"/>
        <v>-3.7249900383812706</v>
      </c>
      <c r="CE107" s="18">
        <f t="shared" si="246"/>
        <v>-4.2138468497904258</v>
      </c>
      <c r="CG107" s="18">
        <f t="shared" si="247"/>
        <v>-3.5237008761053845</v>
      </c>
      <c r="CH107" s="18">
        <f t="shared" si="248"/>
        <v>1.8799748001470107</v>
      </c>
      <c r="CI107" s="18">
        <f t="shared" si="249"/>
        <v>-0.65471406532097154</v>
      </c>
      <c r="CK107" t="str">
        <f t="shared" ref="CK107" si="270">BO107</f>
        <v>92 Elementary administration and service occupations</v>
      </c>
      <c r="CL107" s="18">
        <f t="shared" si="250"/>
        <v>-10.074866940701044</v>
      </c>
      <c r="CM107" s="18">
        <f t="shared" si="250"/>
        <v>-5.9594266878437496</v>
      </c>
      <c r="CN107" s="18">
        <f t="shared" si="250"/>
        <v>-8.0295380842394852</v>
      </c>
      <c r="CO107" s="18">
        <f t="shared" si="250"/>
        <v>-2.5716056545866173</v>
      </c>
      <c r="CP107" s="18">
        <f t="shared" si="251"/>
        <v>-4.5225558127143906</v>
      </c>
      <c r="CR107" s="18">
        <f t="shared" si="252"/>
        <v>-4.4259875060427838</v>
      </c>
      <c r="CS107" s="18">
        <f t="shared" si="253"/>
        <v>1.039929624366831</v>
      </c>
      <c r="CT107" s="18">
        <f t="shared" si="254"/>
        <v>-2.5864731815002151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3.4727249293202478</v>
      </c>
      <c r="C109" s="26">
        <f>IF(AND(D$6-C$6 &lt;&gt; 0,C35&lt;&gt;0,D35&lt;&gt;0),(EXP(LN(D35/C35)/(D$6-C$6))-1)*100,0)</f>
        <v>13.816868175049969</v>
      </c>
      <c r="D109" s="26">
        <f>IF(AND(E$6-D$6 &lt;&gt; 0,D35&lt;&gt;0,E35&lt;&gt;0),(EXP(LN(E35/D35)/(E$6-D$6))-1)*100,0)</f>
        <v>4.2053904548029042</v>
      </c>
      <c r="E109" s="26">
        <f>IF(AND(F$6-E$6 &lt;&gt; 0,E35&lt;&gt;0,F35&lt;&gt;0),(EXP(LN(F35/E35)/(F$6-E$6))-1)*100,0)</f>
        <v>2.7590945595044047</v>
      </c>
      <c r="F109" s="26">
        <f>IF(AND(F$6-C$6 &lt;&gt; 0,C35&lt;&gt;0,F35&lt;&gt;0),(EXP(LN(F35/C35)/(F$6-C$6))-1)*100,0)</f>
        <v>3.8702711673153756</v>
      </c>
      <c r="H109" s="26">
        <f t="shared" ref="H109" si="271">IF($F$6-$D$6 &lt;&gt; 0,(EXP(LN(1+(H72/100))/($F$6-$D$6))-1)*100,0)</f>
        <v>3.2389489263718874</v>
      </c>
      <c r="I109" s="26">
        <f t="shared" ref="I109" si="272">IF(D35&gt;0,((1+(I35/D35))^(1/($F$6-$D$6))-1)*100,0)</f>
        <v>3.3828471661214499</v>
      </c>
      <c r="J109" s="26">
        <f t="shared" ref="J109" si="273">IF($F$6-$D$6 &lt;&gt; 0,(EXP(LN(1+(J72/100))/($F$6-$D$6))-1)*100,0)</f>
        <v>5.5868378619151393</v>
      </c>
      <c r="L109" s="24" t="str">
        <f>L35</f>
        <v>All occupations</v>
      </c>
      <c r="M109" s="26">
        <f>IF(AND(N$6-M$6 &lt;&gt; 0,M35&lt;&gt;0,N35&lt;&gt;0),(EXP(LN(N35/M35)/(N$6-M$6))-1)*100,0)</f>
        <v>3.9149099131029264</v>
      </c>
      <c r="N109" s="26">
        <f>IF(AND(O$6-N$6 &lt;&gt; 0,N35&lt;&gt;0,O35&lt;&gt;0),(EXP(LN(O35/N35)/(O$6-N$6))-1)*100,0)</f>
        <v>12.017595170640138</v>
      </c>
      <c r="O109" s="26">
        <f>IF(AND(P$6-O$6 &lt;&gt; 0,O35&lt;&gt;0,P35&lt;&gt;0),(EXP(LN(P35/O35)/(P$6-O$6))-1)*100,0)</f>
        <v>4.1250760696101452</v>
      </c>
      <c r="P109" s="26">
        <f>IF(AND(Q$6-P$6 &lt;&gt; 0,P35&lt;&gt;0,Q35&lt;&gt;0),(EXP(LN(Q35/P35)/(Q$6-P$6))-1)*100,0)</f>
        <v>2.9118726072228096</v>
      </c>
      <c r="Q109" s="26">
        <f>IF(AND(Q$6-N$6 &lt;&gt; 0,N35&lt;&gt;0,Q35&lt;&gt;0),(EXP(LN(Q35/N35)/(Q$6-N$6))-1)*100,0)</f>
        <v>3.8382492008897318</v>
      </c>
      <c r="S109" s="26">
        <f t="shared" ref="S109" si="274">IF($F$6-$D$6 &lt;&gt; 0,(EXP(LN(1+(S72/100))/($F$6-$D$6))-1)*100,0)</f>
        <v>3.3146949584532459</v>
      </c>
      <c r="T109" s="26">
        <f t="shared" ref="T109" si="275">IF(O35&gt;0,((1+(T35/O35))^(1/($F$6-$D$6))-1)*100,0)</f>
        <v>3.5497824577573223</v>
      </c>
      <c r="U109" s="26">
        <f t="shared" ref="U109" si="276">IF($F$6-$D$6 &lt;&gt; 0,(EXP(LN(1+(U72/100))/($F$6-$D$6))-1)*100,0)</f>
        <v>5.7659313043282978</v>
      </c>
      <c r="W109" s="24" t="str">
        <f>W35</f>
        <v>All occupations</v>
      </c>
      <c r="X109" s="26">
        <f>IF(AND(Y$6-X$6 &lt;&gt; 0,X35&lt;&gt;0,Y35&lt;&gt;0),(EXP(LN(Y35/X35)/(Y$6-X$6))-1)*100,0)</f>
        <v>4.3858025122636812</v>
      </c>
      <c r="Y109" s="26">
        <f>IF(AND(Z$6-Y$6 &lt;&gt; 0,Y35&lt;&gt;0,Z35&lt;&gt;0),(EXP(LN(Z35/Y35)/(Z$6-Y$6))-1)*100,0)</f>
        <v>-0.71241591067646715</v>
      </c>
      <c r="Z109" s="26">
        <f>IF(AND(AA$6-Z$6 &lt;&gt; 0,Z35&lt;&gt;0,AA35&lt;&gt;0),(EXP(LN(AA35/Z35)/(AA$6-Z$6))-1)*100,0)</f>
        <v>2.4682691993748618</v>
      </c>
      <c r="AA109" s="26">
        <f>IF(AND(AB$6-AA$6 &lt;&gt; 0,AA35&lt;&gt;0,AB35&lt;&gt;0),(EXP(LN(AB35/AA35)/(AB$6-AA$6))-1)*100,0)</f>
        <v>2.1074797893952946</v>
      </c>
      <c r="AB109" s="26">
        <f>IF(AND(AB$6-Y$6 &lt;&gt; 0,Y35&lt;&gt;0,AB35&lt;&gt;0),(EXP(LN(AB35/Y35)/(AB$6-Y$6))-1)*100,0)</f>
        <v>2.0413263064611664</v>
      </c>
      <c r="AD109" s="26">
        <f t="shared" ref="AD109" si="277">IF($F$6-$D$6 &lt;&gt; 0,(EXP(LN(1+(AD72/100))/($F$6-$D$6))-1)*100,0)</f>
        <v>2.2276015564194784</v>
      </c>
      <c r="AE109" s="26">
        <f t="shared" ref="AE109" si="278">IF(Z35&gt;0,((1+(AE35/Z35))^(1/($F$6-$D$6))-1)*100,0)</f>
        <v>3.3463477138481856</v>
      </c>
      <c r="AF109" s="26">
        <f t="shared" ref="AF109" si="279">IF($F$6-$D$6 &lt;&gt; 0,(EXP(LN(1+(AF72/100))/($F$6-$D$6))-1)*100,0)</f>
        <v>4.8335972178084274</v>
      </c>
      <c r="AH109" s="24" t="str">
        <f>AH35</f>
        <v>All occupations</v>
      </c>
      <c r="AI109" s="26">
        <f>IF(AND(AJ$6-AI$6 &lt;&gt; 0,AI35&lt;&gt;0,AJ35&lt;&gt;0),(EXP(LN(AJ35/AI35)/(AJ$6-AI$6))-1)*100,0)</f>
        <v>1.0828354766501791</v>
      </c>
      <c r="AJ109" s="26">
        <f>IF(AND(AK$6-AJ$6 &lt;&gt; 0,AJ35&lt;&gt;0,AK35&lt;&gt;0),(EXP(LN(AK35/AJ35)/(AK$6-AJ$6))-1)*100,0)</f>
        <v>-2.6342105145285011</v>
      </c>
      <c r="AK109" s="26">
        <f>IF(AND(AL$6-AK$6 &lt;&gt; 0,AK35&lt;&gt;0,AL35&lt;&gt;0),(EXP(LN(AL35/AK35)/(AL$6-AK$6))-1)*100,0)</f>
        <v>1.0443693251678932</v>
      </c>
      <c r="AL109" s="26">
        <f>IF(AND(AM$6-AL$6 &lt;&gt; 0,AL35&lt;&gt;0,AM35&lt;&gt;0),(EXP(LN(AM35/AL35)/(AM$6-AL$6))-1)*100,0)</f>
        <v>1.6272979078258087</v>
      </c>
      <c r="AM109" s="26">
        <f>IF(AND(AM$6-AJ$6 &lt;&gt; 0,AJ35&lt;&gt;0,AM35&lt;&gt;0),(EXP(LN(AM35/AJ35)/(AM$6-AJ$6))-1)*100,0)</f>
        <v>1.1735345861591862</v>
      </c>
      <c r="AO109" s="26">
        <f t="shared" ref="AO109" si="280">IF($F$6-$D$6 &lt;&gt; 0,(EXP(LN(1+(AO72/100))/($F$6-$D$6))-1)*100,0)</f>
        <v>1.4326156755909869</v>
      </c>
      <c r="AP109" s="26">
        <f t="shared" ref="AP109" si="281">IF(AK35&gt;0,((1+(AP35/AK35))^(1/($F$6-$D$6))-1)*100,0)</f>
        <v>3.1189448701106404</v>
      </c>
      <c r="AQ109" s="26">
        <f t="shared" ref="AQ109" si="282">IF($F$6-$D$6 &lt;&gt; 0,(EXP(LN(1+(AQ72/100))/($F$6-$D$6))-1)*100,0)</f>
        <v>4.0844836698652021</v>
      </c>
      <c r="AS109" s="24" t="str">
        <f>AS35</f>
        <v>All occupations</v>
      </c>
      <c r="AT109" s="26">
        <f>IF(AND(AU$6-AT$6 &lt;&gt; 0,AT35&lt;&gt;0,AU35&lt;&gt;0),(EXP(LN(AU35/AT35)/(AU$6-AT$6))-1)*100,0)</f>
        <v>4.187788058408648</v>
      </c>
      <c r="AU109" s="26">
        <f>IF(AND(AV$6-AU$6 &lt;&gt; 0,AU35&lt;&gt;0,AV35&lt;&gt;0),(EXP(LN(AV35/AU35)/(AV$6-AU$6))-1)*100,0)</f>
        <v>-0.31808179801735559</v>
      </c>
      <c r="AV109" s="26">
        <f>IF(AND(AW$6-AV$6 &lt;&gt; 0,AV35&lt;&gt;0,AW35&lt;&gt;0),(EXP(LN(AW35/AV35)/(AW$6-AV$6))-1)*100,0)</f>
        <v>1.7964776794743509</v>
      </c>
      <c r="AW109" s="26">
        <f>IF(AND(AX$6-AW$6 &lt;&gt; 0,AW35&lt;&gt;0,AX35&lt;&gt;0),(EXP(LN(AX35/AW35)/(AX$6-AW$6))-1)*100,0)</f>
        <v>2.0816336015318626</v>
      </c>
      <c r="AX109" s="26">
        <f>IF(AND(AX$6-AU$6 &lt;&gt; 0,AU35&lt;&gt;0,AX35&lt;&gt;0),(EXP(LN(AX35/AU35)/(AX$6-AU$6))-1)*100,0)</f>
        <v>1.8409087494121845</v>
      </c>
      <c r="AZ109" s="26">
        <f t="shared" ref="AZ109" si="283">IF($F$6-$D$6 &lt;&gt; 0,(EXP(LN(1+(AZ72/100))/($F$6-$D$6))-1)*100,0)</f>
        <v>1.9864929835050393</v>
      </c>
      <c r="BA109" s="26">
        <f t="shared" ref="BA109" si="284">IF(AV35&gt;0,((1+(BA35/AV35))^(1/($F$6-$D$6))-1)*100,0)</f>
        <v>3.13266412192994</v>
      </c>
      <c r="BB109" s="26">
        <f t="shared" ref="BB109" si="285">IF($F$6-$D$6 &lt;&gt; 0,(EXP(LN(1+(BB72/100))/($F$6-$D$6))-1)*100,0)</f>
        <v>4.4865076254616554</v>
      </c>
      <c r="BD109" s="24" t="str">
        <f>BD35</f>
        <v>All occupations</v>
      </c>
      <c r="BE109" s="26">
        <f>IF(AND(BF$6-BE$6 &lt;&gt; 0,BE35&lt;&gt;0,BF35&lt;&gt;0),(EXP(LN(BF35/BE35)/(BF$6-BE$6))-1)*100,0)</f>
        <v>1.0259584143410105</v>
      </c>
      <c r="BF109" s="26">
        <f>IF(AND(BG$6-BF$6 &lt;&gt; 0,BF35&lt;&gt;0,BG35&lt;&gt;0),(EXP(LN(BG35/BF35)/(BG$6-BF$6))-1)*100,0)</f>
        <v>-0.86932046781368344</v>
      </c>
      <c r="BG109" s="26">
        <f>IF(AND(BH$6-BG$6 &lt;&gt; 0,BG35&lt;&gt;0,BH35&lt;&gt;0),(EXP(LN(BH35/BG35)/(BH$6-BG$6))-1)*100,0)</f>
        <v>-0.25594879785616476</v>
      </c>
      <c r="BH109" s="26">
        <f>IF(AND(BI$6-BH$6 &lt;&gt; 0,BH35&lt;&gt;0,BI35&lt;&gt;0),(EXP(LN(BI35/BH35)/(BI$6-BH$6))-1)*100,0)</f>
        <v>-8.6675065222752146E-3</v>
      </c>
      <c r="BI109" s="26">
        <f>IF(AND(BI$6-BF$6 &lt;&gt; 0,BF35&lt;&gt;0,BI35&lt;&gt;0),(EXP(LN(BI35/BF35)/(BI$6-BF$6))-1)*100,0)</f>
        <v>-0.13997597063877265</v>
      </c>
      <c r="BK109" s="26">
        <f t="shared" ref="BK109" si="286">IF($F$6-$D$6 &lt;&gt; 0,(EXP(LN(1+(BK72/100))/($F$6-$D$6))-1)*100,0)</f>
        <v>-9.1162645294795563E-2</v>
      </c>
      <c r="BL109" s="26">
        <f t="shared" ref="BL109" si="287">IF(BG35&gt;0,((1+(BL35/BG35))^(1/($F$6-$D$6))-1)*100,0)</f>
        <v>2.5028331597841236</v>
      </c>
      <c r="BM109" s="26">
        <f t="shared" ref="BM109" si="288">IF($F$6-$D$6 &lt;&gt; 0,(EXP(LN(1+(BM72/100))/($F$6-$D$6))-1)*100,0)</f>
        <v>2.438467618080753</v>
      </c>
      <c r="BO109" s="24" t="str">
        <f>BO35</f>
        <v>All occupations</v>
      </c>
      <c r="BP109" s="26">
        <f>IF(AND(BQ$6-BP$6 &lt;&gt; 0,BP35&lt;&gt;0,BQ35&lt;&gt;0),(EXP(LN(BQ35/BP35)/(BQ$6-BP$6))-1)*100,0)</f>
        <v>-0.10486369076868618</v>
      </c>
      <c r="BQ109" s="26">
        <f>IF(AND(BR$6-BQ$6 &lt;&gt; 0,BQ35&lt;&gt;0,BR35&lt;&gt;0),(EXP(LN(BR35/BQ35)/(BR$6-BQ$6))-1)*100,0)</f>
        <v>-9.5405060116332976</v>
      </c>
      <c r="BR109" s="26">
        <f>IF(AND(BS$6-BR$6 &lt;&gt; 0,BR35&lt;&gt;0,BS35&lt;&gt;0),(EXP(LN(BS35/BR35)/(BS$6-BR$6))-1)*100,0)</f>
        <v>0.2018220755751976</v>
      </c>
      <c r="BS109" s="26">
        <f>IF(AND(BT$6-BS$6 &lt;&gt; 0,BS35&lt;&gt;0,BT35&lt;&gt;0),(EXP(LN(BT35/BS35)/(BT$6-BS$6))-1)*100,0)</f>
        <v>-1.3000409047773887</v>
      </c>
      <c r="BT109" s="26">
        <f>IF(AND(BT$6-BQ$6 &lt;&gt; 0,BQ35&lt;&gt;0,BT35&lt;&gt;0),(EXP(LN(BT35/BQ35)/(BT$6-BQ$6))-1)*100,0)</f>
        <v>-1.3720234031623257</v>
      </c>
      <c r="BV109" s="26">
        <f t="shared" ref="BV109" si="289">IF($F$6-$D$6 &lt;&gt; 0,(EXP(LN(1+(BV72/100))/($F$6-$D$6))-1)*100,0)</f>
        <v>-0.80193788588145409</v>
      </c>
      <c r="BW109" s="26">
        <f t="shared" ref="BW109" si="290">IF(BR35&gt;0,((1+(BW35/BR35))^(1/($F$6-$D$6))-1)*100,0)</f>
        <v>2.409215553906674</v>
      </c>
      <c r="BX109" s="26">
        <f t="shared" ref="BX109" si="291">IF($F$6-$D$6 &lt;&gt; 0,(EXP(LN(1+(BX72/100))/($F$6-$D$6))-1)*100,0)</f>
        <v>1.8444516237222874</v>
      </c>
      <c r="BZ109" s="24" t="str">
        <f>BZ35</f>
        <v>All occupations</v>
      </c>
      <c r="CA109" s="26">
        <f>IF(AND(CB$6-CA$6 &lt;&gt; 0,CA35&lt;&gt;0,CB35&lt;&gt;0),(EXP(LN(CB35/CA35)/(CB$6-CA$6))-1)*100,0)</f>
        <v>-5.4409668675903244E-2</v>
      </c>
      <c r="CB109" s="26">
        <f>IF(AND(CC$6-CB$6 &lt;&gt; 0,CB35&lt;&gt;0,CC35&lt;&gt;0),(EXP(LN(CC35/CB35)/(CC$6-CB$6))-1)*100,0)</f>
        <v>-7.5615350037849698</v>
      </c>
      <c r="CC109" s="26">
        <f>IF(AND(CD$6-CC$6 &lt;&gt; 0,CC35&lt;&gt;0,CD35&lt;&gt;0),(EXP(LN(CD35/CC35)/(CD$6-CC$6))-1)*100,0)</f>
        <v>-2.7414370347968786</v>
      </c>
      <c r="CD109" s="26">
        <f>IF(AND(CE$6-CD$6 &lt;&gt; 0,CD35&lt;&gt;0,CE35&lt;&gt;0),(EXP(LN(CE35/CD35)/(CE$6-CD$6))-1)*100,0)</f>
        <v>-4.004666043323124</v>
      </c>
      <c r="CE109" s="26">
        <f>IF(AND(CE$6-CB$6 &lt;&gt; 0,CB35&lt;&gt;0,CE35&lt;&gt;0),(EXP(LN(CE35/CB35)/(CE$6-CB$6))-1)*100,0)</f>
        <v>-3.83886619269459</v>
      </c>
      <c r="CG109" s="26">
        <f t="shared" ref="CG109" si="292">IF($F$6-$D$6 &lt;&gt; 0,(EXP(LN(1+(CG72/100))/($F$6-$D$6))-1)*100,0)</f>
        <v>-3.585423341236027</v>
      </c>
      <c r="CH109" s="26">
        <f t="shared" ref="CH109" si="293">IF(CC35&gt;0,((1+(CH35/CC35))^(1/($F$6-$D$6))-1)*100,0)</f>
        <v>1.8856332498319972</v>
      </c>
      <c r="CI109" s="26">
        <f t="shared" ref="CI109" si="294">IF($F$6-$D$6 &lt;&gt; 0,(EXP(LN(1+(CI72/100))/($F$6-$D$6))-1)*100,0)</f>
        <v>-0.6875037075834145</v>
      </c>
      <c r="CK109" s="24" t="str">
        <f>CK35</f>
        <v>All occupations</v>
      </c>
      <c r="CL109" s="26">
        <f>IF(AND(CM$6-CL$6 &lt;&gt; 0,CL35&lt;&gt;0,CM35&lt;&gt;0),(EXP(LN(CM35/CL35)/(CM$6-CL$6))-1)*100,0)</f>
        <v>-5.4656660702141258</v>
      </c>
      <c r="CM109" s="26">
        <f>IF(AND(CN$6-CM$6 &lt;&gt; 0,CM35&lt;&gt;0,CN35&lt;&gt;0),(EXP(LN(CN35/CM35)/(CN$6-CM$6))-1)*100,0)</f>
        <v>1.4231380856956299</v>
      </c>
      <c r="CN109" s="26">
        <f>IF(AND(CO$6-CN$6 &lt;&gt; 0,CN35&lt;&gt;0,CO35&lt;&gt;0),(EXP(LN(CO35/CN35)/(CO$6-CN$6))-1)*100,0)</f>
        <v>-2.0542853054386079</v>
      </c>
      <c r="CO109" s="26">
        <f>IF(AND(CP$6-CO$6 &lt;&gt; 0,CO35&lt;&gt;0,CP35&lt;&gt;0),(EXP(LN(CP35/CO35)/(CP$6-CO$6))-1)*100,0)</f>
        <v>-1.0227887497630817</v>
      </c>
      <c r="CP109" s="26">
        <f>IF(AND(CP$6-CM$6 &lt;&gt; 0,CM35&lt;&gt;0,CP35&lt;&gt;0),(EXP(LN(CP35/CM35)/(CP$6-CM$6))-1)*100,0)</f>
        <v>-1.1956595879551446</v>
      </c>
      <c r="CR109" s="26">
        <f t="shared" ref="CR109" si="295">IF($F$6-$D$6 &lt;&gt; 0,(EXP(LN(1+(CR72/100))/($F$6-$D$6))-1)*100,0)</f>
        <v>-1.3678223209453666</v>
      </c>
      <c r="CS109" s="26">
        <f t="shared" ref="CS109" si="296">IF(CN35&gt;0,((1+(CS35/CN35))^(1/($F$6-$D$6))-1)*100,0)</f>
        <v>1.6558847156317169</v>
      </c>
      <c r="CT109" s="26">
        <f t="shared" ref="CT109" si="297">IF($F$6-$D$6 &lt;&gt; 0,(EXP(LN(1+(CT72/100))/($F$6-$D$6))-1)*100,0)</f>
        <v>0.59275533444302919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Cheshire and Warrington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Cheshire and Warrington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Cheshire and Warrington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Cheshire and Warrington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Cheshire and Warrington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Cheshire and Warrington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Cheshire and Warrington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Cheshire and Warrington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Cheshire and Warrington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0.10976912027582053</v>
      </c>
      <c r="C119" s="27">
        <f t="shared" si="299"/>
        <v>0.11665198899984131</v>
      </c>
      <c r="D119" s="27">
        <f t="shared" si="299"/>
        <v>3.5881478204122352E-2</v>
      </c>
      <c r="E119" s="27">
        <f t="shared" si="299"/>
        <v>0.17792046812103157</v>
      </c>
      <c r="F119" s="27">
        <f t="shared" ref="F119:F144" si="300">F8-D8</f>
        <v>0.21380194632515392</v>
      </c>
      <c r="L119" t="str">
        <f>A119</f>
        <v>11 Corporate managers and directors</v>
      </c>
      <c r="M119" s="27">
        <f t="shared" ref="M119:P144" si="301">N8-M8</f>
        <v>0.85385291958926279</v>
      </c>
      <c r="N119" s="27">
        <f t="shared" si="301"/>
        <v>0.42863892529767433</v>
      </c>
      <c r="O119" s="27">
        <f t="shared" si="301"/>
        <v>0.19331912317631161</v>
      </c>
      <c r="P119" s="27">
        <f t="shared" si="301"/>
        <v>1.1956360981915788</v>
      </c>
      <c r="Q119" s="27">
        <f t="shared" ref="Q119:Q144" si="302">Q8-O8</f>
        <v>1.3889552213678904</v>
      </c>
      <c r="W119" t="str">
        <f>A119</f>
        <v>11 Corporate managers and directors</v>
      </c>
      <c r="X119" s="27">
        <f t="shared" ref="X119:AA144" si="303">Y8-X8</f>
        <v>2.6616958737991885</v>
      </c>
      <c r="Y119" s="27">
        <f t="shared" si="303"/>
        <v>-0.18592372782992683</v>
      </c>
      <c r="Z119" s="27">
        <f t="shared" si="303"/>
        <v>-0.34930636823482963</v>
      </c>
      <c r="AA119" s="27">
        <f t="shared" si="303"/>
        <v>2.1353848198671521</v>
      </c>
      <c r="AB119" s="27">
        <f t="shared" ref="AB119:AB144" si="304">AB8-Z8</f>
        <v>1.7860784516323225</v>
      </c>
      <c r="AH119" t="str">
        <f>L119</f>
        <v>11 Corporate managers and directors</v>
      </c>
      <c r="AI119" s="27">
        <f t="shared" ref="AI119:AL144" si="305">AJ8-AI8</f>
        <v>0.31118122861967135</v>
      </c>
      <c r="AJ119" s="27">
        <f t="shared" si="305"/>
        <v>2.5278715500072435E-2</v>
      </c>
      <c r="AK119" s="27">
        <f t="shared" si="305"/>
        <v>-0.14800962255662964</v>
      </c>
      <c r="AL119" s="27">
        <f t="shared" si="305"/>
        <v>0.23684813545862049</v>
      </c>
      <c r="AM119" s="27">
        <f t="shared" ref="AM119:AM144" si="306">AM8-AK8</f>
        <v>8.8838512901990851E-2</v>
      </c>
      <c r="AS119" t="str">
        <f>W119</f>
        <v>11 Corporate managers and directors</v>
      </c>
      <c r="AT119" s="27">
        <f t="shared" ref="AT119:AW144" si="307">AU8-AT8</f>
        <v>0.57143016230615906</v>
      </c>
      <c r="AU119" s="27">
        <f t="shared" si="307"/>
        <v>5.7895461514645419E-2</v>
      </c>
      <c r="AV119" s="27">
        <f t="shared" si="307"/>
        <v>-0.28443929540872759</v>
      </c>
      <c r="AW119" s="27">
        <f t="shared" si="307"/>
        <v>0.44536146143801947</v>
      </c>
      <c r="AX119" s="27">
        <f t="shared" ref="AX119:AX144" si="308">AX8-AV8</f>
        <v>0.16092216602929188</v>
      </c>
      <c r="BD119" t="str">
        <f>AH119</f>
        <v>11 Corporate managers and directors</v>
      </c>
      <c r="BE119" s="27">
        <f t="shared" ref="BE119:BH144" si="309">BF8-BE8</f>
        <v>0.78112131143879715</v>
      </c>
      <c r="BF119" s="27">
        <f t="shared" si="309"/>
        <v>0.1663073647272828</v>
      </c>
      <c r="BG119" s="27">
        <f t="shared" si="309"/>
        <v>-1.1603543260947617</v>
      </c>
      <c r="BH119" s="27">
        <f t="shared" si="309"/>
        <v>-0.10008672263172258</v>
      </c>
      <c r="BI119" s="27">
        <f t="shared" ref="BI119:BI144" si="310">BI8-BG8</f>
        <v>-1.2604410487264843</v>
      </c>
      <c r="BO119" t="str">
        <f>AS119</f>
        <v>11 Corporate managers and directors</v>
      </c>
      <c r="BP119" s="27">
        <f t="shared" ref="BP119:BS144" si="311">BQ8-BP8</f>
        <v>0.2708949491138064</v>
      </c>
      <c r="BQ119" s="27">
        <f t="shared" si="311"/>
        <v>-0.24314797720195891</v>
      </c>
      <c r="BR119" s="27">
        <f t="shared" si="311"/>
        <v>-0.96867739866251146</v>
      </c>
      <c r="BS119" s="27">
        <f t="shared" si="311"/>
        <v>-0.73421264204627912</v>
      </c>
      <c r="BT119" s="27">
        <f t="shared" ref="BT119:BT144" si="312">BT8-BR8</f>
        <v>-1.7028900407087906</v>
      </c>
      <c r="BZ119" t="str">
        <f>BD119</f>
        <v>11 Corporate managers and directors</v>
      </c>
      <c r="CA119" s="68">
        <f t="shared" ref="CA119:CD144" si="313">CB8-CA8</f>
        <v>0.4022973732057471</v>
      </c>
      <c r="CB119" s="68">
        <f t="shared" si="313"/>
        <v>0.1132621946141481</v>
      </c>
      <c r="CC119" s="68">
        <f t="shared" si="313"/>
        <v>-0.78047986531576763</v>
      </c>
      <c r="CD119" s="68">
        <f t="shared" si="313"/>
        <v>-0.62992236815141922</v>
      </c>
      <c r="CE119" s="68">
        <f t="shared" ref="CE119:CE144" si="314">CE8-CC8</f>
        <v>-1.4104022334671868</v>
      </c>
      <c r="CK119" t="str">
        <f>BO119</f>
        <v>11 Corporate managers and directors</v>
      </c>
      <c r="CL119" s="68">
        <f t="shared" ref="CL119:CO144" si="315">CM8-CL8</f>
        <v>-2.37263150115814E-2</v>
      </c>
      <c r="CM119" s="68">
        <f t="shared" si="315"/>
        <v>0.10728725190433053</v>
      </c>
      <c r="CN119" s="68">
        <f t="shared" si="315"/>
        <v>-2.7665904562955146E-2</v>
      </c>
      <c r="CO119" s="68">
        <f t="shared" si="315"/>
        <v>0.23277064224646937</v>
      </c>
      <c r="CP119" s="68">
        <f t="shared" ref="CP119:CP144" si="316">CP8-CN8</f>
        <v>0.20510473768351423</v>
      </c>
    </row>
    <row r="120" spans="1:94" x14ac:dyDescent="0.2">
      <c r="A120" t="str">
        <f t="shared" si="298"/>
        <v>12 Other managers and proprietors</v>
      </c>
      <c r="B120" s="27">
        <f t="shared" si="299"/>
        <v>2.3685590323080957E-2</v>
      </c>
      <c r="C120" s="27">
        <f t="shared" si="299"/>
        <v>2.4885381164984566E-2</v>
      </c>
      <c r="D120" s="27">
        <f t="shared" si="299"/>
        <v>4.3644220231336045E-2</v>
      </c>
      <c r="E120" s="27">
        <f t="shared" si="299"/>
        <v>8.4930398276489544E-2</v>
      </c>
      <c r="F120" s="27">
        <f t="shared" si="300"/>
        <v>0.12857461850782559</v>
      </c>
      <c r="L120" t="str">
        <f t="shared" ref="L120:L143" si="317">A120</f>
        <v>12 Other managers and proprietors</v>
      </c>
      <c r="M120" s="27">
        <f t="shared" si="301"/>
        <v>0.19204672798512146</v>
      </c>
      <c r="N120" s="27">
        <f t="shared" si="301"/>
        <v>0.20771339996909677</v>
      </c>
      <c r="O120" s="27">
        <f t="shared" si="301"/>
        <v>0.30570091566948232</v>
      </c>
      <c r="P120" s="27">
        <f t="shared" si="301"/>
        <v>0.73846262639811755</v>
      </c>
      <c r="Q120" s="27">
        <f t="shared" si="302"/>
        <v>1.0441635420675999</v>
      </c>
      <c r="W120" t="str">
        <f t="shared" ref="W120:W143" si="318">A120</f>
        <v>12 Other managers and proprietors</v>
      </c>
      <c r="X120" s="27">
        <f t="shared" si="303"/>
        <v>0.49763623462585693</v>
      </c>
      <c r="Y120" s="27">
        <f t="shared" si="303"/>
        <v>8.6159172327735511E-2</v>
      </c>
      <c r="Z120" s="27">
        <f t="shared" si="303"/>
        <v>0.53153271539879787</v>
      </c>
      <c r="AA120" s="27">
        <f t="shared" si="303"/>
        <v>1.5126885223585926</v>
      </c>
      <c r="AB120" s="27">
        <f t="shared" si="304"/>
        <v>2.0442212377573905</v>
      </c>
      <c r="AH120" t="str">
        <f t="shared" ref="AH120:AH143" si="319">L120</f>
        <v>12 Other managers and proprietors</v>
      </c>
      <c r="AI120" s="27">
        <f t="shared" si="305"/>
        <v>6.1667960852058834E-2</v>
      </c>
      <c r="AJ120" s="27">
        <f t="shared" si="305"/>
        <v>0.10539889749591669</v>
      </c>
      <c r="AK120" s="27">
        <f t="shared" si="305"/>
        <v>5.9886981252593063E-2</v>
      </c>
      <c r="AL120" s="27">
        <f t="shared" si="305"/>
        <v>0.34216069694657847</v>
      </c>
      <c r="AM120" s="27">
        <f t="shared" si="306"/>
        <v>0.40204767819917153</v>
      </c>
      <c r="AS120" t="str">
        <f t="shared" ref="AS120:AS143" si="320">W120</f>
        <v>12 Other managers and proprietors</v>
      </c>
      <c r="AT120" s="27">
        <f t="shared" si="307"/>
        <v>0.15031949633768948</v>
      </c>
      <c r="AU120" s="27">
        <f t="shared" si="307"/>
        <v>2.9015954969928481E-2</v>
      </c>
      <c r="AV120" s="27">
        <f t="shared" si="307"/>
        <v>0.15951218467271433</v>
      </c>
      <c r="AW120" s="27">
        <f t="shared" si="307"/>
        <v>0.37562771708402365</v>
      </c>
      <c r="AX120" s="27">
        <f t="shared" si="308"/>
        <v>0.53513990175673798</v>
      </c>
      <c r="BD120" t="str">
        <f t="shared" ref="BD120:BD143" si="321">AH120</f>
        <v>12 Other managers and proprietors</v>
      </c>
      <c r="BE120" s="27">
        <f t="shared" si="309"/>
        <v>-0.24395485381704862</v>
      </c>
      <c r="BF120" s="27">
        <f t="shared" si="309"/>
        <v>0.16042383490647438</v>
      </c>
      <c r="BG120" s="27">
        <f t="shared" si="309"/>
        <v>-0.28131321723612501</v>
      </c>
      <c r="BH120" s="27">
        <f t="shared" si="309"/>
        <v>5.0912269193426063E-2</v>
      </c>
      <c r="BI120" s="27">
        <f t="shared" si="310"/>
        <v>-0.23040094804269895</v>
      </c>
      <c r="BO120" t="str">
        <f t="shared" ref="BO120:BO143" si="322">AS120</f>
        <v>12 Other managers and proprietors</v>
      </c>
      <c r="BP120" s="27">
        <f t="shared" si="311"/>
        <v>-0.14974185252221073</v>
      </c>
      <c r="BQ120" s="27">
        <f t="shared" si="311"/>
        <v>2.825363904968814E-2</v>
      </c>
      <c r="BR120" s="27">
        <f t="shared" si="311"/>
        <v>-1.8907805359829055E-3</v>
      </c>
      <c r="BS120" s="27">
        <f t="shared" si="311"/>
        <v>-0.16652724311537925</v>
      </c>
      <c r="BT120" s="27">
        <f t="shared" si="312"/>
        <v>-0.16841802365136216</v>
      </c>
      <c r="BZ120" t="str">
        <f t="shared" ref="BZ120:BZ143" si="323">BD120</f>
        <v>12 Other managers and proprietors</v>
      </c>
      <c r="CA120" s="68">
        <f t="shared" si="313"/>
        <v>-0.11764711580448872</v>
      </c>
      <c r="CB120" s="68">
        <f t="shared" si="313"/>
        <v>7.8665809824901567E-2</v>
      </c>
      <c r="CC120" s="68">
        <f t="shared" si="313"/>
        <v>-0.25047084670460884</v>
      </c>
      <c r="CD120" s="68">
        <f t="shared" si="313"/>
        <v>-0.43358006448056807</v>
      </c>
      <c r="CE120" s="68">
        <f t="shared" si="314"/>
        <v>-0.68405091118517691</v>
      </c>
      <c r="CK120" t="str">
        <f t="shared" ref="CK120:CK143" si="324">BO120</f>
        <v>12 Other managers and proprietors</v>
      </c>
      <c r="CL120" s="68">
        <f t="shared" si="315"/>
        <v>-0.23769624310525173</v>
      </c>
      <c r="CM120" s="68">
        <f t="shared" si="315"/>
        <v>0.13041621554714133</v>
      </c>
      <c r="CN120" s="68">
        <f t="shared" si="315"/>
        <v>3.6569573539728117E-2</v>
      </c>
      <c r="CO120" s="68">
        <f t="shared" si="315"/>
        <v>0.22353068563801892</v>
      </c>
      <c r="CP120" s="68">
        <f t="shared" si="316"/>
        <v>0.26010025917774704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0.21554000602648959</v>
      </c>
      <c r="C121" s="27">
        <f t="shared" si="299"/>
        <v>0.22814529956206697</v>
      </c>
      <c r="D121" s="27">
        <f t="shared" si="299"/>
        <v>0.55548257737151707</v>
      </c>
      <c r="E121" s="27">
        <f t="shared" si="299"/>
        <v>0.62662238235687484</v>
      </c>
      <c r="F121" s="27">
        <f t="shared" si="300"/>
        <v>1.1821049597283919</v>
      </c>
      <c r="L121" t="str">
        <f t="shared" si="317"/>
        <v>21 Science, research, engineering and technology professionals</v>
      </c>
      <c r="M121" s="27">
        <f t="shared" si="301"/>
        <v>0.92265904324138859</v>
      </c>
      <c r="N121" s="27">
        <f t="shared" si="301"/>
        <v>0.72491102393381546</v>
      </c>
      <c r="O121" s="27">
        <f t="shared" si="301"/>
        <v>2.610962863459962</v>
      </c>
      <c r="P121" s="27">
        <f t="shared" si="301"/>
        <v>2.9268455967235383</v>
      </c>
      <c r="Q121" s="27">
        <f t="shared" si="302"/>
        <v>5.5378084601835003</v>
      </c>
      <c r="W121" t="str">
        <f t="shared" si="318"/>
        <v>21 Science, research, engineering and technology professionals</v>
      </c>
      <c r="X121" s="27">
        <f t="shared" si="303"/>
        <v>2.0972332437837355</v>
      </c>
      <c r="Y121" s="27">
        <f t="shared" si="303"/>
        <v>-0.25215205079873293</v>
      </c>
      <c r="Z121" s="27">
        <f t="shared" si="303"/>
        <v>2.7336169885326704</v>
      </c>
      <c r="AA121" s="27">
        <f t="shared" si="303"/>
        <v>2.5280941729937361</v>
      </c>
      <c r="AB121" s="27">
        <f t="shared" si="304"/>
        <v>5.2617111615264065</v>
      </c>
      <c r="AH121" t="str">
        <f t="shared" si="319"/>
        <v>21 Science, research, engineering and technology professionals</v>
      </c>
      <c r="AI121" s="27">
        <f t="shared" si="305"/>
        <v>0.14731501172770567</v>
      </c>
      <c r="AJ121" s="27">
        <f t="shared" si="305"/>
        <v>2.5941389029911832E-2</v>
      </c>
      <c r="AK121" s="27">
        <f t="shared" si="305"/>
        <v>0.25491796674130551</v>
      </c>
      <c r="AL121" s="27">
        <f t="shared" si="305"/>
        <v>0.28502169969152358</v>
      </c>
      <c r="AM121" s="27">
        <f t="shared" si="306"/>
        <v>0.53993966643282909</v>
      </c>
      <c r="AS121" t="str">
        <f t="shared" si="320"/>
        <v>21 Science, research, engineering and technology professionals</v>
      </c>
      <c r="AT121" s="27">
        <f t="shared" si="307"/>
        <v>0.44831217322342143</v>
      </c>
      <c r="AU121" s="27">
        <f t="shared" si="307"/>
        <v>-7.0620353130074864E-2</v>
      </c>
      <c r="AV121" s="27">
        <f t="shared" si="307"/>
        <v>0.3075731972812199</v>
      </c>
      <c r="AW121" s="27">
        <f t="shared" si="307"/>
        <v>0.38863094426156763</v>
      </c>
      <c r="AX121" s="27">
        <f t="shared" si="308"/>
        <v>0.69620414154278754</v>
      </c>
      <c r="BD121" t="str">
        <f t="shared" si="321"/>
        <v>21 Science, research, engineering and technology professionals</v>
      </c>
      <c r="BE121" s="27">
        <f t="shared" si="309"/>
        <v>0.10424111778941914</v>
      </c>
      <c r="BF121" s="27">
        <f t="shared" si="309"/>
        <v>-4.1794663360153805E-2</v>
      </c>
      <c r="BG121" s="27">
        <f t="shared" si="309"/>
        <v>0.19551587578008878</v>
      </c>
      <c r="BH121" s="27">
        <f t="shared" si="309"/>
        <v>-0.50833115443314503</v>
      </c>
      <c r="BI121" s="27">
        <f t="shared" si="310"/>
        <v>-0.31281527865305625</v>
      </c>
      <c r="BO121" t="str">
        <f t="shared" si="322"/>
        <v>21 Science, research, engineering and technology professionals</v>
      </c>
      <c r="BP121" s="27">
        <f t="shared" si="311"/>
        <v>7.2302789615724894E-2</v>
      </c>
      <c r="BQ121" s="27">
        <f t="shared" si="311"/>
        <v>-6.7446788076216624E-2</v>
      </c>
      <c r="BR121" s="27">
        <f t="shared" si="311"/>
        <v>0.46516454251812034</v>
      </c>
      <c r="BS121" s="27">
        <f t="shared" si="311"/>
        <v>-0.27030284510668956</v>
      </c>
      <c r="BT121" s="27">
        <f t="shared" si="312"/>
        <v>0.19486169741143078</v>
      </c>
      <c r="BZ121" t="str">
        <f t="shared" si="323"/>
        <v>21 Science, research, engineering and technology professionals</v>
      </c>
      <c r="CA121" s="68">
        <f t="shared" si="313"/>
        <v>0.15644364563033419</v>
      </c>
      <c r="CB121" s="68">
        <f t="shared" si="313"/>
        <v>-6.2948364536989931E-3</v>
      </c>
      <c r="CC121" s="68">
        <f t="shared" si="313"/>
        <v>9.2427240046625947E-2</v>
      </c>
      <c r="CD121" s="68">
        <f t="shared" si="313"/>
        <v>-0.53783287350992115</v>
      </c>
      <c r="CE121" s="68">
        <f t="shared" si="314"/>
        <v>-0.4454056334632952</v>
      </c>
      <c r="CK121" t="str">
        <f t="shared" si="324"/>
        <v>21 Science, research, engineering and technology professionals</v>
      </c>
      <c r="CL121" s="68">
        <f t="shared" si="315"/>
        <v>2.4846352375799685E-3</v>
      </c>
      <c r="CM121" s="68">
        <f t="shared" si="315"/>
        <v>6.4932024267060628E-2</v>
      </c>
      <c r="CN121" s="68">
        <f t="shared" si="315"/>
        <v>0.25020344080884482</v>
      </c>
      <c r="CO121" s="68">
        <f t="shared" si="315"/>
        <v>0.25953201926076008</v>
      </c>
      <c r="CP121" s="68">
        <f t="shared" si="316"/>
        <v>0.50973546006960491</v>
      </c>
    </row>
    <row r="122" spans="1:94" x14ac:dyDescent="0.2">
      <c r="A122" t="str">
        <f t="shared" si="298"/>
        <v>22 Health professionals</v>
      </c>
      <c r="B122" s="27">
        <f t="shared" si="299"/>
        <v>0.15528328289919791</v>
      </c>
      <c r="C122" s="27">
        <f t="shared" si="299"/>
        <v>0.16437118915955873</v>
      </c>
      <c r="D122" s="27">
        <f t="shared" si="299"/>
        <v>0.35382510655900612</v>
      </c>
      <c r="E122" s="27">
        <f t="shared" si="299"/>
        <v>0.59429472291590058</v>
      </c>
      <c r="F122" s="27">
        <f t="shared" si="300"/>
        <v>0.94811982947490669</v>
      </c>
      <c r="L122" t="str">
        <f t="shared" si="317"/>
        <v>22 Health professionals</v>
      </c>
      <c r="M122" s="27">
        <f t="shared" si="301"/>
        <v>0.54705224231854421</v>
      </c>
      <c r="N122" s="27">
        <f t="shared" si="301"/>
        <v>0.42691236270056843</v>
      </c>
      <c r="O122" s="27">
        <f t="shared" si="301"/>
        <v>0.56143042173204805</v>
      </c>
      <c r="P122" s="27">
        <f t="shared" si="301"/>
        <v>1.3712557626475679</v>
      </c>
      <c r="Q122" s="27">
        <f t="shared" si="302"/>
        <v>1.9326861843796159</v>
      </c>
      <c r="W122" t="str">
        <f t="shared" si="318"/>
        <v>22 Health professionals</v>
      </c>
      <c r="X122" s="27">
        <f t="shared" si="303"/>
        <v>1.2791159758524406</v>
      </c>
      <c r="Y122" s="27">
        <f t="shared" si="303"/>
        <v>6.8581693227338647E-2</v>
      </c>
      <c r="Z122" s="27">
        <f t="shared" si="303"/>
        <v>0.55266526679619155</v>
      </c>
      <c r="AA122" s="27">
        <f t="shared" si="303"/>
        <v>1.5800964233340977</v>
      </c>
      <c r="AB122" s="27">
        <f t="shared" si="304"/>
        <v>2.1327616901302893</v>
      </c>
      <c r="AH122" t="str">
        <f t="shared" si="319"/>
        <v>22 Health professionals</v>
      </c>
      <c r="AI122" s="27">
        <f t="shared" si="305"/>
        <v>-0.74378037801419028</v>
      </c>
      <c r="AJ122" s="27">
        <f t="shared" si="305"/>
        <v>-0.30201413044327952</v>
      </c>
      <c r="AK122" s="27">
        <f t="shared" si="305"/>
        <v>-1.177878378295657</v>
      </c>
      <c r="AL122" s="27">
        <f t="shared" si="305"/>
        <v>-0.8412058548893866</v>
      </c>
      <c r="AM122" s="27">
        <f t="shared" si="306"/>
        <v>-2.0190842331850436</v>
      </c>
      <c r="AS122" t="str">
        <f t="shared" si="320"/>
        <v>22 Health professionals</v>
      </c>
      <c r="AT122" s="27">
        <f t="shared" si="307"/>
        <v>9.9497033684345759E-2</v>
      </c>
      <c r="AU122" s="27">
        <f t="shared" si="307"/>
        <v>2.6655302170806472E-2</v>
      </c>
      <c r="AV122" s="27">
        <f t="shared" si="307"/>
        <v>4.5790163811711859E-2</v>
      </c>
      <c r="AW122" s="27">
        <f t="shared" si="307"/>
        <v>0.13822302756145688</v>
      </c>
      <c r="AX122" s="27">
        <f t="shared" si="308"/>
        <v>0.18401319137316874</v>
      </c>
      <c r="BD122" t="str">
        <f t="shared" si="321"/>
        <v>22 Health professionals</v>
      </c>
      <c r="BE122" s="27">
        <f t="shared" si="309"/>
        <v>0.45898598643059829</v>
      </c>
      <c r="BF122" s="27">
        <f t="shared" si="309"/>
        <v>0.13864135184712501</v>
      </c>
      <c r="BG122" s="27">
        <f t="shared" si="309"/>
        <v>1.21291340335965E-2</v>
      </c>
      <c r="BH122" s="27">
        <f t="shared" si="309"/>
        <v>0.28022557222725286</v>
      </c>
      <c r="BI122" s="27">
        <f t="shared" si="310"/>
        <v>0.29235470626084936</v>
      </c>
      <c r="BO122" t="str">
        <f t="shared" si="322"/>
        <v>22 Health professionals</v>
      </c>
      <c r="BP122" s="27">
        <f t="shared" si="311"/>
        <v>0.23784385063868285</v>
      </c>
      <c r="BQ122" s="27">
        <f t="shared" si="311"/>
        <v>-5.8155441522213858E-2</v>
      </c>
      <c r="BR122" s="27">
        <f t="shared" si="311"/>
        <v>-2.5604713228677856E-2</v>
      </c>
      <c r="BS122" s="27">
        <f t="shared" si="311"/>
        <v>-0.25251999524294266</v>
      </c>
      <c r="BT122" s="27">
        <f t="shared" si="312"/>
        <v>-0.27812470847162052</v>
      </c>
      <c r="BZ122" t="str">
        <f t="shared" si="323"/>
        <v>22 Health professionals</v>
      </c>
      <c r="CA122" s="68">
        <f t="shared" si="313"/>
        <v>0.13800994854488779</v>
      </c>
      <c r="CB122" s="68">
        <f t="shared" si="313"/>
        <v>-4.3225479553399171E-2</v>
      </c>
      <c r="CC122" s="68">
        <f t="shared" si="313"/>
        <v>-0.10599172998722894</v>
      </c>
      <c r="CD122" s="68">
        <f t="shared" si="313"/>
        <v>-0.2057902952425873</v>
      </c>
      <c r="CE122" s="68">
        <f t="shared" si="314"/>
        <v>-0.31178202522981624</v>
      </c>
      <c r="CK122" t="str">
        <f t="shared" si="324"/>
        <v>22 Health professionals</v>
      </c>
      <c r="CL122" s="68">
        <f t="shared" si="315"/>
        <v>1.2107669874980034E-2</v>
      </c>
      <c r="CM122" s="68">
        <f t="shared" si="315"/>
        <v>3.8356213461685024E-2</v>
      </c>
      <c r="CN122" s="68">
        <f t="shared" si="315"/>
        <v>1.9826376147921015E-2</v>
      </c>
      <c r="CO122" s="68">
        <f t="shared" si="315"/>
        <v>8.4377014003008927E-2</v>
      </c>
      <c r="CP122" s="68">
        <f t="shared" si="316"/>
        <v>0.10420339015092994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5.4708501270549048E-2</v>
      </c>
      <c r="C123" s="27">
        <f t="shared" si="299"/>
        <v>0.18350455935895837</v>
      </c>
      <c r="D123" s="27">
        <f t="shared" si="299"/>
        <v>0.33249440233983885</v>
      </c>
      <c r="E123" s="27">
        <f t="shared" si="299"/>
        <v>0.61935575803476794</v>
      </c>
      <c r="F123" s="27">
        <f t="shared" si="300"/>
        <v>0.95185016037460679</v>
      </c>
      <c r="L123" t="str">
        <f t="shared" si="317"/>
        <v>23 Teaching and other educational professionals</v>
      </c>
      <c r="M123" s="27">
        <f t="shared" si="301"/>
        <v>0.27436683500865833</v>
      </c>
      <c r="N123" s="27">
        <f t="shared" si="301"/>
        <v>1.1708392152910641</v>
      </c>
      <c r="O123" s="27">
        <f t="shared" si="301"/>
        <v>1.7867518371014111</v>
      </c>
      <c r="P123" s="27">
        <f t="shared" si="301"/>
        <v>3.5152079322627419</v>
      </c>
      <c r="Q123" s="27">
        <f t="shared" si="302"/>
        <v>5.3019597693641529</v>
      </c>
      <c r="W123" t="str">
        <f t="shared" si="318"/>
        <v>23 Teaching and other educational professionals</v>
      </c>
      <c r="X123" s="27">
        <f t="shared" si="303"/>
        <v>-0.82275992692684152</v>
      </c>
      <c r="Y123" s="27">
        <f t="shared" si="303"/>
        <v>-3.7317175179533812E-2</v>
      </c>
      <c r="Z123" s="27">
        <f t="shared" si="303"/>
        <v>-0.76411217658416053</v>
      </c>
      <c r="AA123" s="27">
        <f t="shared" si="303"/>
        <v>-0.94627610920417116</v>
      </c>
      <c r="AB123" s="27">
        <f t="shared" si="304"/>
        <v>-1.7103882857883317</v>
      </c>
      <c r="AH123" t="str">
        <f t="shared" si="319"/>
        <v>23 Teaching and other educational professionals</v>
      </c>
      <c r="AI123" s="27">
        <f t="shared" si="305"/>
        <v>-0.31344106246532077</v>
      </c>
      <c r="AJ123" s="27">
        <f t="shared" si="305"/>
        <v>-4.5396096021057208E-2</v>
      </c>
      <c r="AK123" s="27">
        <f t="shared" si="305"/>
        <v>-0.1820123590438667</v>
      </c>
      <c r="AL123" s="27">
        <f t="shared" si="305"/>
        <v>4.1310078254071514E-2</v>
      </c>
      <c r="AM123" s="27">
        <f t="shared" si="306"/>
        <v>-0.14070228078979519</v>
      </c>
      <c r="AS123" t="str">
        <f t="shared" si="320"/>
        <v>23 Teaching and other educational professionals</v>
      </c>
      <c r="AT123" s="27">
        <f t="shared" si="307"/>
        <v>1.9577656315687975E-2</v>
      </c>
      <c r="AU123" s="27">
        <f t="shared" si="307"/>
        <v>-8.309785256620128E-3</v>
      </c>
      <c r="AV123" s="27">
        <f t="shared" si="307"/>
        <v>-2.8558437447243901E-2</v>
      </c>
      <c r="AW123" s="27">
        <f t="shared" si="307"/>
        <v>3.3874268756132753E-3</v>
      </c>
      <c r="AX123" s="27">
        <f t="shared" si="308"/>
        <v>-2.5171010571630625E-2</v>
      </c>
      <c r="BD123" t="str">
        <f t="shared" si="321"/>
        <v>23 Teaching and other educational professionals</v>
      </c>
      <c r="BE123" s="27">
        <f t="shared" si="309"/>
        <v>1.5612228320691202E-2</v>
      </c>
      <c r="BF123" s="27">
        <f t="shared" si="309"/>
        <v>0.1467184300835358</v>
      </c>
      <c r="BG123" s="27">
        <f t="shared" si="309"/>
        <v>-8.3587203112430286E-2</v>
      </c>
      <c r="BH123" s="27">
        <f t="shared" si="309"/>
        <v>0.16109023851030013</v>
      </c>
      <c r="BI123" s="27">
        <f t="shared" si="310"/>
        <v>7.7503035397869846E-2</v>
      </c>
      <c r="BO123" t="str">
        <f t="shared" si="322"/>
        <v>23 Teaching and other educational professionals</v>
      </c>
      <c r="BP123" s="27">
        <f t="shared" si="311"/>
        <v>-1.9491051593152342E-3</v>
      </c>
      <c r="BQ123" s="27">
        <f t="shared" si="311"/>
        <v>3.9048760452916609E-3</v>
      </c>
      <c r="BR123" s="27">
        <f t="shared" si="311"/>
        <v>-5.6601871490041811E-2</v>
      </c>
      <c r="BS123" s="27">
        <f t="shared" si="311"/>
        <v>-6.0756102931271316E-2</v>
      </c>
      <c r="BT123" s="27">
        <f t="shared" si="312"/>
        <v>-0.11735797442131313</v>
      </c>
      <c r="BZ123" t="str">
        <f t="shared" si="323"/>
        <v>23 Teaching and other educational professionals</v>
      </c>
      <c r="CA123" s="68">
        <f t="shared" si="313"/>
        <v>-1.9306392287897767E-3</v>
      </c>
      <c r="CB123" s="68">
        <f t="shared" si="313"/>
        <v>4.9156409829096526E-2</v>
      </c>
      <c r="CC123" s="68">
        <f t="shared" si="313"/>
        <v>-8.4052333893399278E-2</v>
      </c>
      <c r="CD123" s="68">
        <f t="shared" si="313"/>
        <v>-0.12370835700752197</v>
      </c>
      <c r="CE123" s="68">
        <f t="shared" si="314"/>
        <v>-0.20776069090092125</v>
      </c>
      <c r="CK123" t="str">
        <f t="shared" si="324"/>
        <v>23 Teaching and other educational professionals</v>
      </c>
      <c r="CL123" s="68">
        <f t="shared" si="315"/>
        <v>-8.6731616942614664E-3</v>
      </c>
      <c r="CM123" s="68">
        <f t="shared" si="315"/>
        <v>6.2166216257331125E-2</v>
      </c>
      <c r="CN123" s="68">
        <f t="shared" si="315"/>
        <v>2.3925292967020756E-2</v>
      </c>
      <c r="CO123" s="68">
        <f t="shared" si="315"/>
        <v>5.9473897508010326E-2</v>
      </c>
      <c r="CP123" s="68">
        <f t="shared" si="316"/>
        <v>8.3399190475031082E-2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0.11326902976079622</v>
      </c>
      <c r="C124" s="27">
        <f t="shared" si="299"/>
        <v>0.10177294406122395</v>
      </c>
      <c r="D124" s="27">
        <f t="shared" si="299"/>
        <v>0.11896972399377237</v>
      </c>
      <c r="E124" s="27">
        <f t="shared" si="299"/>
        <v>0.22134806851000088</v>
      </c>
      <c r="F124" s="27">
        <f t="shared" si="300"/>
        <v>0.34031779250377325</v>
      </c>
      <c r="L124" t="str">
        <f t="shared" si="317"/>
        <v>24 Business, media and public service professionals</v>
      </c>
      <c r="M124" s="27">
        <f t="shared" si="301"/>
        <v>1.3957354353787297</v>
      </c>
      <c r="N124" s="27">
        <f t="shared" si="301"/>
        <v>1.1621483145459246</v>
      </c>
      <c r="O124" s="27">
        <f t="shared" si="301"/>
        <v>1.2238499130809792</v>
      </c>
      <c r="P124" s="27">
        <f t="shared" si="301"/>
        <v>2.3687192873522953</v>
      </c>
      <c r="Q124" s="27">
        <f t="shared" si="302"/>
        <v>3.5925692004332745</v>
      </c>
      <c r="W124" t="str">
        <f t="shared" si="318"/>
        <v>24 Business, media and public service professionals</v>
      </c>
      <c r="X124" s="27">
        <f t="shared" si="303"/>
        <v>2.7191424664026815</v>
      </c>
      <c r="Y124" s="27">
        <f t="shared" si="303"/>
        <v>0.71223827829079234</v>
      </c>
      <c r="Z124" s="27">
        <f t="shared" si="303"/>
        <v>0.56302976251343573</v>
      </c>
      <c r="AA124" s="27">
        <f t="shared" si="303"/>
        <v>1.7070665493206629</v>
      </c>
      <c r="AB124" s="27">
        <f t="shared" si="304"/>
        <v>2.2700963118340987</v>
      </c>
      <c r="AH124" t="str">
        <f t="shared" si="319"/>
        <v>24 Business, media and public service professionals</v>
      </c>
      <c r="AI124" s="27">
        <f t="shared" si="305"/>
        <v>6.6233585136276085E-3</v>
      </c>
      <c r="AJ124" s="27">
        <f t="shared" si="305"/>
        <v>5.3347381123552529E-2</v>
      </c>
      <c r="AK124" s="27">
        <f t="shared" si="305"/>
        <v>-4.4987565295653509E-2</v>
      </c>
      <c r="AL124" s="27">
        <f t="shared" si="305"/>
        <v>0.13938454691890634</v>
      </c>
      <c r="AM124" s="27">
        <f t="shared" si="306"/>
        <v>9.4396981623252829E-2</v>
      </c>
      <c r="AS124" t="str">
        <f t="shared" si="320"/>
        <v>24 Business, media and public service professionals</v>
      </c>
      <c r="AT124" s="27">
        <f t="shared" si="307"/>
        <v>0.41154309674108935</v>
      </c>
      <c r="AU124" s="27">
        <f t="shared" si="307"/>
        <v>0.18869411723602547</v>
      </c>
      <c r="AV124" s="27">
        <f t="shared" si="307"/>
        <v>0.17614034333133821</v>
      </c>
      <c r="AW124" s="27">
        <f t="shared" si="307"/>
        <v>0.51684940425436521</v>
      </c>
      <c r="AX124" s="27">
        <f t="shared" si="308"/>
        <v>0.69298974758570342</v>
      </c>
      <c r="BD124" t="str">
        <f t="shared" si="321"/>
        <v>24 Business, media and public service professionals</v>
      </c>
      <c r="BE124" s="27">
        <f t="shared" si="309"/>
        <v>0.59996207715041239</v>
      </c>
      <c r="BF124" s="27">
        <f t="shared" si="309"/>
        <v>0.37460635619165217</v>
      </c>
      <c r="BG124" s="27">
        <f t="shared" si="309"/>
        <v>-6.51306112713117E-2</v>
      </c>
      <c r="BH124" s="27">
        <f t="shared" si="309"/>
        <v>-8.74232938652586E-2</v>
      </c>
      <c r="BI124" s="27">
        <f t="shared" si="310"/>
        <v>-0.1525539051365703</v>
      </c>
      <c r="BO124" t="str">
        <f t="shared" si="322"/>
        <v>24 Business, media and public service professionals</v>
      </c>
      <c r="BP124" s="27">
        <f t="shared" si="311"/>
        <v>0.16608437334445636</v>
      </c>
      <c r="BQ124" s="27">
        <f t="shared" si="311"/>
        <v>0.17194117161939282</v>
      </c>
      <c r="BR124" s="27">
        <f t="shared" si="311"/>
        <v>-0.14996483470578958</v>
      </c>
      <c r="BS124" s="27">
        <f t="shared" si="311"/>
        <v>-0.41129350934858033</v>
      </c>
      <c r="BT124" s="27">
        <f t="shared" si="312"/>
        <v>-0.56125834405436992</v>
      </c>
      <c r="BZ124" t="str">
        <f t="shared" si="323"/>
        <v>24 Business, media and public service professionals</v>
      </c>
      <c r="CA124" s="68">
        <f t="shared" si="313"/>
        <v>0.19936285988393743</v>
      </c>
      <c r="CB124" s="68">
        <f t="shared" si="313"/>
        <v>0.1434513729519149</v>
      </c>
      <c r="CC124" s="68">
        <f t="shared" si="313"/>
        <v>-0.28101485156102446</v>
      </c>
      <c r="CD124" s="68">
        <f t="shared" si="313"/>
        <v>-0.5299165775694139</v>
      </c>
      <c r="CE124" s="68">
        <f t="shared" si="314"/>
        <v>-0.81093142913043836</v>
      </c>
      <c r="CK124" t="str">
        <f t="shared" si="324"/>
        <v>24 Business, media and public service professionals</v>
      </c>
      <c r="CL124" s="68">
        <f t="shared" si="315"/>
        <v>4.0388590908703947E-2</v>
      </c>
      <c r="CM124" s="68">
        <f t="shared" si="315"/>
        <v>0.10332552167291642</v>
      </c>
      <c r="CN124" s="68">
        <f t="shared" si="315"/>
        <v>8.3887512060144664E-2</v>
      </c>
      <c r="CO124" s="68">
        <f t="shared" si="315"/>
        <v>0.19272735614121728</v>
      </c>
      <c r="CP124" s="68">
        <f t="shared" si="316"/>
        <v>0.27661486820136194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5.7452467236243726E-2</v>
      </c>
      <c r="C125" s="27">
        <f t="shared" si="299"/>
        <v>5.687396242575371E-2</v>
      </c>
      <c r="D125" s="27">
        <f t="shared" si="299"/>
        <v>3.458389100961895E-2</v>
      </c>
      <c r="E125" s="27">
        <f t="shared" si="299"/>
        <v>0.12910546961875075</v>
      </c>
      <c r="F125" s="27">
        <f t="shared" si="300"/>
        <v>0.1636893606283697</v>
      </c>
      <c r="L125" t="str">
        <f t="shared" si="317"/>
        <v>31 Science, engineering and technology associate professionals</v>
      </c>
      <c r="M125" s="27">
        <f t="shared" si="301"/>
        <v>0.20943819598725821</v>
      </c>
      <c r="N125" s="27">
        <f t="shared" si="301"/>
        <v>0.21738269380544528</v>
      </c>
      <c r="O125" s="27">
        <f t="shared" si="301"/>
        <v>0.12204516476621929</v>
      </c>
      <c r="P125" s="27">
        <f t="shared" si="301"/>
        <v>0.46031107753892742</v>
      </c>
      <c r="Q125" s="27">
        <f t="shared" si="302"/>
        <v>0.58235624230514671</v>
      </c>
      <c r="W125" t="str">
        <f t="shared" si="318"/>
        <v>31 Science, engineering and technology associate professionals</v>
      </c>
      <c r="X125" s="27">
        <f t="shared" si="303"/>
        <v>0.79939352072012237</v>
      </c>
      <c r="Y125" s="27">
        <f t="shared" si="303"/>
        <v>0.12724534984070512</v>
      </c>
      <c r="Z125" s="27">
        <f t="shared" si="303"/>
        <v>2.5601515064922253E-2</v>
      </c>
      <c r="AA125" s="27">
        <f t="shared" si="303"/>
        <v>0.67083881166141834</v>
      </c>
      <c r="AB125" s="27">
        <f t="shared" si="304"/>
        <v>0.6964403267263406</v>
      </c>
      <c r="AH125" t="str">
        <f t="shared" si="319"/>
        <v>31 Science, engineering and technology associate professionals</v>
      </c>
      <c r="AI125" s="27">
        <f t="shared" si="305"/>
        <v>0.1356710579811537</v>
      </c>
      <c r="AJ125" s="27">
        <f t="shared" si="305"/>
        <v>2.2413778869339263E-2</v>
      </c>
      <c r="AK125" s="27">
        <f t="shared" si="305"/>
        <v>4.9619200605546476E-2</v>
      </c>
      <c r="AL125" s="27">
        <f t="shared" si="305"/>
        <v>0.19757358830134786</v>
      </c>
      <c r="AM125" s="27">
        <f t="shared" si="306"/>
        <v>0.24719278890689433</v>
      </c>
      <c r="AS125" t="str">
        <f t="shared" si="320"/>
        <v>31 Science, engineering and technology associate professionals</v>
      </c>
      <c r="AT125" s="27">
        <f t="shared" si="307"/>
        <v>0.25523335142018588</v>
      </c>
      <c r="AU125" s="27">
        <f t="shared" si="307"/>
        <v>4.4596755171299574E-2</v>
      </c>
      <c r="AV125" s="27">
        <f t="shared" si="307"/>
        <v>-0.14240915364591</v>
      </c>
      <c r="AW125" s="27">
        <f t="shared" si="307"/>
        <v>2.6887814341515659E-2</v>
      </c>
      <c r="AX125" s="27">
        <f t="shared" si="308"/>
        <v>-0.11552133930439434</v>
      </c>
      <c r="BD125" t="str">
        <f t="shared" si="321"/>
        <v>31 Science, engineering and technology associate professionals</v>
      </c>
      <c r="BE125" s="27">
        <f t="shared" si="309"/>
        <v>0.11514590367992672</v>
      </c>
      <c r="BF125" s="27">
        <f t="shared" si="309"/>
        <v>8.4527677569219417E-2</v>
      </c>
      <c r="BG125" s="27">
        <f t="shared" si="309"/>
        <v>-0.46685403499028877</v>
      </c>
      <c r="BH125" s="27">
        <f t="shared" si="309"/>
        <v>-0.37234332909306889</v>
      </c>
      <c r="BI125" s="27">
        <f t="shared" si="310"/>
        <v>-0.83919736408335766</v>
      </c>
      <c r="BO125" t="str">
        <f t="shared" si="322"/>
        <v>31 Science, engineering and technology associate professionals</v>
      </c>
      <c r="BP125" s="27">
        <f t="shared" si="311"/>
        <v>0.11970126129852465</v>
      </c>
      <c r="BQ125" s="27">
        <f t="shared" si="311"/>
        <v>4.6513051359320379E-4</v>
      </c>
      <c r="BR125" s="27">
        <f t="shared" si="311"/>
        <v>-0.1934034592101348</v>
      </c>
      <c r="BS125" s="27">
        <f t="shared" si="311"/>
        <v>-0.10685668028865081</v>
      </c>
      <c r="BT125" s="27">
        <f t="shared" si="312"/>
        <v>-0.30026013949878561</v>
      </c>
      <c r="BZ125" t="str">
        <f t="shared" si="323"/>
        <v>31 Science, engineering and technology associate professionals</v>
      </c>
      <c r="CA125" s="68">
        <f t="shared" si="313"/>
        <v>0.19240769031816285</v>
      </c>
      <c r="CB125" s="68">
        <f t="shared" si="313"/>
        <v>7.8267123916898163E-2</v>
      </c>
      <c r="CC125" s="68">
        <f t="shared" si="313"/>
        <v>-0.21359242620019026</v>
      </c>
      <c r="CD125" s="68">
        <f t="shared" si="313"/>
        <v>-0.22604993350301572</v>
      </c>
      <c r="CE125" s="68">
        <f t="shared" si="314"/>
        <v>-0.43964235970320598</v>
      </c>
      <c r="CK125" t="str">
        <f t="shared" si="324"/>
        <v>31 Science, engineering and technology associate professionals</v>
      </c>
      <c r="CL125" s="68">
        <f t="shared" si="315"/>
        <v>3.5336011480776947E-2</v>
      </c>
      <c r="CM125" s="68">
        <f t="shared" si="315"/>
        <v>9.1448538124119849E-2</v>
      </c>
      <c r="CN125" s="68">
        <f t="shared" si="315"/>
        <v>6.8970808363074176E-2</v>
      </c>
      <c r="CO125" s="68">
        <f t="shared" si="315"/>
        <v>0.22497760502956365</v>
      </c>
      <c r="CP125" s="68">
        <f t="shared" si="316"/>
        <v>0.29394841339263783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7.7513842189488591E-3</v>
      </c>
      <c r="C126" s="27">
        <f t="shared" si="299"/>
        <v>4.4897357720734624E-3</v>
      </c>
      <c r="D126" s="27">
        <f t="shared" si="299"/>
        <v>3.772783416421243E-2</v>
      </c>
      <c r="E126" s="27">
        <f t="shared" si="299"/>
        <v>5.1738698964108917E-2</v>
      </c>
      <c r="F126" s="27">
        <f t="shared" si="300"/>
        <v>8.9466533128321341E-2</v>
      </c>
      <c r="L126" t="str">
        <f t="shared" si="317"/>
        <v>32 Health and social care associate professionals</v>
      </c>
      <c r="M126" s="27">
        <f t="shared" si="301"/>
        <v>0.13844802442806459</v>
      </c>
      <c r="N126" s="27">
        <f t="shared" si="301"/>
        <v>0.14804552500346402</v>
      </c>
      <c r="O126" s="27">
        <f t="shared" si="301"/>
        <v>0.95914451804710565</v>
      </c>
      <c r="P126" s="27">
        <f t="shared" si="301"/>
        <v>1.1508414918065293</v>
      </c>
      <c r="Q126" s="27">
        <f t="shared" si="302"/>
        <v>2.1099860098536349</v>
      </c>
      <c r="W126" t="str">
        <f t="shared" si="318"/>
        <v>32 Health and social care associate professionals</v>
      </c>
      <c r="X126" s="27">
        <f t="shared" si="303"/>
        <v>0.43392527379680201</v>
      </c>
      <c r="Y126" s="27">
        <f t="shared" si="303"/>
        <v>8.5641373133282794E-2</v>
      </c>
      <c r="Z126" s="27">
        <f t="shared" si="303"/>
        <v>2.3761781544705607</v>
      </c>
      <c r="AA126" s="27">
        <f t="shared" si="303"/>
        <v>2.1227428510013961</v>
      </c>
      <c r="AB126" s="27">
        <f t="shared" si="304"/>
        <v>4.4989210054719564</v>
      </c>
      <c r="AH126" t="str">
        <f t="shared" si="319"/>
        <v>32 Health and social care associate professionals</v>
      </c>
      <c r="AI126" s="27">
        <f t="shared" si="305"/>
        <v>-0.23356696544646161</v>
      </c>
      <c r="AJ126" s="27">
        <f t="shared" si="305"/>
        <v>-5.9395744890949231E-2</v>
      </c>
      <c r="AK126" s="27">
        <f t="shared" si="305"/>
        <v>0.27404502814345588</v>
      </c>
      <c r="AL126" s="27">
        <f t="shared" si="305"/>
        <v>-0.60440543970380811</v>
      </c>
      <c r="AM126" s="27">
        <f t="shared" si="306"/>
        <v>-0.33036041156035223</v>
      </c>
      <c r="AS126" t="str">
        <f t="shared" si="320"/>
        <v>32 Health and social care associate professionals</v>
      </c>
      <c r="AT126" s="27">
        <f t="shared" si="307"/>
        <v>6.3971468425631894E-2</v>
      </c>
      <c r="AU126" s="27">
        <f t="shared" si="307"/>
        <v>3.2487168511403874E-2</v>
      </c>
      <c r="AV126" s="27">
        <f t="shared" si="307"/>
        <v>0.26285423208690978</v>
      </c>
      <c r="AW126" s="27">
        <f t="shared" si="307"/>
        <v>0.2267078533199115</v>
      </c>
      <c r="AX126" s="27">
        <f t="shared" si="308"/>
        <v>0.48956208540682128</v>
      </c>
      <c r="BD126" t="str">
        <f t="shared" si="321"/>
        <v>32 Health and social care associate professionals</v>
      </c>
      <c r="BE126" s="27">
        <f t="shared" si="309"/>
        <v>0.27189462636224127</v>
      </c>
      <c r="BF126" s="27">
        <f t="shared" si="309"/>
        <v>0.21073082822374611</v>
      </c>
      <c r="BG126" s="27">
        <f t="shared" si="309"/>
        <v>1.3004103914709753</v>
      </c>
      <c r="BH126" s="27">
        <f t="shared" si="309"/>
        <v>1.0432302620740401</v>
      </c>
      <c r="BI126" s="27">
        <f t="shared" si="310"/>
        <v>2.3436406535450152</v>
      </c>
      <c r="BO126" t="str">
        <f t="shared" si="322"/>
        <v>32 Health and social care associate professionals</v>
      </c>
      <c r="BP126" s="27">
        <f t="shared" si="311"/>
        <v>0.12448166200332822</v>
      </c>
      <c r="BQ126" s="27">
        <f t="shared" si="311"/>
        <v>-2.1340445060870739E-2</v>
      </c>
      <c r="BR126" s="27">
        <f t="shared" si="311"/>
        <v>0.81972892110611384</v>
      </c>
      <c r="BS126" s="27">
        <f t="shared" si="311"/>
        <v>-8.8176647802844066E-2</v>
      </c>
      <c r="BT126" s="27">
        <f t="shared" si="312"/>
        <v>0.73155227330326977</v>
      </c>
      <c r="BZ126" t="str">
        <f t="shared" si="323"/>
        <v>32 Health and social care associate professionals</v>
      </c>
      <c r="CA126" s="68">
        <f t="shared" si="313"/>
        <v>-4.6555241216338583E-2</v>
      </c>
      <c r="CB126" s="68">
        <f t="shared" si="313"/>
        <v>-2.0411664063136048E-2</v>
      </c>
      <c r="CC126" s="68">
        <f t="shared" si="313"/>
        <v>0.12358875196956043</v>
      </c>
      <c r="CD126" s="68">
        <f t="shared" si="313"/>
        <v>-0.1288919102829475</v>
      </c>
      <c r="CE126" s="68">
        <f t="shared" si="314"/>
        <v>-5.3031583133870686E-3</v>
      </c>
      <c r="CK126" t="str">
        <f t="shared" si="324"/>
        <v>32 Health and social care associate professionals</v>
      </c>
      <c r="CL126" s="68">
        <f t="shared" si="315"/>
        <v>-5.8461107855525551E-3</v>
      </c>
      <c r="CM126" s="68">
        <f t="shared" si="315"/>
        <v>2.051766959140168E-2</v>
      </c>
      <c r="CN126" s="68">
        <f t="shared" si="315"/>
        <v>6.9778351609742231E-2</v>
      </c>
      <c r="CO126" s="68">
        <f t="shared" si="315"/>
        <v>0.10422530289916512</v>
      </c>
      <c r="CP126" s="68">
        <f t="shared" si="316"/>
        <v>0.17400365450890737</v>
      </c>
    </row>
    <row r="127" spans="1:94" x14ac:dyDescent="0.2">
      <c r="A127" t="str">
        <f t="shared" si="298"/>
        <v>33 Protective service occupations</v>
      </c>
      <c r="B127" s="27">
        <f t="shared" si="299"/>
        <v>3.8968323897873077E-3</v>
      </c>
      <c r="C127" s="27">
        <f t="shared" si="299"/>
        <v>2.3953610438339143E-3</v>
      </c>
      <c r="D127" s="27">
        <f t="shared" si="299"/>
        <v>2.4823627344884719E-3</v>
      </c>
      <c r="E127" s="27">
        <f t="shared" si="299"/>
        <v>8.6749487923654667E-3</v>
      </c>
      <c r="F127" s="27">
        <f t="shared" si="300"/>
        <v>1.1157311526853939E-2</v>
      </c>
      <c r="L127" t="str">
        <f t="shared" si="317"/>
        <v>33 Protective service occupations</v>
      </c>
      <c r="M127" s="27">
        <f t="shared" si="301"/>
        <v>3.0716765479529812E-2</v>
      </c>
      <c r="N127" s="27">
        <f t="shared" si="301"/>
        <v>3.4147224837889012E-2</v>
      </c>
      <c r="O127" s="27">
        <f t="shared" si="301"/>
        <v>-1.3617172912589404E-2</v>
      </c>
      <c r="P127" s="27">
        <f t="shared" si="301"/>
        <v>8.2230333188765103E-2</v>
      </c>
      <c r="Q127" s="27">
        <f t="shared" si="302"/>
        <v>6.86131602761757E-2</v>
      </c>
      <c r="W127" t="str">
        <f t="shared" si="318"/>
        <v>33 Protective service occupations</v>
      </c>
      <c r="X127" s="27">
        <f t="shared" si="303"/>
        <v>0.19035012544955721</v>
      </c>
      <c r="Y127" s="27">
        <f t="shared" si="303"/>
        <v>4.81953014241574E-2</v>
      </c>
      <c r="Z127" s="27">
        <f t="shared" si="303"/>
        <v>-0.10984543079663123</v>
      </c>
      <c r="AA127" s="27">
        <f t="shared" si="303"/>
        <v>0.34266244436634152</v>
      </c>
      <c r="AB127" s="27">
        <f t="shared" si="304"/>
        <v>0.2328170135697103</v>
      </c>
      <c r="AH127" t="str">
        <f t="shared" si="319"/>
        <v>33 Protective service occupations</v>
      </c>
      <c r="AI127" s="27">
        <f t="shared" si="305"/>
        <v>4.8775937205184638E-2</v>
      </c>
      <c r="AJ127" s="27">
        <f t="shared" si="305"/>
        <v>1.9350280325185876E-2</v>
      </c>
      <c r="AK127" s="27">
        <f t="shared" si="305"/>
        <v>-2.5084044035234287E-2</v>
      </c>
      <c r="AL127" s="27">
        <f t="shared" si="305"/>
        <v>0.11108390045508953</v>
      </c>
      <c r="AM127" s="27">
        <f t="shared" si="306"/>
        <v>8.5999856419855247E-2</v>
      </c>
      <c r="AS127" t="str">
        <f t="shared" si="320"/>
        <v>33 Protective service occupations</v>
      </c>
      <c r="AT127" s="27">
        <f t="shared" si="307"/>
        <v>5.4962641547877111E-3</v>
      </c>
      <c r="AU127" s="27">
        <f t="shared" si="307"/>
        <v>-7.7196013976321698E-5</v>
      </c>
      <c r="AV127" s="27">
        <f t="shared" si="307"/>
        <v>-5.3410129741358253E-2</v>
      </c>
      <c r="AW127" s="27">
        <f t="shared" si="307"/>
        <v>2.3437188937055153E-2</v>
      </c>
      <c r="AX127" s="27">
        <f t="shared" si="308"/>
        <v>-2.99729408043031E-2</v>
      </c>
      <c r="BD127" t="str">
        <f t="shared" si="321"/>
        <v>33 Protective service occupations</v>
      </c>
      <c r="BE127" s="27">
        <f t="shared" si="309"/>
        <v>-5.2183436683381768E-2</v>
      </c>
      <c r="BF127" s="27">
        <f t="shared" si="309"/>
        <v>-1.9788009810659535E-3</v>
      </c>
      <c r="BG127" s="27">
        <f t="shared" si="309"/>
        <v>-0.22657798154397957</v>
      </c>
      <c r="BH127" s="27">
        <f t="shared" si="309"/>
        <v>-0.13589427416045585</v>
      </c>
      <c r="BI127" s="27">
        <f t="shared" si="310"/>
        <v>-0.36247225570443542</v>
      </c>
      <c r="BO127" t="str">
        <f t="shared" si="322"/>
        <v>33 Protective service occupations</v>
      </c>
      <c r="BP127" s="27">
        <f t="shared" si="311"/>
        <v>-6.860646447914176E-2</v>
      </c>
      <c r="BQ127" s="27">
        <f t="shared" si="311"/>
        <v>-4.1613854922658788E-2</v>
      </c>
      <c r="BR127" s="27">
        <f t="shared" si="311"/>
        <v>-0.25314733551517654</v>
      </c>
      <c r="BS127" s="27">
        <f t="shared" si="311"/>
        <v>-0.17573270245180517</v>
      </c>
      <c r="BT127" s="27">
        <f t="shared" si="312"/>
        <v>-0.42888003796698171</v>
      </c>
      <c r="BZ127" t="str">
        <f t="shared" si="323"/>
        <v>33 Protective service occupations</v>
      </c>
      <c r="CA127" s="68">
        <f t="shared" si="313"/>
        <v>-2.0319467255609736E-2</v>
      </c>
      <c r="CB127" s="68">
        <f t="shared" si="313"/>
        <v>1.4430375215719105E-2</v>
      </c>
      <c r="CC127" s="68">
        <f t="shared" si="313"/>
        <v>-0.15089085237992023</v>
      </c>
      <c r="CD127" s="68">
        <f t="shared" si="313"/>
        <v>-6.2363894986734003E-2</v>
      </c>
      <c r="CE127" s="68">
        <f t="shared" si="314"/>
        <v>-0.21325474736665423</v>
      </c>
      <c r="CK127" t="str">
        <f t="shared" si="324"/>
        <v>33 Protective service occupations</v>
      </c>
      <c r="CL127" s="68">
        <f t="shared" si="315"/>
        <v>-3.2041180234590391E-2</v>
      </c>
      <c r="CM127" s="68">
        <f t="shared" si="315"/>
        <v>9.389076777008315E-3</v>
      </c>
      <c r="CN127" s="68">
        <f t="shared" si="315"/>
        <v>-1.3782638327212854E-2</v>
      </c>
      <c r="CO127" s="68">
        <f t="shared" si="315"/>
        <v>6.1590747883957797E-3</v>
      </c>
      <c r="CP127" s="68">
        <f t="shared" si="316"/>
        <v>-7.6235635388170742E-3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1.1941500832241464E-2</v>
      </c>
      <c r="C128" s="27">
        <f t="shared" si="299"/>
        <v>9.0980777773498611E-4</v>
      </c>
      <c r="D128" s="27">
        <f t="shared" si="299"/>
        <v>1.0024161547264474E-2</v>
      </c>
      <c r="E128" s="27">
        <f t="shared" si="299"/>
        <v>2.687431812465646E-2</v>
      </c>
      <c r="F128" s="27">
        <f t="shared" si="300"/>
        <v>3.6898479671920933E-2</v>
      </c>
      <c r="L128" t="str">
        <f t="shared" si="317"/>
        <v>34 Culture, media and sports occupations</v>
      </c>
      <c r="M128" s="27">
        <f t="shared" si="301"/>
        <v>0.14926516041153448</v>
      </c>
      <c r="N128" s="27">
        <f t="shared" si="301"/>
        <v>0.10361461435495944</v>
      </c>
      <c r="O128" s="27">
        <f t="shared" si="301"/>
        <v>1.2369464299450961E-2</v>
      </c>
      <c r="P128" s="27">
        <f t="shared" si="301"/>
        <v>0.42218309078155047</v>
      </c>
      <c r="Q128" s="27">
        <f t="shared" si="302"/>
        <v>0.43455255508100143</v>
      </c>
      <c r="W128" t="str">
        <f t="shared" si="318"/>
        <v>34 Culture, media and sports occupations</v>
      </c>
      <c r="X128" s="27">
        <f t="shared" si="303"/>
        <v>0.52008782492066752</v>
      </c>
      <c r="Y128" s="27">
        <f t="shared" si="303"/>
        <v>-0.19612210141292685</v>
      </c>
      <c r="Z128" s="27">
        <f t="shared" si="303"/>
        <v>-0.2873085570300189</v>
      </c>
      <c r="AA128" s="27">
        <f t="shared" si="303"/>
        <v>0.35027881916665526</v>
      </c>
      <c r="AB128" s="27">
        <f t="shared" si="304"/>
        <v>6.2970262136636368E-2</v>
      </c>
      <c r="AH128" t="str">
        <f t="shared" si="319"/>
        <v>34 Culture, media and sports occupations</v>
      </c>
      <c r="AI128" s="27">
        <f t="shared" si="305"/>
        <v>3.3525093972213926E-2</v>
      </c>
      <c r="AJ128" s="27">
        <f t="shared" si="305"/>
        <v>4.1637218400100207E-2</v>
      </c>
      <c r="AK128" s="27">
        <f t="shared" si="305"/>
        <v>-3.3253358742005634E-2</v>
      </c>
      <c r="AL128" s="27">
        <f t="shared" si="305"/>
        <v>0.11266568044624614</v>
      </c>
      <c r="AM128" s="27">
        <f t="shared" si="306"/>
        <v>7.9412321704240507E-2</v>
      </c>
      <c r="AS128" t="str">
        <f t="shared" si="320"/>
        <v>34 Culture, media and sports occupations</v>
      </c>
      <c r="AT128" s="27">
        <f t="shared" si="307"/>
        <v>4.1293828240698327E-2</v>
      </c>
      <c r="AU128" s="27">
        <f t="shared" si="307"/>
        <v>-1.3923296493665194E-2</v>
      </c>
      <c r="AV128" s="27">
        <f t="shared" si="307"/>
        <v>-6.7772999512190735E-2</v>
      </c>
      <c r="AW128" s="27">
        <f t="shared" si="307"/>
        <v>1.7800651758399622E-2</v>
      </c>
      <c r="AX128" s="27">
        <f t="shared" si="308"/>
        <v>-4.9972347753791113E-2</v>
      </c>
      <c r="BD128" t="str">
        <f t="shared" si="321"/>
        <v>34 Culture, media and sports occupations</v>
      </c>
      <c r="BE128" s="27">
        <f t="shared" si="309"/>
        <v>6.7610546104263536E-2</v>
      </c>
      <c r="BF128" s="27">
        <f t="shared" si="309"/>
        <v>-6.470270746590101E-2</v>
      </c>
      <c r="BG128" s="27">
        <f t="shared" si="309"/>
        <v>-0.27180343890906367</v>
      </c>
      <c r="BH128" s="27">
        <f t="shared" si="309"/>
        <v>-6.2217955360108324E-2</v>
      </c>
      <c r="BI128" s="27">
        <f t="shared" si="310"/>
        <v>-0.33402139426917199</v>
      </c>
      <c r="BO128" t="str">
        <f t="shared" si="322"/>
        <v>34 Culture, media and sports occupations</v>
      </c>
      <c r="BP128" s="27">
        <f t="shared" si="311"/>
        <v>-5.9783124508168806E-2</v>
      </c>
      <c r="BQ128" s="27">
        <f t="shared" si="311"/>
        <v>-7.0479957016539974E-2</v>
      </c>
      <c r="BR128" s="27">
        <f t="shared" si="311"/>
        <v>-0.13413306741475861</v>
      </c>
      <c r="BS128" s="27">
        <f t="shared" si="311"/>
        <v>-0.11277254517871166</v>
      </c>
      <c r="BT128" s="27">
        <f t="shared" si="312"/>
        <v>-0.24690561259347027</v>
      </c>
      <c r="BZ128" t="str">
        <f t="shared" si="323"/>
        <v>34 Culture, media and sports occupations</v>
      </c>
      <c r="CA128" s="68">
        <f t="shared" si="313"/>
        <v>-1.4958669970583982E-2</v>
      </c>
      <c r="CB128" s="68">
        <f t="shared" si="313"/>
        <v>-1.5234483326512893E-2</v>
      </c>
      <c r="CC128" s="68">
        <f t="shared" si="313"/>
        <v>-0.15487985923679759</v>
      </c>
      <c r="CD128" s="68">
        <f t="shared" si="313"/>
        <v>-0.1119435095584588</v>
      </c>
      <c r="CE128" s="68">
        <f t="shared" si="314"/>
        <v>-0.26682336879525637</v>
      </c>
      <c r="CK128" t="str">
        <f t="shared" si="324"/>
        <v>34 Culture, media and sports occupations</v>
      </c>
      <c r="CL128" s="68">
        <f t="shared" si="315"/>
        <v>-3.3434800117961572E-3</v>
      </c>
      <c r="CM128" s="68">
        <f t="shared" si="315"/>
        <v>1.2890772321003163E-2</v>
      </c>
      <c r="CN128" s="68">
        <f t="shared" si="315"/>
        <v>-5.1289100037454904E-3</v>
      </c>
      <c r="CO128" s="68">
        <f t="shared" si="315"/>
        <v>6.0752046742264448E-2</v>
      </c>
      <c r="CP128" s="68">
        <f t="shared" si="316"/>
        <v>5.5623136738518958E-2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6.1561423697432338E-2</v>
      </c>
      <c r="C129" s="27">
        <f t="shared" si="299"/>
        <v>4.5271374179167601E-2</v>
      </c>
      <c r="D129" s="27">
        <f t="shared" si="299"/>
        <v>7.7515588612615371E-2</v>
      </c>
      <c r="E129" s="27">
        <f t="shared" si="299"/>
        <v>0.14260065966129454</v>
      </c>
      <c r="F129" s="27">
        <f t="shared" si="300"/>
        <v>0.22011624827390991</v>
      </c>
      <c r="L129" t="str">
        <f t="shared" si="317"/>
        <v>35 Business and public service associate professionals</v>
      </c>
      <c r="M129" s="27">
        <f t="shared" si="301"/>
        <v>0.73176309030803344</v>
      </c>
      <c r="N129" s="27">
        <f t="shared" si="301"/>
        <v>0.44423899135881362</v>
      </c>
      <c r="O129" s="27">
        <f t="shared" si="301"/>
        <v>0.83956959390478758</v>
      </c>
      <c r="P129" s="27">
        <f t="shared" si="301"/>
        <v>1.5145435381349737</v>
      </c>
      <c r="Q129" s="27">
        <f t="shared" si="302"/>
        <v>2.3541131320397612</v>
      </c>
      <c r="W129" t="str">
        <f t="shared" si="318"/>
        <v>35 Business and public service associate professionals</v>
      </c>
      <c r="X129" s="27">
        <f t="shared" si="303"/>
        <v>1.5832312943229612</v>
      </c>
      <c r="Y129" s="27">
        <f t="shared" si="303"/>
        <v>-0.14598673537325269</v>
      </c>
      <c r="Z129" s="27">
        <f t="shared" si="303"/>
        <v>0.54555669688354236</v>
      </c>
      <c r="AA129" s="27">
        <f t="shared" si="303"/>
        <v>1.3372405078287617</v>
      </c>
      <c r="AB129" s="27">
        <f t="shared" si="304"/>
        <v>1.8827972047123041</v>
      </c>
      <c r="AH129" t="str">
        <f t="shared" si="319"/>
        <v>35 Business and public service associate professionals</v>
      </c>
      <c r="AI129" s="27">
        <f t="shared" si="305"/>
        <v>0.27413006942013229</v>
      </c>
      <c r="AJ129" s="27">
        <f t="shared" si="305"/>
        <v>5.7580086597369018E-2</v>
      </c>
      <c r="AK129" s="27">
        <f t="shared" si="305"/>
        <v>0.14337172045330115</v>
      </c>
      <c r="AL129" s="27">
        <f t="shared" si="305"/>
        <v>0.4579188842200641</v>
      </c>
      <c r="AM129" s="27">
        <f t="shared" si="306"/>
        <v>0.60129060467336526</v>
      </c>
      <c r="AS129" t="str">
        <f t="shared" si="320"/>
        <v>35 Business and public service associate professionals</v>
      </c>
      <c r="AT129" s="27">
        <f t="shared" si="307"/>
        <v>0.28361820936166837</v>
      </c>
      <c r="AU129" s="27">
        <f t="shared" si="307"/>
        <v>4.3375443147755544E-2</v>
      </c>
      <c r="AV129" s="27">
        <f t="shared" si="307"/>
        <v>0.11865012416660425</v>
      </c>
      <c r="AW129" s="27">
        <f t="shared" si="307"/>
        <v>0.36359472842649465</v>
      </c>
      <c r="AX129" s="27">
        <f t="shared" si="308"/>
        <v>0.4822448525930989</v>
      </c>
      <c r="BD129" t="str">
        <f t="shared" si="321"/>
        <v>35 Business and public service associate professionals</v>
      </c>
      <c r="BE129" s="27">
        <f t="shared" si="309"/>
        <v>0.26874908513808826</v>
      </c>
      <c r="BF129" s="27">
        <f t="shared" si="309"/>
        <v>0.24525069556574763</v>
      </c>
      <c r="BG129" s="27">
        <f t="shared" si="309"/>
        <v>-0.59098727397303019</v>
      </c>
      <c r="BH129" s="27">
        <f t="shared" si="309"/>
        <v>-0.46093959338122037</v>
      </c>
      <c r="BI129" s="27">
        <f t="shared" si="310"/>
        <v>-1.0519268673542506</v>
      </c>
      <c r="BO129" t="str">
        <f t="shared" si="322"/>
        <v>35 Business and public service associate professionals</v>
      </c>
      <c r="BP129" s="27">
        <f t="shared" si="311"/>
        <v>4.0334258975576631E-2</v>
      </c>
      <c r="BQ129" s="27">
        <f t="shared" si="311"/>
        <v>-0.17304564583806492</v>
      </c>
      <c r="BR129" s="27">
        <f t="shared" si="311"/>
        <v>-0.42133857850724166</v>
      </c>
      <c r="BS129" s="27">
        <f t="shared" si="311"/>
        <v>-0.83630293665082478</v>
      </c>
      <c r="BT129" s="27">
        <f t="shared" si="312"/>
        <v>-1.2576415151580664</v>
      </c>
      <c r="BZ129" t="str">
        <f t="shared" si="323"/>
        <v>35 Business and public service associate professionals</v>
      </c>
      <c r="CA129" s="68">
        <f t="shared" si="313"/>
        <v>0.10391834579073622</v>
      </c>
      <c r="CB129" s="68">
        <f t="shared" si="313"/>
        <v>-2.7254857946318101E-2</v>
      </c>
      <c r="CC129" s="68">
        <f t="shared" si="313"/>
        <v>-0.56695949135457102</v>
      </c>
      <c r="CD129" s="68">
        <f t="shared" si="313"/>
        <v>-0.78841052305138781</v>
      </c>
      <c r="CE129" s="68">
        <f t="shared" si="314"/>
        <v>-1.3553700144059588</v>
      </c>
      <c r="CK129" t="str">
        <f t="shared" si="324"/>
        <v>35 Business and public service associate professionals</v>
      </c>
      <c r="CL129" s="68">
        <f t="shared" si="315"/>
        <v>-4.917437771672406E-2</v>
      </c>
      <c r="CM129" s="68">
        <f t="shared" si="315"/>
        <v>8.3982017653240315E-2</v>
      </c>
      <c r="CN129" s="68">
        <f t="shared" si="315"/>
        <v>-4.9681864429738432E-2</v>
      </c>
      <c r="CO129" s="68">
        <f t="shared" si="315"/>
        <v>0.20137928458339371</v>
      </c>
      <c r="CP129" s="68">
        <f t="shared" si="316"/>
        <v>0.15169742015365528</v>
      </c>
    </row>
    <row r="130" spans="1:94" x14ac:dyDescent="0.2">
      <c r="A130" t="str">
        <f t="shared" si="298"/>
        <v>41 Administrative occupations</v>
      </c>
      <c r="B130" s="27">
        <f t="shared" si="299"/>
        <v>4.4817946883947135E-2</v>
      </c>
      <c r="C130" s="27">
        <f t="shared" si="299"/>
        <v>4.8665811702919004E-2</v>
      </c>
      <c r="D130" s="27">
        <f t="shared" si="299"/>
        <v>0.11105470043560306</v>
      </c>
      <c r="E130" s="27">
        <f t="shared" si="299"/>
        <v>0.19388224524583769</v>
      </c>
      <c r="F130" s="27">
        <f t="shared" si="300"/>
        <v>0.30493694568144075</v>
      </c>
      <c r="L130" t="str">
        <f t="shared" si="317"/>
        <v>41 Administrative occupations</v>
      </c>
      <c r="M130" s="27">
        <f t="shared" si="301"/>
        <v>0.50467881617382337</v>
      </c>
      <c r="N130" s="27">
        <f t="shared" si="301"/>
        <v>0.54335184243119539</v>
      </c>
      <c r="O130" s="27">
        <f t="shared" si="301"/>
        <v>1.3647037925117003</v>
      </c>
      <c r="P130" s="27">
        <f t="shared" si="301"/>
        <v>2.3122219914411035</v>
      </c>
      <c r="Q130" s="27">
        <f t="shared" si="302"/>
        <v>3.6769257839528038</v>
      </c>
      <c r="W130" t="str">
        <f t="shared" si="318"/>
        <v>41 Administrative occupations</v>
      </c>
      <c r="X130" s="27">
        <f t="shared" si="303"/>
        <v>1.4222467385525306</v>
      </c>
      <c r="Y130" s="27">
        <f t="shared" si="303"/>
        <v>0.40021166145504417</v>
      </c>
      <c r="Z130" s="27">
        <f t="shared" si="303"/>
        <v>2.7992666739844019</v>
      </c>
      <c r="AA130" s="27">
        <f t="shared" si="303"/>
        <v>4.4087274117385835</v>
      </c>
      <c r="AB130" s="27">
        <f t="shared" si="304"/>
        <v>7.2079940857229854</v>
      </c>
      <c r="AH130" t="str">
        <f t="shared" si="319"/>
        <v>41 Administrative occupations</v>
      </c>
      <c r="AI130" s="27">
        <f t="shared" si="305"/>
        <v>0.23918018111138517</v>
      </c>
      <c r="AJ130" s="27">
        <f t="shared" si="305"/>
        <v>1.532278371364848E-2</v>
      </c>
      <c r="AK130" s="27">
        <f t="shared" si="305"/>
        <v>0.59703544342277581</v>
      </c>
      <c r="AL130" s="27">
        <f t="shared" si="305"/>
        <v>0.95313899152719195</v>
      </c>
      <c r="AM130" s="27">
        <f t="shared" si="306"/>
        <v>1.5501744349499678</v>
      </c>
      <c r="AS130" t="str">
        <f t="shared" si="320"/>
        <v>41 Administrative occupations</v>
      </c>
      <c r="AT130" s="27">
        <f t="shared" si="307"/>
        <v>0.45117787460520908</v>
      </c>
      <c r="AU130" s="27">
        <f t="shared" si="307"/>
        <v>0.2517103614079419</v>
      </c>
      <c r="AV130" s="27">
        <f t="shared" si="307"/>
        <v>0.54699087072968666</v>
      </c>
      <c r="AW130" s="27">
        <f t="shared" si="307"/>
        <v>1.1101711650080421</v>
      </c>
      <c r="AX130" s="27">
        <f t="shared" si="308"/>
        <v>1.6571620357377288</v>
      </c>
      <c r="BD130" t="str">
        <f t="shared" si="321"/>
        <v>41 Administrative occupations</v>
      </c>
      <c r="BE130" s="27">
        <f t="shared" si="309"/>
        <v>1.03349719497281E-2</v>
      </c>
      <c r="BF130" s="27">
        <f t="shared" si="309"/>
        <v>1.076920880962648</v>
      </c>
      <c r="BG130" s="27">
        <f t="shared" si="309"/>
        <v>-0.54088140015917752</v>
      </c>
      <c r="BH130" s="27">
        <f t="shared" si="309"/>
        <v>-1.1300306492099939</v>
      </c>
      <c r="BI130" s="27">
        <f t="shared" si="310"/>
        <v>-1.6709120493691714</v>
      </c>
      <c r="BO130" t="str">
        <f t="shared" si="322"/>
        <v>41 Administrative occupations</v>
      </c>
      <c r="BP130" s="27">
        <f t="shared" si="311"/>
        <v>-0.4090744483151898</v>
      </c>
      <c r="BQ130" s="27">
        <f t="shared" si="311"/>
        <v>-0.31356034341643557</v>
      </c>
      <c r="BR130" s="27">
        <f t="shared" si="311"/>
        <v>5.6869014879280755E-2</v>
      </c>
      <c r="BS130" s="27">
        <f t="shared" si="311"/>
        <v>-3.5631714939733818</v>
      </c>
      <c r="BT130" s="27">
        <f t="shared" si="312"/>
        <v>-3.5063024790941011</v>
      </c>
      <c r="BZ130" t="str">
        <f t="shared" si="323"/>
        <v>41 Administrative occupations</v>
      </c>
      <c r="CA130" s="68">
        <f t="shared" si="313"/>
        <v>-0.54960482258259891</v>
      </c>
      <c r="CB130" s="68">
        <f t="shared" si="313"/>
        <v>-8.8926180478071437E-2</v>
      </c>
      <c r="CC130" s="68">
        <f t="shared" si="313"/>
        <v>-1.5699671624113671</v>
      </c>
      <c r="CD130" s="68">
        <f t="shared" si="313"/>
        <v>-3.0202439376335559</v>
      </c>
      <c r="CE130" s="68">
        <f t="shared" si="314"/>
        <v>-4.5902111000449235</v>
      </c>
      <c r="CK130" t="str">
        <f t="shared" si="324"/>
        <v>41 Administrative occupations</v>
      </c>
      <c r="CL130" s="68">
        <f t="shared" si="315"/>
        <v>-0.43946397427271289</v>
      </c>
      <c r="CM130" s="68">
        <f t="shared" si="315"/>
        <v>0.47577008821261546</v>
      </c>
      <c r="CN130" s="68">
        <f t="shared" si="315"/>
        <v>-5.0202755436886903E-2</v>
      </c>
      <c r="CO130" s="68">
        <f t="shared" si="315"/>
        <v>-1.100631756997128E-2</v>
      </c>
      <c r="CP130" s="68">
        <f t="shared" si="316"/>
        <v>-6.1209073006858183E-2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1.7368568838543458E-3</v>
      </c>
      <c r="C131" s="27">
        <f t="shared" si="299"/>
        <v>2.9265357521152217E-3</v>
      </c>
      <c r="D131" s="27">
        <f t="shared" si="299"/>
        <v>9.8921302812875651E-3</v>
      </c>
      <c r="E131" s="27">
        <f t="shared" si="299"/>
        <v>3.0537056571986708E-2</v>
      </c>
      <c r="F131" s="27">
        <f t="shared" si="300"/>
        <v>4.0429186853274277E-2</v>
      </c>
      <c r="L131" t="str">
        <f t="shared" si="317"/>
        <v>42 Secretarial and related occupations</v>
      </c>
      <c r="M131" s="27">
        <f t="shared" si="301"/>
        <v>1.1814189230690275E-2</v>
      </c>
      <c r="N131" s="27">
        <f t="shared" si="301"/>
        <v>6.4446831664585313E-2</v>
      </c>
      <c r="O131" s="27">
        <f t="shared" si="301"/>
        <v>0.18873153578903901</v>
      </c>
      <c r="P131" s="27">
        <f t="shared" si="301"/>
        <v>0.36690708306862552</v>
      </c>
      <c r="Q131" s="27">
        <f t="shared" si="302"/>
        <v>0.55563861885766452</v>
      </c>
      <c r="W131" t="str">
        <f t="shared" si="318"/>
        <v>42 Secretarial and related occupations</v>
      </c>
      <c r="X131" s="27">
        <f t="shared" si="303"/>
        <v>0.10354909270216983</v>
      </c>
      <c r="Y131" s="27">
        <f t="shared" si="303"/>
        <v>-0.11670814037609456</v>
      </c>
      <c r="Z131" s="27">
        <f t="shared" si="303"/>
        <v>0.46211456651623628</v>
      </c>
      <c r="AA131" s="27">
        <f t="shared" si="303"/>
        <v>0.57737553365167082</v>
      </c>
      <c r="AB131" s="27">
        <f t="shared" si="304"/>
        <v>1.0394901001679071</v>
      </c>
      <c r="AH131" t="str">
        <f t="shared" si="319"/>
        <v>42 Secretarial and related occupations</v>
      </c>
      <c r="AI131" s="27">
        <f t="shared" si="305"/>
        <v>4.6464710383422259E-2</v>
      </c>
      <c r="AJ131" s="27">
        <f t="shared" si="305"/>
        <v>-2.4023740334064847E-2</v>
      </c>
      <c r="AK131" s="27">
        <f t="shared" si="305"/>
        <v>7.8563056624303629E-2</v>
      </c>
      <c r="AL131" s="27">
        <f t="shared" si="305"/>
        <v>-1.8811669416398114E-2</v>
      </c>
      <c r="AM131" s="27">
        <f t="shared" si="306"/>
        <v>5.9751387207905515E-2</v>
      </c>
      <c r="AS131" t="str">
        <f t="shared" si="320"/>
        <v>42 Secretarial and related occupations</v>
      </c>
      <c r="AT131" s="27">
        <f t="shared" si="307"/>
        <v>-1.7366792620579274E-2</v>
      </c>
      <c r="AU131" s="27">
        <f t="shared" si="307"/>
        <v>-1.8575164660455945E-3</v>
      </c>
      <c r="AV131" s="27">
        <f t="shared" si="307"/>
        <v>1.7948519850383926E-2</v>
      </c>
      <c r="AW131" s="27">
        <f t="shared" si="307"/>
        <v>-8.6502915360367139E-2</v>
      </c>
      <c r="AX131" s="27">
        <f t="shared" si="308"/>
        <v>-6.8554395509983213E-2</v>
      </c>
      <c r="BD131" t="str">
        <f t="shared" si="321"/>
        <v>42 Secretarial and related occupations</v>
      </c>
      <c r="BE131" s="27">
        <f t="shared" si="309"/>
        <v>-0.21428826792192268</v>
      </c>
      <c r="BF131" s="27">
        <f t="shared" si="309"/>
        <v>8.4942300891707845E-2</v>
      </c>
      <c r="BG131" s="27">
        <f t="shared" si="309"/>
        <v>-0.23005413753323234</v>
      </c>
      <c r="BH131" s="27">
        <f t="shared" si="309"/>
        <v>-1.4397729508518835</v>
      </c>
      <c r="BI131" s="27">
        <f t="shared" si="310"/>
        <v>-1.6698270883851158</v>
      </c>
      <c r="BO131" t="str">
        <f t="shared" si="322"/>
        <v>42 Secretarial and related occupations</v>
      </c>
      <c r="BP131" s="27">
        <f t="shared" si="311"/>
        <v>-0.37575551255013728</v>
      </c>
      <c r="BQ131" s="27">
        <f t="shared" si="311"/>
        <v>-0.3618582417893883</v>
      </c>
      <c r="BR131" s="27">
        <f t="shared" si="311"/>
        <v>-0.45518256926722644</v>
      </c>
      <c r="BS131" s="27">
        <f t="shared" si="311"/>
        <v>-1.402560080058757</v>
      </c>
      <c r="BT131" s="27">
        <f t="shared" si="312"/>
        <v>-1.8577426493259834</v>
      </c>
      <c r="BZ131" t="str">
        <f t="shared" si="323"/>
        <v>42 Secretarial and related occupations</v>
      </c>
      <c r="CA131" s="68">
        <f t="shared" si="313"/>
        <v>-0.23829256510862917</v>
      </c>
      <c r="CB131" s="68">
        <f t="shared" si="313"/>
        <v>-0.21662932181914352</v>
      </c>
      <c r="CC131" s="68">
        <f t="shared" si="313"/>
        <v>-0.82175665624587957</v>
      </c>
      <c r="CD131" s="68">
        <f t="shared" si="313"/>
        <v>-1.1904625658816854</v>
      </c>
      <c r="CE131" s="68">
        <f t="shared" si="314"/>
        <v>-2.0122192221275652</v>
      </c>
      <c r="CK131" t="str">
        <f t="shared" si="324"/>
        <v>42 Secretarial and related occupations</v>
      </c>
      <c r="CL131" s="68">
        <f t="shared" si="315"/>
        <v>-4.7594932060635142E-2</v>
      </c>
      <c r="CM131" s="68">
        <f t="shared" si="315"/>
        <v>0.14305354331429765</v>
      </c>
      <c r="CN131" s="68">
        <f t="shared" si="315"/>
        <v>4.3941026303033537E-2</v>
      </c>
      <c r="CO131" s="68">
        <f t="shared" si="315"/>
        <v>2.6796428166998565E-3</v>
      </c>
      <c r="CP131" s="68">
        <f t="shared" si="316"/>
        <v>4.6620669119733393E-2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-5.7069207710274718E-3</v>
      </c>
      <c r="C132" s="27">
        <f t="shared" si="299"/>
        <v>4.4709525970671286E-3</v>
      </c>
      <c r="D132" s="27">
        <f t="shared" si="299"/>
        <v>3.0034510891139704E-3</v>
      </c>
      <c r="E132" s="27">
        <f t="shared" si="299"/>
        <v>8.1743648167700404E-3</v>
      </c>
      <c r="F132" s="27">
        <f t="shared" si="300"/>
        <v>1.1177815905884011E-2</v>
      </c>
      <c r="L132" t="str">
        <f t="shared" si="317"/>
        <v>51 Skilled agricultural and related trades</v>
      </c>
      <c r="M132" s="27">
        <f t="shared" si="301"/>
        <v>3.3344320165893948E-3</v>
      </c>
      <c r="N132" s="27">
        <f t="shared" si="301"/>
        <v>-2.2854003701772013E-3</v>
      </c>
      <c r="O132" s="27">
        <f t="shared" si="301"/>
        <v>4.4805706416467389E-3</v>
      </c>
      <c r="P132" s="27">
        <f t="shared" si="301"/>
        <v>3.9251682368687479E-2</v>
      </c>
      <c r="Q132" s="27">
        <f t="shared" si="302"/>
        <v>4.3732253010334218E-2</v>
      </c>
      <c r="W132" t="str">
        <f t="shared" si="318"/>
        <v>51 Skilled agricultural and related trades</v>
      </c>
      <c r="X132" s="27">
        <f t="shared" si="303"/>
        <v>0.11925686735578478</v>
      </c>
      <c r="Y132" s="27">
        <f t="shared" si="303"/>
        <v>6.6051852719860027E-2</v>
      </c>
      <c r="Z132" s="27">
        <f t="shared" si="303"/>
        <v>0.10892293626464089</v>
      </c>
      <c r="AA132" s="27">
        <f t="shared" si="303"/>
        <v>0.4454143194655783</v>
      </c>
      <c r="AB132" s="27">
        <f t="shared" si="304"/>
        <v>0.55433725573021919</v>
      </c>
      <c r="AH132" t="str">
        <f t="shared" si="319"/>
        <v>51 Skilled agricultural and related trades</v>
      </c>
      <c r="AI132" s="27">
        <f t="shared" si="305"/>
        <v>8.1023041018393083E-2</v>
      </c>
      <c r="AJ132" s="27">
        <f t="shared" si="305"/>
        <v>-2.281151171635315E-2</v>
      </c>
      <c r="AK132" s="27">
        <f t="shared" si="305"/>
        <v>3.5805751124517116E-2</v>
      </c>
      <c r="AL132" s="27">
        <f t="shared" si="305"/>
        <v>0.15528588326129927</v>
      </c>
      <c r="AM132" s="27">
        <f t="shared" si="306"/>
        <v>0.19109163438581639</v>
      </c>
      <c r="AS132" t="str">
        <f t="shared" si="320"/>
        <v>51 Skilled agricultural and related trades</v>
      </c>
      <c r="AT132" s="27">
        <f t="shared" si="307"/>
        <v>0.13650992297450321</v>
      </c>
      <c r="AU132" s="27">
        <f t="shared" si="307"/>
        <v>-4.2185085549215628E-3</v>
      </c>
      <c r="AV132" s="27">
        <f t="shared" si="307"/>
        <v>4.3471921126748803E-2</v>
      </c>
      <c r="AW132" s="27">
        <f t="shared" si="307"/>
        <v>0.25152704182002195</v>
      </c>
      <c r="AX132" s="27">
        <f t="shared" si="308"/>
        <v>0.29499896294677075</v>
      </c>
      <c r="BD132" t="str">
        <f t="shared" si="321"/>
        <v>51 Skilled agricultural and related trades</v>
      </c>
      <c r="BE132" s="27">
        <f t="shared" si="309"/>
        <v>1.402243688071958E-3</v>
      </c>
      <c r="BF132" s="27">
        <f t="shared" si="309"/>
        <v>-3.9141567379980868E-2</v>
      </c>
      <c r="BG132" s="27">
        <f t="shared" si="309"/>
        <v>-6.2577903482600283E-2</v>
      </c>
      <c r="BH132" s="27">
        <f t="shared" si="309"/>
        <v>1.126615720444446E-2</v>
      </c>
      <c r="BI132" s="27">
        <f t="shared" si="310"/>
        <v>-5.1311746278155823E-2</v>
      </c>
      <c r="BO132" t="str">
        <f t="shared" si="322"/>
        <v>51 Skilled agricultural and related trades</v>
      </c>
      <c r="BP132" s="27">
        <f t="shared" si="311"/>
        <v>-2.1336517293681245E-2</v>
      </c>
      <c r="BQ132" s="27">
        <f t="shared" si="311"/>
        <v>-0.1436277382887805</v>
      </c>
      <c r="BR132" s="27">
        <f t="shared" si="311"/>
        <v>-3.6767442372885428E-2</v>
      </c>
      <c r="BS132" s="27">
        <f t="shared" si="311"/>
        <v>-2.1703591645429565E-2</v>
      </c>
      <c r="BT132" s="27">
        <f t="shared" si="312"/>
        <v>-5.8471034018314993E-2</v>
      </c>
      <c r="BZ132" t="str">
        <f t="shared" si="323"/>
        <v>51 Skilled agricultural and related trades</v>
      </c>
      <c r="CA132" s="68">
        <f t="shared" si="313"/>
        <v>2.5736207894124341E-2</v>
      </c>
      <c r="CB132" s="68">
        <f t="shared" si="313"/>
        <v>-6.1151317090715529E-2</v>
      </c>
      <c r="CC132" s="68">
        <f t="shared" si="313"/>
        <v>-0.17480072121099988</v>
      </c>
      <c r="CD132" s="68">
        <f t="shared" si="313"/>
        <v>-4.9573315788597805E-2</v>
      </c>
      <c r="CE132" s="68">
        <f t="shared" si="314"/>
        <v>-0.22437403699959768</v>
      </c>
      <c r="CK132" t="str">
        <f t="shared" si="324"/>
        <v>51 Skilled agricultural and related trades</v>
      </c>
      <c r="CL132" s="68">
        <f t="shared" si="315"/>
        <v>2.4026677171615773E-3</v>
      </c>
      <c r="CM132" s="68">
        <f t="shared" si="315"/>
        <v>-7.744089369591789E-2</v>
      </c>
      <c r="CN132" s="68">
        <f t="shared" si="315"/>
        <v>1.1225209410242076E-2</v>
      </c>
      <c r="CO132" s="68">
        <f t="shared" si="315"/>
        <v>-0.35857874500243808</v>
      </c>
      <c r="CP132" s="68">
        <f t="shared" si="316"/>
        <v>-0.34735353559219601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8.5791489328604885E-4</v>
      </c>
      <c r="C133" s="27">
        <f t="shared" si="299"/>
        <v>1.756532539176443E-3</v>
      </c>
      <c r="D133" s="27">
        <f t="shared" si="299"/>
        <v>3.8956814569692556E-3</v>
      </c>
      <c r="E133" s="27">
        <f t="shared" si="299"/>
        <v>7.6899110930636477E-3</v>
      </c>
      <c r="F133" s="27">
        <f t="shared" si="300"/>
        <v>1.1585592550032903E-2</v>
      </c>
      <c r="L133" t="str">
        <f t="shared" si="317"/>
        <v>52 Skilled metal, electrical and electronic trades</v>
      </c>
      <c r="M133" s="27">
        <f t="shared" si="301"/>
        <v>8.7587525040532188E-2</v>
      </c>
      <c r="N133" s="27">
        <f t="shared" si="301"/>
        <v>-5.3157486488920547E-2</v>
      </c>
      <c r="O133" s="27">
        <f t="shared" si="301"/>
        <v>9.9318324651372414E-2</v>
      </c>
      <c r="P133" s="27">
        <f t="shared" si="301"/>
        <v>0.16145685993709835</v>
      </c>
      <c r="Q133" s="27">
        <f t="shared" si="302"/>
        <v>0.26077518458847077</v>
      </c>
      <c r="W133" t="str">
        <f t="shared" si="318"/>
        <v>52 Skilled metal, electrical and electronic trades</v>
      </c>
      <c r="X133" s="27">
        <f t="shared" si="303"/>
        <v>0.31666720119406211</v>
      </c>
      <c r="Y133" s="27">
        <f t="shared" si="303"/>
        <v>-0.22721540312715516</v>
      </c>
      <c r="Z133" s="27">
        <f t="shared" si="303"/>
        <v>0.17235410419425423</v>
      </c>
      <c r="AA133" s="27">
        <f t="shared" si="303"/>
        <v>0.41037841747430148</v>
      </c>
      <c r="AB133" s="27">
        <f t="shared" si="304"/>
        <v>0.58273252166855571</v>
      </c>
      <c r="AH133" t="str">
        <f t="shared" si="319"/>
        <v>52 Skilled metal, electrical and electronic trades</v>
      </c>
      <c r="AI133" s="27">
        <f t="shared" si="305"/>
        <v>9.7823176719896154E-2</v>
      </c>
      <c r="AJ133" s="27">
        <f t="shared" si="305"/>
        <v>-5.9231284400107109E-2</v>
      </c>
      <c r="AK133" s="27">
        <f t="shared" si="305"/>
        <v>5.0492425420337272E-2</v>
      </c>
      <c r="AL133" s="27">
        <f t="shared" si="305"/>
        <v>0.14595797826525697</v>
      </c>
      <c r="AM133" s="27">
        <f t="shared" si="306"/>
        <v>0.19645040368559424</v>
      </c>
      <c r="AS133" t="str">
        <f t="shared" si="320"/>
        <v>52 Skilled metal, electrical and electronic trades</v>
      </c>
      <c r="AT133" s="27">
        <f t="shared" si="307"/>
        <v>0.39111123754262533</v>
      </c>
      <c r="AU133" s="27">
        <f t="shared" si="307"/>
        <v>-0.22927998899833191</v>
      </c>
      <c r="AV133" s="27">
        <f t="shared" si="307"/>
        <v>0.11968825303571395</v>
      </c>
      <c r="AW133" s="27">
        <f t="shared" si="307"/>
        <v>0.43423320511904362</v>
      </c>
      <c r="AX133" s="27">
        <f t="shared" si="308"/>
        <v>0.55392145815475757</v>
      </c>
      <c r="BD133" t="str">
        <f t="shared" si="321"/>
        <v>52 Skilled metal, electrical and electronic trades</v>
      </c>
      <c r="BE133" s="27">
        <f t="shared" si="309"/>
        <v>0.851539104201402</v>
      </c>
      <c r="BF133" s="27">
        <f t="shared" si="309"/>
        <v>-1.4608239308938726</v>
      </c>
      <c r="BG133" s="27">
        <f t="shared" si="309"/>
        <v>-0.3465372447647237</v>
      </c>
      <c r="BH133" s="27">
        <f t="shared" si="309"/>
        <v>-0.9795526143764457</v>
      </c>
      <c r="BI133" s="27">
        <f t="shared" si="310"/>
        <v>-1.3260898591411694</v>
      </c>
      <c r="BO133" t="str">
        <f t="shared" si="322"/>
        <v>52 Skilled metal, electrical and electronic trades</v>
      </c>
      <c r="BP133" s="27">
        <f t="shared" si="311"/>
        <v>6.2392681173864872E-2</v>
      </c>
      <c r="BQ133" s="27">
        <f t="shared" si="311"/>
        <v>-0.93941783197574225</v>
      </c>
      <c r="BR133" s="27">
        <f t="shared" si="311"/>
        <v>-0.28742434226226088</v>
      </c>
      <c r="BS133" s="27">
        <f t="shared" si="311"/>
        <v>-0.68914150761977533</v>
      </c>
      <c r="BT133" s="27">
        <f t="shared" si="312"/>
        <v>-0.97656584988203621</v>
      </c>
      <c r="BZ133" t="str">
        <f t="shared" si="323"/>
        <v>52 Skilled metal, electrical and electronic trades</v>
      </c>
      <c r="CA133" s="68">
        <f t="shared" si="313"/>
        <v>0.1053813109825108</v>
      </c>
      <c r="CB133" s="68">
        <f t="shared" si="313"/>
        <v>-0.39014354954898089</v>
      </c>
      <c r="CC133" s="68">
        <f t="shared" si="313"/>
        <v>-0.31997322822188856</v>
      </c>
      <c r="CD133" s="68">
        <f t="shared" si="313"/>
        <v>-0.74763913196727971</v>
      </c>
      <c r="CE133" s="68">
        <f t="shared" si="314"/>
        <v>-1.0676123601891683</v>
      </c>
      <c r="CK133" t="str">
        <f t="shared" si="324"/>
        <v>52 Skilled metal, electrical and electronic trades</v>
      </c>
      <c r="CL133" s="68">
        <f t="shared" si="315"/>
        <v>-1.3616402107816672E-3</v>
      </c>
      <c r="CM133" s="68">
        <f t="shared" si="315"/>
        <v>-0.16127490173677839</v>
      </c>
      <c r="CN133" s="68">
        <f t="shared" si="315"/>
        <v>-3.8070234431102579E-2</v>
      </c>
      <c r="CO133" s="68">
        <f t="shared" si="315"/>
        <v>-0.27194188809991948</v>
      </c>
      <c r="CP133" s="68">
        <f t="shared" si="316"/>
        <v>-0.31001212253102206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-5.3948134351045843E-4</v>
      </c>
      <c r="C134" s="27">
        <f t="shared" si="299"/>
        <v>4.0709931939575741E-5</v>
      </c>
      <c r="D134" s="27">
        <f t="shared" si="299"/>
        <v>3.9283189648237071E-3</v>
      </c>
      <c r="E134" s="27">
        <f t="shared" si="299"/>
        <v>-4.2244617821894648E-6</v>
      </c>
      <c r="F134" s="27">
        <f t="shared" si="300"/>
        <v>3.9240945030415177E-3</v>
      </c>
      <c r="L134" t="str">
        <f t="shared" si="317"/>
        <v>53 Skilled construction and building trades</v>
      </c>
      <c r="M134" s="27">
        <f t="shared" si="301"/>
        <v>2.2817564141617133E-2</v>
      </c>
      <c r="N134" s="27">
        <f t="shared" si="301"/>
        <v>-1.1969778437442347E-2</v>
      </c>
      <c r="O134" s="27">
        <f t="shared" si="301"/>
        <v>2.9492844659531059E-2</v>
      </c>
      <c r="P134" s="27">
        <f t="shared" si="301"/>
        <v>2.9207088398718134E-2</v>
      </c>
      <c r="Q134" s="27">
        <f t="shared" si="302"/>
        <v>5.8699933058249193E-2</v>
      </c>
      <c r="W134" t="str">
        <f t="shared" si="318"/>
        <v>53 Skilled construction and building trades</v>
      </c>
      <c r="X134" s="27">
        <f t="shared" si="303"/>
        <v>0.12526203648256562</v>
      </c>
      <c r="Y134" s="27">
        <f t="shared" si="303"/>
        <v>-7.0934351957300412E-2</v>
      </c>
      <c r="Z134" s="27">
        <f t="shared" si="303"/>
        <v>8.2064460235655445E-2</v>
      </c>
      <c r="AA134" s="27">
        <f t="shared" si="303"/>
        <v>0.17611226390443102</v>
      </c>
      <c r="AB134" s="27">
        <f t="shared" si="304"/>
        <v>0.25817672414008647</v>
      </c>
      <c r="AH134" t="str">
        <f t="shared" si="319"/>
        <v>53 Skilled construction and building trades</v>
      </c>
      <c r="AI134" s="27">
        <f t="shared" si="305"/>
        <v>0.10333495673602089</v>
      </c>
      <c r="AJ134" s="27">
        <f t="shared" si="305"/>
        <v>-3.8813766958852969E-2</v>
      </c>
      <c r="AK134" s="27">
        <f t="shared" si="305"/>
        <v>6.7149034391435825E-2</v>
      </c>
      <c r="AL134" s="27">
        <f t="shared" si="305"/>
        <v>0.14571861220550808</v>
      </c>
      <c r="AM134" s="27">
        <f t="shared" si="306"/>
        <v>0.2128676465969439</v>
      </c>
      <c r="AS134" t="str">
        <f t="shared" si="320"/>
        <v>53 Skilled construction and building trades</v>
      </c>
      <c r="AT134" s="27">
        <f t="shared" si="307"/>
        <v>0.12873547996194729</v>
      </c>
      <c r="AU134" s="27">
        <f t="shared" si="307"/>
        <v>-6.4279355193459176E-2</v>
      </c>
      <c r="AV134" s="27">
        <f t="shared" si="307"/>
        <v>7.9624126858170885E-2</v>
      </c>
      <c r="AW134" s="27">
        <f t="shared" si="307"/>
        <v>0.12115948510020225</v>
      </c>
      <c r="AX134" s="27">
        <f t="shared" si="308"/>
        <v>0.20078361195837313</v>
      </c>
      <c r="BD134" t="str">
        <f t="shared" si="321"/>
        <v>53 Skilled construction and building trades</v>
      </c>
      <c r="BE134" s="27">
        <f t="shared" si="309"/>
        <v>0.29601401744521905</v>
      </c>
      <c r="BF134" s="27">
        <f t="shared" si="309"/>
        <v>-0.85694325524074788</v>
      </c>
      <c r="BG134" s="27">
        <f t="shared" si="309"/>
        <v>-0.1969581695881315</v>
      </c>
      <c r="BH134" s="27">
        <f t="shared" si="309"/>
        <v>-0.62982025544329545</v>
      </c>
      <c r="BI134" s="27">
        <f t="shared" si="310"/>
        <v>-0.82677842503142696</v>
      </c>
      <c r="BO134" t="str">
        <f t="shared" si="322"/>
        <v>53 Skilled construction and building trades</v>
      </c>
      <c r="BP134" s="27">
        <f t="shared" si="311"/>
        <v>0.46846761188670438</v>
      </c>
      <c r="BQ134" s="27">
        <f t="shared" si="311"/>
        <v>-0.90061458413769202</v>
      </c>
      <c r="BR134" s="27">
        <f t="shared" si="311"/>
        <v>0.13581312257664901</v>
      </c>
      <c r="BS134" s="27">
        <f t="shared" si="311"/>
        <v>-0.21981255447692938</v>
      </c>
      <c r="BT134" s="27">
        <f t="shared" si="312"/>
        <v>-8.3999431900280364E-2</v>
      </c>
      <c r="BZ134" t="str">
        <f t="shared" si="323"/>
        <v>53 Skilled construction and building trades</v>
      </c>
      <c r="CA134" s="68">
        <f t="shared" si="313"/>
        <v>0.22245393386095635</v>
      </c>
      <c r="CB134" s="68">
        <f t="shared" si="313"/>
        <v>-0.31817715344159936</v>
      </c>
      <c r="CC134" s="68">
        <f t="shared" si="313"/>
        <v>-0.21703464842204068</v>
      </c>
      <c r="CD134" s="68">
        <f t="shared" si="313"/>
        <v>-0.33942553120356056</v>
      </c>
      <c r="CE134" s="68">
        <f t="shared" si="314"/>
        <v>-0.55646017962560124</v>
      </c>
      <c r="CK134" t="str">
        <f t="shared" si="324"/>
        <v>53 Skilled construction and building trades</v>
      </c>
      <c r="CL134" s="68">
        <f t="shared" si="315"/>
        <v>-0.19140829354079236</v>
      </c>
      <c r="CM134" s="68">
        <f t="shared" si="315"/>
        <v>-0.21040257310946897</v>
      </c>
      <c r="CN134" s="68">
        <f t="shared" si="315"/>
        <v>-0.27496896168659379</v>
      </c>
      <c r="CO134" s="68">
        <f t="shared" si="315"/>
        <v>-0.65329146814106043</v>
      </c>
      <c r="CP134" s="68">
        <f t="shared" si="316"/>
        <v>-0.92826042982765422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2.0411549059867057E-4</v>
      </c>
      <c r="C135" s="27">
        <f t="shared" si="299"/>
        <v>-3.0645904107133581E-4</v>
      </c>
      <c r="D135" s="27">
        <f t="shared" si="299"/>
        <v>1.5323304344457896E-2</v>
      </c>
      <c r="E135" s="27">
        <f t="shared" si="299"/>
        <v>2.2521465622816914E-2</v>
      </c>
      <c r="F135" s="27">
        <f t="shared" si="300"/>
        <v>3.7844769967274809E-2</v>
      </c>
      <c r="L135" t="str">
        <f t="shared" si="317"/>
        <v>54 Textiles, printing and other skilled trades</v>
      </c>
      <c r="M135" s="27">
        <f t="shared" si="301"/>
        <v>4.1526628349678629E-2</v>
      </c>
      <c r="N135" s="27">
        <f t="shared" si="301"/>
        <v>4.9955581969861051E-3</v>
      </c>
      <c r="O135" s="27">
        <f t="shared" si="301"/>
        <v>9.973152926014961E-2</v>
      </c>
      <c r="P135" s="27">
        <f t="shared" si="301"/>
        <v>0.20435447590912797</v>
      </c>
      <c r="Q135" s="27">
        <f t="shared" si="302"/>
        <v>0.30408600516927758</v>
      </c>
      <c r="W135" t="str">
        <f t="shared" si="318"/>
        <v>54 Textiles, printing and other skilled trades</v>
      </c>
      <c r="X135" s="27">
        <f t="shared" si="303"/>
        <v>4.1721485917514678E-2</v>
      </c>
      <c r="Y135" s="27">
        <f t="shared" si="303"/>
        <v>-4.193895812486037E-2</v>
      </c>
      <c r="Z135" s="27">
        <f t="shared" si="303"/>
        <v>0.28078526887380817</v>
      </c>
      <c r="AA135" s="27">
        <f t="shared" si="303"/>
        <v>0.41855092606053024</v>
      </c>
      <c r="AB135" s="27">
        <f t="shared" si="304"/>
        <v>0.69933619493433841</v>
      </c>
      <c r="AH135" t="str">
        <f t="shared" si="319"/>
        <v>54 Textiles, printing and other skilled trades</v>
      </c>
      <c r="AI135" s="27">
        <f t="shared" si="305"/>
        <v>-2.8194497603649726E-2</v>
      </c>
      <c r="AJ135" s="27">
        <f t="shared" si="305"/>
        <v>1.2146107582479859E-2</v>
      </c>
      <c r="AK135" s="27">
        <f t="shared" si="305"/>
        <v>5.2787644331756145E-2</v>
      </c>
      <c r="AL135" s="27">
        <f t="shared" si="305"/>
        <v>0.11782028031933811</v>
      </c>
      <c r="AM135" s="27">
        <f t="shared" si="306"/>
        <v>0.17060792465109426</v>
      </c>
      <c r="AS135" t="str">
        <f t="shared" si="320"/>
        <v>54 Textiles, printing and other skilled trades</v>
      </c>
      <c r="AT135" s="27">
        <f t="shared" si="307"/>
        <v>2.5350116057029637E-3</v>
      </c>
      <c r="AU135" s="27">
        <f t="shared" si="307"/>
        <v>-1.2299272999461874E-2</v>
      </c>
      <c r="AV135" s="27">
        <f t="shared" si="307"/>
        <v>8.1516007062865548E-2</v>
      </c>
      <c r="AW135" s="27">
        <f t="shared" si="307"/>
        <v>0.14216130692236711</v>
      </c>
      <c r="AX135" s="27">
        <f t="shared" si="308"/>
        <v>0.22367731398523266</v>
      </c>
      <c r="BD135" t="str">
        <f t="shared" si="321"/>
        <v>54 Textiles, printing and other skilled trades</v>
      </c>
      <c r="BE135" s="27">
        <f t="shared" si="309"/>
        <v>-0.1929969486446228</v>
      </c>
      <c r="BF135" s="27">
        <f t="shared" si="309"/>
        <v>-0.15632549198354884</v>
      </c>
      <c r="BG135" s="27">
        <f t="shared" si="309"/>
        <v>0.25895118591374722</v>
      </c>
      <c r="BH135" s="27">
        <f t="shared" si="309"/>
        <v>4.523681626194298E-2</v>
      </c>
      <c r="BI135" s="27">
        <f t="shared" si="310"/>
        <v>0.3041880021756902</v>
      </c>
      <c r="BO135" t="str">
        <f t="shared" si="322"/>
        <v>54 Textiles, printing and other skilled trades</v>
      </c>
      <c r="BP135" s="27">
        <f t="shared" si="311"/>
        <v>-0.60393485150527315</v>
      </c>
      <c r="BQ135" s="27">
        <f t="shared" si="311"/>
        <v>-0.12853590842481832</v>
      </c>
      <c r="BR135" s="27">
        <f t="shared" si="311"/>
        <v>9.3576771730840225E-2</v>
      </c>
      <c r="BS135" s="27">
        <f t="shared" si="311"/>
        <v>-0.10273122343094698</v>
      </c>
      <c r="BT135" s="27">
        <f t="shared" si="312"/>
        <v>-9.1544517001067582E-3</v>
      </c>
      <c r="BZ135" t="str">
        <f t="shared" si="323"/>
        <v>54 Textiles, printing and other skilled trades</v>
      </c>
      <c r="CA135" s="68">
        <f t="shared" si="313"/>
        <v>-0.32124328927169565</v>
      </c>
      <c r="CB135" s="68">
        <f t="shared" si="313"/>
        <v>-1.8770510178327759E-2</v>
      </c>
      <c r="CC135" s="68">
        <f t="shared" si="313"/>
        <v>-4.61969787442289E-2</v>
      </c>
      <c r="CD135" s="68">
        <f t="shared" si="313"/>
        <v>-0.47432346767450051</v>
      </c>
      <c r="CE135" s="68">
        <f t="shared" si="314"/>
        <v>-0.52052044641872941</v>
      </c>
      <c r="CK135" t="str">
        <f t="shared" si="324"/>
        <v>54 Textiles, printing and other skilled trades</v>
      </c>
      <c r="CL135" s="68">
        <f t="shared" si="315"/>
        <v>-0.42757560266664774</v>
      </c>
      <c r="CM135" s="68">
        <f t="shared" si="315"/>
        <v>7.6497847488901094E-2</v>
      </c>
      <c r="CN135" s="68">
        <f t="shared" si="315"/>
        <v>-0.23567458805351571</v>
      </c>
      <c r="CO135" s="68">
        <f t="shared" si="315"/>
        <v>-6.0516908990369989E-2</v>
      </c>
      <c r="CP135" s="68">
        <f t="shared" si="316"/>
        <v>-0.2961914970438857</v>
      </c>
    </row>
    <row r="136" spans="1:94" x14ac:dyDescent="0.2">
      <c r="A136" t="str">
        <f t="shared" si="298"/>
        <v>61 Caring personal service occupations</v>
      </c>
      <c r="B136" s="27">
        <f t="shared" si="299"/>
        <v>4.0678079700512473E-3</v>
      </c>
      <c r="C136" s="27">
        <f t="shared" si="299"/>
        <v>1.4690611558804689E-3</v>
      </c>
      <c r="D136" s="27">
        <f t="shared" si="299"/>
        <v>1.0475574914813164E-2</v>
      </c>
      <c r="E136" s="27">
        <f t="shared" si="299"/>
        <v>1.6461652720520581E-2</v>
      </c>
      <c r="F136" s="27">
        <f t="shared" si="300"/>
        <v>2.6937227635333745E-2</v>
      </c>
      <c r="L136" t="str">
        <f t="shared" si="317"/>
        <v>61 Caring personal service occupations</v>
      </c>
      <c r="M136" s="27">
        <f t="shared" si="301"/>
        <v>0.12823673759231413</v>
      </c>
      <c r="N136" s="27">
        <f t="shared" si="301"/>
        <v>0.10144223064377278</v>
      </c>
      <c r="O136" s="27">
        <f t="shared" si="301"/>
        <v>0.56599900995370223</v>
      </c>
      <c r="P136" s="27">
        <f t="shared" si="301"/>
        <v>0.96187651055095613</v>
      </c>
      <c r="Q136" s="27">
        <f t="shared" si="302"/>
        <v>1.5278755205046584</v>
      </c>
      <c r="W136" t="str">
        <f t="shared" si="318"/>
        <v>61 Caring personal service occupations</v>
      </c>
      <c r="X136" s="27">
        <f t="shared" si="303"/>
        <v>0.30490882551168141</v>
      </c>
      <c r="Y136" s="27">
        <f t="shared" si="303"/>
        <v>-0.14773757801189635</v>
      </c>
      <c r="Z136" s="27">
        <f t="shared" si="303"/>
        <v>1.0242555140138903</v>
      </c>
      <c r="AA136" s="27">
        <f t="shared" si="303"/>
        <v>1.6375655709096959</v>
      </c>
      <c r="AB136" s="27">
        <f t="shared" si="304"/>
        <v>2.6618210849235862</v>
      </c>
      <c r="AH136" t="str">
        <f t="shared" si="319"/>
        <v>61 Caring personal service occupations</v>
      </c>
      <c r="AI136" s="27">
        <f t="shared" si="305"/>
        <v>-0.17568236480760602</v>
      </c>
      <c r="AJ136" s="27">
        <f t="shared" si="305"/>
        <v>-0.1336196670035914</v>
      </c>
      <c r="AK136" s="27">
        <f t="shared" si="305"/>
        <v>0.19232844399819804</v>
      </c>
      <c r="AL136" s="27">
        <f t="shared" si="305"/>
        <v>0.39590856791907791</v>
      </c>
      <c r="AM136" s="27">
        <f t="shared" si="306"/>
        <v>0.58823701191727595</v>
      </c>
      <c r="AS136" t="str">
        <f t="shared" si="320"/>
        <v>61 Caring personal service occupations</v>
      </c>
      <c r="AT136" s="27">
        <f t="shared" si="307"/>
        <v>8.3275663164889213E-2</v>
      </c>
      <c r="AU136" s="27">
        <f t="shared" si="307"/>
        <v>-2.770494502285592E-2</v>
      </c>
      <c r="AV136" s="27">
        <f t="shared" si="307"/>
        <v>0.23923425954072419</v>
      </c>
      <c r="AW136" s="27">
        <f t="shared" si="307"/>
        <v>0.45878494626173216</v>
      </c>
      <c r="AX136" s="27">
        <f t="shared" si="308"/>
        <v>0.69801920580245636</v>
      </c>
      <c r="BD136" t="str">
        <f t="shared" si="321"/>
        <v>61 Caring personal service occupations</v>
      </c>
      <c r="BE136" s="27">
        <f t="shared" si="309"/>
        <v>0.47876217909746188</v>
      </c>
      <c r="BF136" s="27">
        <f t="shared" si="309"/>
        <v>1.0271319790151381</v>
      </c>
      <c r="BG136" s="27">
        <f t="shared" si="309"/>
        <v>1.0247155885314179</v>
      </c>
      <c r="BH136" s="27">
        <f t="shared" si="309"/>
        <v>3.1011215498849456</v>
      </c>
      <c r="BI136" s="27">
        <f t="shared" si="310"/>
        <v>4.1258371384163635</v>
      </c>
      <c r="BO136" t="str">
        <f t="shared" si="322"/>
        <v>61 Caring personal service occupations</v>
      </c>
      <c r="BP136" s="27">
        <f t="shared" si="311"/>
        <v>-0.49387315989156022</v>
      </c>
      <c r="BQ136" s="27">
        <f t="shared" si="311"/>
        <v>-0.87221332524408446</v>
      </c>
      <c r="BR136" s="27">
        <f t="shared" si="311"/>
        <v>0.40378352560366437</v>
      </c>
      <c r="BS136" s="27">
        <f t="shared" si="311"/>
        <v>-1.1860361073924697</v>
      </c>
      <c r="BT136" s="27">
        <f t="shared" si="312"/>
        <v>-0.7822525817888053</v>
      </c>
      <c r="BZ136" t="str">
        <f t="shared" si="323"/>
        <v>61 Caring personal service occupations</v>
      </c>
      <c r="CA136" s="68">
        <f t="shared" si="313"/>
        <v>-1.2595527627404366</v>
      </c>
      <c r="CB136" s="68">
        <f t="shared" si="313"/>
        <v>-0.23327176305683328</v>
      </c>
      <c r="CC136" s="68">
        <f t="shared" si="313"/>
        <v>-0.35531595394320492</v>
      </c>
      <c r="CD136" s="68">
        <f t="shared" si="313"/>
        <v>-0.17793970913135349</v>
      </c>
      <c r="CE136" s="68">
        <f t="shared" si="314"/>
        <v>-0.53325566307455841</v>
      </c>
      <c r="CK136" t="str">
        <f t="shared" si="324"/>
        <v>61 Caring personal service occupations</v>
      </c>
      <c r="CL136" s="68">
        <f t="shared" si="315"/>
        <v>-0.14184109756428531</v>
      </c>
      <c r="CM136" s="68">
        <f t="shared" si="315"/>
        <v>1.6472338129696729E-2</v>
      </c>
      <c r="CN136" s="68">
        <f t="shared" si="315"/>
        <v>8.3752616886480058E-2</v>
      </c>
      <c r="CO136" s="68">
        <f t="shared" si="315"/>
        <v>0.13612885521118612</v>
      </c>
      <c r="CP136" s="68">
        <f t="shared" si="316"/>
        <v>0.21988147209766618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7.9099848631148714E-3</v>
      </c>
      <c r="C137" s="27">
        <f t="shared" si="299"/>
        <v>-2.2459261737384183E-3</v>
      </c>
      <c r="D137" s="27">
        <f t="shared" si="299"/>
        <v>3.4994667038005557E-3</v>
      </c>
      <c r="E137" s="27">
        <f t="shared" si="299"/>
        <v>6.2000948013962442E-3</v>
      </c>
      <c r="F137" s="27">
        <f t="shared" si="300"/>
        <v>9.6995615051968E-3</v>
      </c>
      <c r="L137" t="str">
        <f t="shared" si="317"/>
        <v>62 Leisure, travel and related personal service occupations</v>
      </c>
      <c r="M137" s="27">
        <f t="shared" si="301"/>
        <v>2.2412140314483214E-2</v>
      </c>
      <c r="N137" s="27">
        <f t="shared" si="301"/>
        <v>-1.2018920759879037E-2</v>
      </c>
      <c r="O137" s="27">
        <f t="shared" si="301"/>
        <v>3.8516934441468031E-2</v>
      </c>
      <c r="P137" s="27">
        <f t="shared" si="301"/>
        <v>9.7805094027177353E-2</v>
      </c>
      <c r="Q137" s="27">
        <f t="shared" si="302"/>
        <v>0.13632202846864538</v>
      </c>
      <c r="W137" t="str">
        <f t="shared" si="318"/>
        <v>62 Leisure, travel and related personal service occupations</v>
      </c>
      <c r="X137" s="27">
        <f t="shared" si="303"/>
        <v>0.2344259694339772</v>
      </c>
      <c r="Y137" s="27">
        <f t="shared" si="303"/>
        <v>-0.20501909400863116</v>
      </c>
      <c r="Z137" s="27">
        <f t="shared" si="303"/>
        <v>0.14871808403389886</v>
      </c>
      <c r="AA137" s="27">
        <f t="shared" si="303"/>
        <v>0.38213667248964511</v>
      </c>
      <c r="AB137" s="27">
        <f t="shared" si="304"/>
        <v>0.53085475652354397</v>
      </c>
      <c r="AH137" t="str">
        <f t="shared" si="319"/>
        <v>62 Leisure, travel and related personal service occupations</v>
      </c>
      <c r="AI137" s="27">
        <f t="shared" si="305"/>
        <v>8.8377181038470143E-2</v>
      </c>
      <c r="AJ137" s="27">
        <f t="shared" si="305"/>
        <v>-0.12999337461394689</v>
      </c>
      <c r="AK137" s="27">
        <f t="shared" si="305"/>
        <v>5.2346928400682446E-2</v>
      </c>
      <c r="AL137" s="27">
        <f t="shared" si="305"/>
        <v>0.23520828616217038</v>
      </c>
      <c r="AM137" s="27">
        <f t="shared" si="306"/>
        <v>0.28755521456285282</v>
      </c>
      <c r="AS137" t="str">
        <f t="shared" si="320"/>
        <v>62 Leisure, travel and related personal service occupations</v>
      </c>
      <c r="AT137" s="27">
        <f t="shared" si="307"/>
        <v>0.11834603019277179</v>
      </c>
      <c r="AU137" s="27">
        <f t="shared" si="307"/>
        <v>-5.7901200422751375E-2</v>
      </c>
      <c r="AV137" s="27">
        <f t="shared" si="307"/>
        <v>0.10905647889265102</v>
      </c>
      <c r="AW137" s="27">
        <f t="shared" si="307"/>
        <v>0.43135023539100703</v>
      </c>
      <c r="AX137" s="27">
        <f t="shared" si="308"/>
        <v>0.54040671428365805</v>
      </c>
      <c r="BD137" t="str">
        <f t="shared" si="321"/>
        <v>62 Leisure, travel and related personal service occupations</v>
      </c>
      <c r="BE137" s="27">
        <f t="shared" si="309"/>
        <v>-0.21404672112005008</v>
      </c>
      <c r="BF137" s="27">
        <f t="shared" si="309"/>
        <v>-0.2515589320479239</v>
      </c>
      <c r="BG137" s="27">
        <f t="shared" si="309"/>
        <v>-0.37636544543657857</v>
      </c>
      <c r="BH137" s="27">
        <f t="shared" si="309"/>
        <v>-0.28615058172739172</v>
      </c>
      <c r="BI137" s="27">
        <f t="shared" si="310"/>
        <v>-0.66251602716397029</v>
      </c>
      <c r="BO137" t="str">
        <f t="shared" si="322"/>
        <v>62 Leisure, travel and related personal service occupations</v>
      </c>
      <c r="BP137" s="27">
        <f t="shared" si="311"/>
        <v>-0.22724974158070532</v>
      </c>
      <c r="BQ137" s="27">
        <f t="shared" si="311"/>
        <v>-0.65123821550373018</v>
      </c>
      <c r="BR137" s="27">
        <f t="shared" si="311"/>
        <v>-0.31510059618529374</v>
      </c>
      <c r="BS137" s="27">
        <f t="shared" si="311"/>
        <v>-0.39649062624818709</v>
      </c>
      <c r="BT137" s="27">
        <f t="shared" si="312"/>
        <v>-0.71159122243348083</v>
      </c>
      <c r="BZ137" t="str">
        <f t="shared" si="323"/>
        <v>62 Leisure, travel and related personal service occupations</v>
      </c>
      <c r="CA137" s="68">
        <f t="shared" si="313"/>
        <v>-9.2835900757600953E-2</v>
      </c>
      <c r="CB137" s="68">
        <f t="shared" si="313"/>
        <v>-0.25838503897954479</v>
      </c>
      <c r="CC137" s="68">
        <f t="shared" si="313"/>
        <v>-0.29723995676777704</v>
      </c>
      <c r="CD137" s="68">
        <f t="shared" si="313"/>
        <v>-0.36637228683644518</v>
      </c>
      <c r="CE137" s="68">
        <f t="shared" si="314"/>
        <v>-0.66361224360422222</v>
      </c>
      <c r="CK137" t="str">
        <f t="shared" si="324"/>
        <v>62 Leisure, travel and related personal service occupations</v>
      </c>
      <c r="CL137" s="68">
        <f t="shared" si="315"/>
        <v>-0.27922697915558214</v>
      </c>
      <c r="CM137" s="68">
        <f t="shared" si="315"/>
        <v>3.0553277471397466E-2</v>
      </c>
      <c r="CN137" s="68">
        <f t="shared" si="315"/>
        <v>-0.2042739182444091</v>
      </c>
      <c r="CO137" s="68">
        <f t="shared" si="315"/>
        <v>-0.16697556099391953</v>
      </c>
      <c r="CP137" s="68">
        <f t="shared" si="316"/>
        <v>-0.37124947923832863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1.9468996754610016E-4</v>
      </c>
      <c r="C138" s="27">
        <f t="shared" si="299"/>
        <v>1.1171234343138872E-4</v>
      </c>
      <c r="D138" s="27">
        <f t="shared" si="299"/>
        <v>1.6941230160321384E-4</v>
      </c>
      <c r="E138" s="27">
        <f t="shared" si="299"/>
        <v>4.8732576359422522E-4</v>
      </c>
      <c r="F138" s="27">
        <f t="shared" si="300"/>
        <v>6.5673806519743905E-4</v>
      </c>
      <c r="L138" t="str">
        <f t="shared" si="317"/>
        <v>63 Community and civil enforcement occupations</v>
      </c>
      <c r="M138" s="27">
        <f t="shared" si="301"/>
        <v>-2.7989039692637163E-4</v>
      </c>
      <c r="N138" s="27">
        <f t="shared" si="301"/>
        <v>4.8292656501027573E-3</v>
      </c>
      <c r="O138" s="27">
        <f t="shared" si="301"/>
        <v>-2.888454955376275E-3</v>
      </c>
      <c r="P138" s="27">
        <f t="shared" si="301"/>
        <v>6.5284547220154174E-3</v>
      </c>
      <c r="Q138" s="27">
        <f t="shared" si="302"/>
        <v>3.6399997666391425E-3</v>
      </c>
      <c r="W138" t="str">
        <f t="shared" si="318"/>
        <v>63 Community and civil enforcement occupations</v>
      </c>
      <c r="X138" s="27">
        <f t="shared" si="303"/>
        <v>5.5052245929556459E-3</v>
      </c>
      <c r="Y138" s="27">
        <f t="shared" si="303"/>
        <v>8.0601763809172444E-3</v>
      </c>
      <c r="Z138" s="27">
        <f t="shared" si="303"/>
        <v>-4.4993450326929196E-3</v>
      </c>
      <c r="AA138" s="27">
        <f t="shared" si="303"/>
        <v>3.0040465915499942E-2</v>
      </c>
      <c r="AB138" s="27">
        <f t="shared" si="304"/>
        <v>2.5541120882807022E-2</v>
      </c>
      <c r="AH138" t="str">
        <f t="shared" si="319"/>
        <v>63 Community and civil enforcement occupations</v>
      </c>
      <c r="AI138" s="27">
        <f t="shared" si="305"/>
        <v>7.3858937995627261E-4</v>
      </c>
      <c r="AJ138" s="27">
        <f t="shared" si="305"/>
        <v>5.3202996360916764E-3</v>
      </c>
      <c r="AK138" s="27">
        <f t="shared" si="305"/>
        <v>-6.5747929168537833E-3</v>
      </c>
      <c r="AL138" s="27">
        <f t="shared" si="305"/>
        <v>7.3583848355025794E-3</v>
      </c>
      <c r="AM138" s="27">
        <f t="shared" si="306"/>
        <v>7.8359191864879607E-4</v>
      </c>
      <c r="AS138" t="str">
        <f t="shared" si="320"/>
        <v>63 Community and civil enforcement occupations</v>
      </c>
      <c r="AT138" s="27">
        <f t="shared" si="307"/>
        <v>-7.161329727776479E-4</v>
      </c>
      <c r="AU138" s="27">
        <f t="shared" si="307"/>
        <v>4.1769977579647483E-3</v>
      </c>
      <c r="AV138" s="27">
        <f t="shared" si="307"/>
        <v>-6.3479592059241009E-3</v>
      </c>
      <c r="AW138" s="27">
        <f t="shared" si="307"/>
        <v>4.1477072636756859E-3</v>
      </c>
      <c r="AX138" s="27">
        <f t="shared" si="308"/>
        <v>-2.200251942248415E-3</v>
      </c>
      <c r="BD138" t="str">
        <f t="shared" si="321"/>
        <v>63 Community and civil enforcement occupations</v>
      </c>
      <c r="BE138" s="27">
        <f t="shared" si="309"/>
        <v>-2.7497862930370848E-2</v>
      </c>
      <c r="BF138" s="27">
        <f t="shared" si="309"/>
        <v>2.1561638357255761E-2</v>
      </c>
      <c r="BG138" s="27">
        <f t="shared" si="309"/>
        <v>-3.4150855810587105E-2</v>
      </c>
      <c r="BH138" s="27">
        <f t="shared" si="309"/>
        <v>6.292198286878381E-3</v>
      </c>
      <c r="BI138" s="27">
        <f t="shared" si="310"/>
        <v>-2.7858657523708724E-2</v>
      </c>
      <c r="BO138" t="str">
        <f t="shared" si="322"/>
        <v>63 Community and civil enforcement occupations</v>
      </c>
      <c r="BP138" s="27">
        <f t="shared" si="311"/>
        <v>-2.9275260880205045E-2</v>
      </c>
      <c r="BQ138" s="27">
        <f t="shared" si="311"/>
        <v>2.2998313188745956E-2</v>
      </c>
      <c r="BR138" s="27">
        <f t="shared" si="311"/>
        <v>-4.3787362152816714E-2</v>
      </c>
      <c r="BS138" s="27">
        <f t="shared" si="311"/>
        <v>4.6084176784985525E-3</v>
      </c>
      <c r="BT138" s="27">
        <f t="shared" si="312"/>
        <v>-3.9178944474318161E-2</v>
      </c>
      <c r="BZ138" t="str">
        <f t="shared" si="323"/>
        <v>63 Community and civil enforcement occupations</v>
      </c>
      <c r="CA138" s="68">
        <f t="shared" si="313"/>
        <v>-1.3544193772732929E-2</v>
      </c>
      <c r="CB138" s="68">
        <f t="shared" si="313"/>
        <v>2.4536387863991427E-2</v>
      </c>
      <c r="CC138" s="68">
        <f t="shared" si="313"/>
        <v>-4.5567716750498963E-2</v>
      </c>
      <c r="CD138" s="68">
        <f t="shared" si="313"/>
        <v>-7.5433852924098876E-3</v>
      </c>
      <c r="CE138" s="68">
        <f t="shared" si="314"/>
        <v>-5.311110204290885E-2</v>
      </c>
      <c r="CK138" t="str">
        <f t="shared" si="324"/>
        <v>63 Community and civil enforcement occupations</v>
      </c>
      <c r="CL138" s="68">
        <f t="shared" si="315"/>
        <v>-2.0918530485054338E-2</v>
      </c>
      <c r="CM138" s="68">
        <f t="shared" si="315"/>
        <v>1.0008202936587694E-2</v>
      </c>
      <c r="CN138" s="68">
        <f t="shared" si="315"/>
        <v>-1.8604995327564058E-2</v>
      </c>
      <c r="CO138" s="68">
        <f t="shared" si="315"/>
        <v>-2.7431379215103677E-3</v>
      </c>
      <c r="CP138" s="68">
        <f t="shared" si="316"/>
        <v>-2.1348133249074426E-2</v>
      </c>
    </row>
    <row r="139" spans="1:94" x14ac:dyDescent="0.2">
      <c r="A139" t="str">
        <f t="shared" si="298"/>
        <v>71 Sales occupations</v>
      </c>
      <c r="B139" s="27">
        <f t="shared" si="299"/>
        <v>7.7511851569986023E-3</v>
      </c>
      <c r="C139" s="27">
        <f t="shared" si="299"/>
        <v>-3.3179015430561537E-3</v>
      </c>
      <c r="D139" s="27">
        <f t="shared" si="299"/>
        <v>1.9580479695902542E-2</v>
      </c>
      <c r="E139" s="27">
        <f t="shared" si="299"/>
        <v>3.6374565682559562E-2</v>
      </c>
      <c r="F139" s="27">
        <f t="shared" si="300"/>
        <v>5.5955045378462104E-2</v>
      </c>
      <c r="L139" t="str">
        <f t="shared" si="317"/>
        <v>71 Sales occupations</v>
      </c>
      <c r="M139" s="27">
        <f t="shared" si="301"/>
        <v>0.15943559966146381</v>
      </c>
      <c r="N139" s="27">
        <f t="shared" si="301"/>
        <v>5.5194370123169856E-2</v>
      </c>
      <c r="O139" s="27">
        <f t="shared" si="301"/>
        <v>0.34570397990919788</v>
      </c>
      <c r="P139" s="27">
        <f t="shared" si="301"/>
        <v>0.72856436496468491</v>
      </c>
      <c r="Q139" s="27">
        <f t="shared" si="302"/>
        <v>1.0742683448738828</v>
      </c>
      <c r="W139" t="str">
        <f t="shared" si="318"/>
        <v>71 Sales occupations</v>
      </c>
      <c r="X139" s="27">
        <f t="shared" si="303"/>
        <v>0.99701939285196062</v>
      </c>
      <c r="Y139" s="27">
        <f t="shared" si="303"/>
        <v>-0.25061562634633638</v>
      </c>
      <c r="Z139" s="27">
        <f t="shared" si="303"/>
        <v>0.96312766177229392</v>
      </c>
      <c r="AA139" s="27">
        <f t="shared" si="303"/>
        <v>2.3956881587307368</v>
      </c>
      <c r="AB139" s="27">
        <f t="shared" si="304"/>
        <v>3.3588158205030307</v>
      </c>
      <c r="AH139" t="str">
        <f t="shared" si="319"/>
        <v>71 Sales occupations</v>
      </c>
      <c r="AI139" s="27">
        <f t="shared" si="305"/>
        <v>0.21738413603551465</v>
      </c>
      <c r="AJ139" s="27">
        <f t="shared" si="305"/>
        <v>-4.913860397085057E-2</v>
      </c>
      <c r="AK139" s="27">
        <f t="shared" si="305"/>
        <v>0.21737887745708417</v>
      </c>
      <c r="AL139" s="27">
        <f t="shared" si="305"/>
        <v>0.68274587595225755</v>
      </c>
      <c r="AM139" s="27">
        <f t="shared" si="306"/>
        <v>0.90012475340934173</v>
      </c>
      <c r="AS139" t="str">
        <f t="shared" si="320"/>
        <v>71 Sales occupations</v>
      </c>
      <c r="AT139" s="27">
        <f t="shared" si="307"/>
        <v>0.16047691809899067</v>
      </c>
      <c r="AU139" s="27">
        <f t="shared" si="307"/>
        <v>-8.1181563144682611E-2</v>
      </c>
      <c r="AV139" s="27">
        <f t="shared" si="307"/>
        <v>0.11627433938487597</v>
      </c>
      <c r="AW139" s="27">
        <f t="shared" si="307"/>
        <v>0.44941514152390161</v>
      </c>
      <c r="AX139" s="27">
        <f t="shared" si="308"/>
        <v>0.56568948090877758</v>
      </c>
      <c r="BD139" t="str">
        <f t="shared" si="321"/>
        <v>71 Sales occupations</v>
      </c>
      <c r="BE139" s="27">
        <f t="shared" si="309"/>
        <v>0.80256901015449067</v>
      </c>
      <c r="BF139" s="27">
        <f t="shared" si="309"/>
        <v>-8.7840917113783945E-3</v>
      </c>
      <c r="BG139" s="27">
        <f t="shared" si="309"/>
        <v>-9.9645379087963448E-2</v>
      </c>
      <c r="BH139" s="27">
        <f t="shared" si="309"/>
        <v>0.31060477524430219</v>
      </c>
      <c r="BI139" s="27">
        <f t="shared" si="310"/>
        <v>0.21095939615633874</v>
      </c>
      <c r="BO139" t="str">
        <f t="shared" si="322"/>
        <v>71 Sales occupations</v>
      </c>
      <c r="BP139" s="27">
        <f t="shared" si="311"/>
        <v>-0.14691105167381835</v>
      </c>
      <c r="BQ139" s="27">
        <f t="shared" si="311"/>
        <v>-1.3159417416695796</v>
      </c>
      <c r="BR139" s="27">
        <f t="shared" si="311"/>
        <v>0.18707454094575127</v>
      </c>
      <c r="BS139" s="27">
        <f t="shared" si="311"/>
        <v>-1.3444266930663549</v>
      </c>
      <c r="BT139" s="27">
        <f t="shared" si="312"/>
        <v>-1.1573521521206036</v>
      </c>
      <c r="BZ139" t="str">
        <f t="shared" si="323"/>
        <v>71 Sales occupations</v>
      </c>
      <c r="CA139" s="68">
        <f t="shared" si="313"/>
        <v>0.3330364103791883</v>
      </c>
      <c r="CB139" s="68">
        <f t="shared" si="313"/>
        <v>-0.71775419320240363</v>
      </c>
      <c r="CC139" s="68">
        <f t="shared" si="313"/>
        <v>-1.1239205884026342</v>
      </c>
      <c r="CD139" s="68">
        <f t="shared" si="313"/>
        <v>-3.5001141289214215</v>
      </c>
      <c r="CE139" s="68">
        <f t="shared" si="314"/>
        <v>-4.6240347173240561</v>
      </c>
      <c r="CK139" t="str">
        <f t="shared" si="324"/>
        <v>71 Sales occupations</v>
      </c>
      <c r="CL139" s="68">
        <f t="shared" si="315"/>
        <v>-1.0644931336667165</v>
      </c>
      <c r="CM139" s="68">
        <f t="shared" si="315"/>
        <v>0.14417645208503371</v>
      </c>
      <c r="CN139" s="68">
        <f t="shared" si="315"/>
        <v>-0.83152471209691381</v>
      </c>
      <c r="CO139" s="68">
        <f t="shared" si="315"/>
        <v>-0.70219106122857</v>
      </c>
      <c r="CP139" s="68">
        <f t="shared" si="316"/>
        <v>-1.5337157733254838</v>
      </c>
    </row>
    <row r="140" spans="1:94" x14ac:dyDescent="0.2">
      <c r="A140" t="str">
        <f t="shared" si="298"/>
        <v>72 Customer service occupations</v>
      </c>
      <c r="B140" s="27">
        <f t="shared" si="299"/>
        <v>6.702428887755997E-3</v>
      </c>
      <c r="C140" s="27">
        <f t="shared" si="299"/>
        <v>7.027055678397072E-3</v>
      </c>
      <c r="D140" s="27">
        <f t="shared" si="299"/>
        <v>2.5461191376353019E-2</v>
      </c>
      <c r="E140" s="27">
        <f t="shared" si="299"/>
        <v>2.7237811468587406E-2</v>
      </c>
      <c r="F140" s="27">
        <f t="shared" si="300"/>
        <v>5.2699002844940425E-2</v>
      </c>
      <c r="L140" t="str">
        <f t="shared" si="317"/>
        <v>72 Customer service occupations</v>
      </c>
      <c r="M140" s="27">
        <f t="shared" si="301"/>
        <v>8.930124810376977E-2</v>
      </c>
      <c r="N140" s="27">
        <f t="shared" si="301"/>
        <v>2.4548199081039279E-2</v>
      </c>
      <c r="O140" s="27">
        <f t="shared" si="301"/>
        <v>0.16894844521431762</v>
      </c>
      <c r="P140" s="27">
        <f t="shared" si="301"/>
        <v>0.25051081738088299</v>
      </c>
      <c r="Q140" s="27">
        <f t="shared" si="302"/>
        <v>0.41945926259520061</v>
      </c>
      <c r="W140" t="str">
        <f t="shared" si="318"/>
        <v>72 Customer service occupations</v>
      </c>
      <c r="X140" s="27">
        <f t="shared" si="303"/>
        <v>0.29898189077975235</v>
      </c>
      <c r="Y140" s="27">
        <f t="shared" si="303"/>
        <v>3.2124343708451963E-2</v>
      </c>
      <c r="Z140" s="27">
        <f t="shared" si="303"/>
        <v>0.51019569331297143</v>
      </c>
      <c r="AA140" s="27">
        <f t="shared" si="303"/>
        <v>0.89909279600018621</v>
      </c>
      <c r="AB140" s="27">
        <f t="shared" si="304"/>
        <v>1.4092884893131576</v>
      </c>
      <c r="AH140" t="str">
        <f t="shared" si="319"/>
        <v>72 Customer service occupations</v>
      </c>
      <c r="AI140" s="27">
        <f t="shared" si="305"/>
        <v>0.10964078452302967</v>
      </c>
      <c r="AJ140" s="27">
        <f t="shared" si="305"/>
        <v>5.1631672403497086E-3</v>
      </c>
      <c r="AK140" s="27">
        <f t="shared" si="305"/>
        <v>0.11972930618097288</v>
      </c>
      <c r="AL140" s="27">
        <f t="shared" si="305"/>
        <v>0.20660424232406271</v>
      </c>
      <c r="AM140" s="27">
        <f t="shared" si="306"/>
        <v>0.3263335485050356</v>
      </c>
      <c r="AS140" t="str">
        <f t="shared" si="320"/>
        <v>72 Customer service occupations</v>
      </c>
      <c r="AT140" s="27">
        <f t="shared" si="307"/>
        <v>0.14336933009065034</v>
      </c>
      <c r="AU140" s="27">
        <f t="shared" si="307"/>
        <v>-2.4940974589471088E-2</v>
      </c>
      <c r="AV140" s="27">
        <f t="shared" si="307"/>
        <v>0.21916767114554547</v>
      </c>
      <c r="AW140" s="27">
        <f t="shared" si="307"/>
        <v>0.26977775552740724</v>
      </c>
      <c r="AX140" s="27">
        <f t="shared" si="308"/>
        <v>0.48894542667295271</v>
      </c>
      <c r="BD140" t="str">
        <f t="shared" si="321"/>
        <v>72 Customer service occupations</v>
      </c>
      <c r="BE140" s="27">
        <f t="shared" si="309"/>
        <v>0.15259657276850014</v>
      </c>
      <c r="BF140" s="27">
        <f t="shared" si="309"/>
        <v>6.3662379308255357E-2</v>
      </c>
      <c r="BG140" s="27">
        <f t="shared" si="309"/>
        <v>0.23508192062674249</v>
      </c>
      <c r="BH140" s="27">
        <f t="shared" si="309"/>
        <v>0.30602959903030991</v>
      </c>
      <c r="BI140" s="27">
        <f t="shared" si="310"/>
        <v>0.5411115196570524</v>
      </c>
      <c r="BO140" t="str">
        <f t="shared" si="322"/>
        <v>72 Customer service occupations</v>
      </c>
      <c r="BP140" s="27">
        <f t="shared" si="311"/>
        <v>0.19256785586863323</v>
      </c>
      <c r="BQ140" s="27">
        <f t="shared" si="311"/>
        <v>-0.28164193593950859</v>
      </c>
      <c r="BR140" s="27">
        <f t="shared" si="311"/>
        <v>0.24436948459372854</v>
      </c>
      <c r="BS140" s="27">
        <f t="shared" si="311"/>
        <v>-0.16943810175149077</v>
      </c>
      <c r="BT140" s="27">
        <f t="shared" si="312"/>
        <v>7.493138284223777E-2</v>
      </c>
      <c r="BZ140" t="str">
        <f t="shared" si="323"/>
        <v>72 Customer service occupations</v>
      </c>
      <c r="CA140" s="68">
        <f t="shared" si="313"/>
        <v>-3.6814755312909009E-2</v>
      </c>
      <c r="CB140" s="68">
        <f t="shared" si="313"/>
        <v>-1.7251915292695541E-2</v>
      </c>
      <c r="CC140" s="68">
        <f t="shared" si="313"/>
        <v>-6.525074810181053E-2</v>
      </c>
      <c r="CD140" s="68">
        <f t="shared" si="313"/>
        <v>-6.5644829628960899E-2</v>
      </c>
      <c r="CE140" s="68">
        <f t="shared" si="314"/>
        <v>-0.13089557773077143</v>
      </c>
      <c r="CK140" t="str">
        <f t="shared" si="324"/>
        <v>72 Customer service occupations</v>
      </c>
      <c r="CL140" s="68">
        <f t="shared" si="315"/>
        <v>-7.4932792429200923E-3</v>
      </c>
      <c r="CM140" s="68">
        <f t="shared" si="315"/>
        <v>8.4847585418840521E-2</v>
      </c>
      <c r="CN140" s="68">
        <f t="shared" si="315"/>
        <v>0.12422685990056082</v>
      </c>
      <c r="CO140" s="68">
        <f t="shared" si="315"/>
        <v>0.21559135738513335</v>
      </c>
      <c r="CP140" s="68">
        <f t="shared" si="316"/>
        <v>0.33981821728569417</v>
      </c>
    </row>
    <row r="141" spans="1:94" x14ac:dyDescent="0.2">
      <c r="A141" t="str">
        <f t="shared" si="298"/>
        <v>81 Process, plant and machine operatives</v>
      </c>
      <c r="B141" s="27">
        <f t="shared" si="299"/>
        <v>7.368519295710127E-3</v>
      </c>
      <c r="C141" s="27">
        <f t="shared" si="299"/>
        <v>-3.8342445761233718E-3</v>
      </c>
      <c r="D141" s="27">
        <f t="shared" si="299"/>
        <v>1.9324928179679211E-2</v>
      </c>
      <c r="E141" s="27">
        <f t="shared" si="299"/>
        <v>4.235804785588837E-2</v>
      </c>
      <c r="F141" s="27">
        <f t="shared" si="300"/>
        <v>6.1682976035567577E-2</v>
      </c>
      <c r="L141" t="str">
        <f t="shared" si="317"/>
        <v>81 Process, plant and machine operatives</v>
      </c>
      <c r="M141" s="27">
        <f t="shared" si="301"/>
        <v>3.6605441373637609E-2</v>
      </c>
      <c r="N141" s="27">
        <f t="shared" si="301"/>
        <v>-1.5901976372772325E-2</v>
      </c>
      <c r="O141" s="27">
        <f t="shared" si="301"/>
        <v>7.6086480999026124E-2</v>
      </c>
      <c r="P141" s="27">
        <f t="shared" si="301"/>
        <v>0.17066663489717671</v>
      </c>
      <c r="Q141" s="27">
        <f t="shared" si="302"/>
        <v>0.24675311589620283</v>
      </c>
      <c r="W141" t="str">
        <f t="shared" si="318"/>
        <v>81 Process, plant and machine operatives</v>
      </c>
      <c r="X141" s="27">
        <f t="shared" si="303"/>
        <v>9.1456818281361429E-2</v>
      </c>
      <c r="Y141" s="27">
        <f t="shared" si="303"/>
        <v>-7.4315016873927109E-2</v>
      </c>
      <c r="Z141" s="27">
        <f t="shared" si="303"/>
        <v>0.24450012843347407</v>
      </c>
      <c r="AA141" s="27">
        <f t="shared" si="303"/>
        <v>0.48040947266016243</v>
      </c>
      <c r="AB141" s="27">
        <f t="shared" si="304"/>
        <v>0.72490960109363645</v>
      </c>
      <c r="AH141" t="str">
        <f t="shared" si="319"/>
        <v>81 Process, plant and machine operatives</v>
      </c>
      <c r="AI141" s="27">
        <f t="shared" si="305"/>
        <v>3.4102178244238668E-2</v>
      </c>
      <c r="AJ141" s="27">
        <f t="shared" si="305"/>
        <v>-2.435454178158758E-2</v>
      </c>
      <c r="AK141" s="27">
        <f t="shared" si="305"/>
        <v>9.8939692750866393E-2</v>
      </c>
      <c r="AL141" s="27">
        <f t="shared" si="305"/>
        <v>0.18656585639161127</v>
      </c>
      <c r="AM141" s="27">
        <f t="shared" si="306"/>
        <v>0.28550554914247767</v>
      </c>
      <c r="AS141" t="str">
        <f t="shared" si="320"/>
        <v>81 Process, plant and machine operatives</v>
      </c>
      <c r="AT141" s="27">
        <f t="shared" si="307"/>
        <v>0.10964089617190487</v>
      </c>
      <c r="AU141" s="27">
        <f t="shared" si="307"/>
        <v>-6.3506069030762946E-2</v>
      </c>
      <c r="AV141" s="27">
        <f t="shared" si="307"/>
        <v>0.12139129469195231</v>
      </c>
      <c r="AW141" s="27">
        <f t="shared" si="307"/>
        <v>0.23296452093964737</v>
      </c>
      <c r="AX141" s="27">
        <f t="shared" si="308"/>
        <v>0.35435581563159968</v>
      </c>
      <c r="BD141" t="str">
        <f t="shared" si="321"/>
        <v>81 Process, plant and machine operatives</v>
      </c>
      <c r="BE141" s="27">
        <f t="shared" si="309"/>
        <v>0.24136554709983749</v>
      </c>
      <c r="BF141" s="27">
        <f t="shared" si="309"/>
        <v>-0.45744281563457267</v>
      </c>
      <c r="BG141" s="27">
        <f t="shared" si="309"/>
        <v>0.33697989139956608</v>
      </c>
      <c r="BH141" s="27">
        <f t="shared" si="309"/>
        <v>4.6522956021183948E-2</v>
      </c>
      <c r="BI141" s="27">
        <f t="shared" si="310"/>
        <v>0.38350284742075003</v>
      </c>
      <c r="BO141" t="str">
        <f t="shared" si="322"/>
        <v>81 Process, plant and machine operatives</v>
      </c>
      <c r="BP141" s="27">
        <f t="shared" si="311"/>
        <v>-9.2349428735420958E-3</v>
      </c>
      <c r="BQ141" s="27">
        <f t="shared" si="311"/>
        <v>-0.69852052177654667</v>
      </c>
      <c r="BR141" s="27">
        <f t="shared" si="311"/>
        <v>0.34343776030735507</v>
      </c>
      <c r="BS141" s="27">
        <f t="shared" si="311"/>
        <v>-0.40332393281161139</v>
      </c>
      <c r="BT141" s="27">
        <f t="shared" si="312"/>
        <v>-5.9886172504256319E-2</v>
      </c>
      <c r="BZ141" t="str">
        <f t="shared" si="323"/>
        <v>81 Process, plant and machine operatives</v>
      </c>
      <c r="CA141" s="68">
        <f t="shared" si="313"/>
        <v>6.0833268434899779E-2</v>
      </c>
      <c r="CB141" s="68">
        <f t="shared" si="313"/>
        <v>-0.50198551063694818</v>
      </c>
      <c r="CC141" s="68">
        <f t="shared" si="313"/>
        <v>-0.28044069165395014</v>
      </c>
      <c r="CD141" s="68">
        <f t="shared" si="313"/>
        <v>-1.5348343102208868</v>
      </c>
      <c r="CE141" s="68">
        <f t="shared" si="314"/>
        <v>-1.8152750018748369</v>
      </c>
      <c r="CK141" t="str">
        <f t="shared" si="324"/>
        <v>81 Process, plant and machine operatives</v>
      </c>
      <c r="CL141" s="68">
        <f t="shared" si="315"/>
        <v>-0.58166637399978294</v>
      </c>
      <c r="CM141" s="68">
        <f t="shared" si="315"/>
        <v>-0.12511113921824069</v>
      </c>
      <c r="CN141" s="68">
        <f t="shared" si="315"/>
        <v>-0.57226337307418829</v>
      </c>
      <c r="CO141" s="68">
        <f t="shared" si="315"/>
        <v>-0.39732159246040682</v>
      </c>
      <c r="CP141" s="68">
        <f t="shared" si="316"/>
        <v>-0.96958496553459517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1.4523036936027273E-2</v>
      </c>
      <c r="C142" s="27">
        <f t="shared" si="299"/>
        <v>2.7091152617847794E-3</v>
      </c>
      <c r="D142" s="27">
        <f t="shared" si="299"/>
        <v>2.0840638649314423E-2</v>
      </c>
      <c r="E142" s="27">
        <f t="shared" si="299"/>
        <v>3.1651772696922612E-2</v>
      </c>
      <c r="F142" s="27">
        <f t="shared" si="300"/>
        <v>5.2492411346237035E-2</v>
      </c>
      <c r="L142" t="str">
        <f t="shared" si="317"/>
        <v>82 Transport and mobile machine drivers and operatives</v>
      </c>
      <c r="M142" s="27">
        <f t="shared" si="301"/>
        <v>8.6803212306757388E-2</v>
      </c>
      <c r="N142" s="27">
        <f t="shared" si="301"/>
        <v>9.7682359535344321E-3</v>
      </c>
      <c r="O142" s="27">
        <f t="shared" si="301"/>
        <v>8.922372055816008E-2</v>
      </c>
      <c r="P142" s="27">
        <f t="shared" si="301"/>
        <v>0.15757262996789695</v>
      </c>
      <c r="Q142" s="27">
        <f t="shared" si="302"/>
        <v>0.24679635052605703</v>
      </c>
      <c r="W142" t="str">
        <f t="shared" si="318"/>
        <v>82 Transport and mobile machine drivers and operatives</v>
      </c>
      <c r="X142" s="27">
        <f t="shared" si="303"/>
        <v>0.40147760933498278</v>
      </c>
      <c r="Y142" s="27">
        <f t="shared" si="303"/>
        <v>-3.2708018269026473E-2</v>
      </c>
      <c r="Z142" s="27">
        <f t="shared" si="303"/>
        <v>0.32144428711859097</v>
      </c>
      <c r="AA142" s="27">
        <f t="shared" si="303"/>
        <v>0.78013265746868865</v>
      </c>
      <c r="AB142" s="27">
        <f t="shared" si="304"/>
        <v>1.1015769445872796</v>
      </c>
      <c r="AH142" t="str">
        <f t="shared" si="319"/>
        <v>82 Transport and mobile machine drivers and operatives</v>
      </c>
      <c r="AI142" s="27">
        <f t="shared" si="305"/>
        <v>0.2038018506990355</v>
      </c>
      <c r="AJ142" s="27">
        <f t="shared" si="305"/>
        <v>-2.5312765302567986E-2</v>
      </c>
      <c r="AK142" s="27">
        <f t="shared" si="305"/>
        <v>0.14430755232232018</v>
      </c>
      <c r="AL142" s="27">
        <f t="shared" si="305"/>
        <v>0.3101101566597696</v>
      </c>
      <c r="AM142" s="27">
        <f t="shared" si="306"/>
        <v>0.45441770898208977</v>
      </c>
      <c r="AS142" t="str">
        <f t="shared" si="320"/>
        <v>82 Transport and mobile machine drivers and operatives</v>
      </c>
      <c r="AT142" s="27">
        <f t="shared" si="307"/>
        <v>0.28270958218063347</v>
      </c>
      <c r="AU142" s="27">
        <f t="shared" si="307"/>
        <v>-2.9559287965458259E-3</v>
      </c>
      <c r="AV142" s="27">
        <f t="shared" si="307"/>
        <v>0.19177174408142106</v>
      </c>
      <c r="AW142" s="27">
        <f t="shared" si="307"/>
        <v>0.43747026926586585</v>
      </c>
      <c r="AX142" s="27">
        <f t="shared" si="308"/>
        <v>0.62924201334728691</v>
      </c>
      <c r="BD142" t="str">
        <f t="shared" si="321"/>
        <v>82 Transport and mobile machine drivers and operatives</v>
      </c>
      <c r="BE142" s="27">
        <f t="shared" si="309"/>
        <v>0.73764909191017658</v>
      </c>
      <c r="BF142" s="27">
        <f t="shared" si="309"/>
        <v>-0.57131121426240394</v>
      </c>
      <c r="BG142" s="27">
        <f t="shared" si="309"/>
        <v>0.36414907724187096</v>
      </c>
      <c r="BH142" s="27">
        <f t="shared" si="309"/>
        <v>0.30132796970532549</v>
      </c>
      <c r="BI142" s="27">
        <f t="shared" si="310"/>
        <v>0.66547704694719645</v>
      </c>
      <c r="BO142" t="str">
        <f t="shared" si="322"/>
        <v>82 Transport and mobile machine drivers and operatives</v>
      </c>
      <c r="BP142" s="27">
        <f t="shared" si="311"/>
        <v>0.86867671616594855</v>
      </c>
      <c r="BQ142" s="27">
        <f t="shared" si="311"/>
        <v>-1.1368841459125791</v>
      </c>
      <c r="BR142" s="27">
        <f t="shared" si="311"/>
        <v>0.40612874117915609</v>
      </c>
      <c r="BS142" s="27">
        <f t="shared" si="311"/>
        <v>0.11471781726930264</v>
      </c>
      <c r="BT142" s="27">
        <f t="shared" si="312"/>
        <v>0.52084655844845873</v>
      </c>
      <c r="BZ142" t="str">
        <f t="shared" si="323"/>
        <v>82 Transport and mobile machine drivers and operatives</v>
      </c>
      <c r="CA142" s="68">
        <f t="shared" si="313"/>
        <v>0.42172412654725111</v>
      </c>
      <c r="CB142" s="68">
        <f t="shared" si="313"/>
        <v>-0.60956482141449531</v>
      </c>
      <c r="CC142" s="68">
        <f t="shared" si="313"/>
        <v>-0.70157815616719699</v>
      </c>
      <c r="CD142" s="68">
        <f t="shared" si="313"/>
        <v>-1.0925890117875539</v>
      </c>
      <c r="CE142" s="68">
        <f t="shared" si="314"/>
        <v>-1.7941671679547508</v>
      </c>
      <c r="CK142" t="str">
        <f t="shared" si="324"/>
        <v>82 Transport and mobile machine drivers and operatives</v>
      </c>
      <c r="CL142" s="68">
        <f t="shared" si="315"/>
        <v>-3.8013578381604685E-2</v>
      </c>
      <c r="CM142" s="68">
        <f t="shared" si="315"/>
        <v>-0.24338252220806744</v>
      </c>
      <c r="CN142" s="68">
        <f t="shared" si="315"/>
        <v>-0.38101197614062388</v>
      </c>
      <c r="CO142" s="68">
        <f t="shared" si="315"/>
        <v>-1.0315102531785263</v>
      </c>
      <c r="CP142" s="68">
        <f t="shared" si="316"/>
        <v>-1.4125222293191502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-5.834585540063418E-5</v>
      </c>
      <c r="C143" s="27">
        <f t="shared" si="299"/>
        <v>-6.5064024352953179E-5</v>
      </c>
      <c r="D143" s="27">
        <f t="shared" si="299"/>
        <v>1.3371527026081785E-3</v>
      </c>
      <c r="E143" s="27">
        <f t="shared" si="299"/>
        <v>9.3864068791429055E-4</v>
      </c>
      <c r="F143" s="27">
        <f t="shared" si="300"/>
        <v>2.2757933905224693E-3</v>
      </c>
      <c r="L143" t="str">
        <f t="shared" si="317"/>
        <v>91 Elementary trades and related occupations</v>
      </c>
      <c r="M143" s="27">
        <f t="shared" si="301"/>
        <v>3.2256874564660462E-2</v>
      </c>
      <c r="N143" s="27">
        <f t="shared" si="301"/>
        <v>-2.3272054062402736E-2</v>
      </c>
      <c r="O143" s="27">
        <f t="shared" si="301"/>
        <v>0.11212102145463079</v>
      </c>
      <c r="P143" s="27">
        <f t="shared" si="301"/>
        <v>0.14866675208427235</v>
      </c>
      <c r="Q143" s="27">
        <f t="shared" si="302"/>
        <v>0.26078777353890314</v>
      </c>
      <c r="W143" t="str">
        <f t="shared" si="318"/>
        <v>91 Elementary trades and related occupations</v>
      </c>
      <c r="X143" s="27">
        <f t="shared" si="303"/>
        <v>0.10830342439334384</v>
      </c>
      <c r="Y143" s="27">
        <f t="shared" si="303"/>
        <v>-0.11037289006171175</v>
      </c>
      <c r="Z143" s="27">
        <f t="shared" si="303"/>
        <v>0.52358796670589347</v>
      </c>
      <c r="AA143" s="27">
        <f t="shared" si="303"/>
        <v>0.45531323374005062</v>
      </c>
      <c r="AB143" s="27">
        <f t="shared" si="304"/>
        <v>0.97890120044594409</v>
      </c>
      <c r="AH143" t="str">
        <f t="shared" si="319"/>
        <v>91 Elementary trades and related occupations</v>
      </c>
      <c r="AI143" s="27">
        <f t="shared" si="305"/>
        <v>4.5916876238075055E-2</v>
      </c>
      <c r="AJ143" s="27">
        <f t="shared" si="305"/>
        <v>-5.9580824898489537E-2</v>
      </c>
      <c r="AK143" s="27">
        <f t="shared" si="305"/>
        <v>0.3372955769024592</v>
      </c>
      <c r="AL143" s="27">
        <f t="shared" si="305"/>
        <v>0.37202143785793884</v>
      </c>
      <c r="AM143" s="27">
        <f t="shared" si="306"/>
        <v>0.70931701476039799</v>
      </c>
      <c r="AS143" t="str">
        <f t="shared" si="320"/>
        <v>91 Elementary trades and related occupations</v>
      </c>
      <c r="AT143" s="27">
        <f t="shared" si="307"/>
        <v>7.1496179179228625E-2</v>
      </c>
      <c r="AU143" s="27">
        <f t="shared" si="307"/>
        <v>-5.4159529150616836E-2</v>
      </c>
      <c r="AV143" s="27">
        <f t="shared" si="307"/>
        <v>0.32248211837085211</v>
      </c>
      <c r="AW143" s="27">
        <f t="shared" si="307"/>
        <v>0.25042864743162929</v>
      </c>
      <c r="AX143" s="27">
        <f t="shared" si="308"/>
        <v>0.57291076580248146</v>
      </c>
      <c r="BD143" t="str">
        <f t="shared" si="321"/>
        <v>91 Elementary trades and related occupations</v>
      </c>
      <c r="BE143" s="27">
        <f t="shared" si="309"/>
        <v>-0.12019666619730351</v>
      </c>
      <c r="BF143" s="27">
        <f t="shared" si="309"/>
        <v>-0.19990163875279476</v>
      </c>
      <c r="BG143" s="27">
        <f t="shared" si="309"/>
        <v>0.99994914186465222</v>
      </c>
      <c r="BH143" s="27">
        <f t="shared" si="309"/>
        <v>0.46298486934069194</v>
      </c>
      <c r="BI143" s="27">
        <f t="shared" si="310"/>
        <v>1.4629340112053442</v>
      </c>
      <c r="BO143" t="str">
        <f t="shared" si="322"/>
        <v>91 Elementary trades and related occupations</v>
      </c>
      <c r="BP143" s="27">
        <f t="shared" si="311"/>
        <v>-0.35991632682771435</v>
      </c>
      <c r="BQ143" s="27">
        <f t="shared" si="311"/>
        <v>-0.40835489010130521</v>
      </c>
      <c r="BR143" s="27">
        <f t="shared" si="311"/>
        <v>1.5246113602197386</v>
      </c>
      <c r="BS143" s="27">
        <f t="shared" si="311"/>
        <v>0.341727784939859</v>
      </c>
      <c r="BT143" s="27">
        <f t="shared" si="312"/>
        <v>1.8663391451595976</v>
      </c>
      <c r="BZ143" t="str">
        <f t="shared" si="323"/>
        <v>91 Elementary trades and related occupations</v>
      </c>
      <c r="CA143" s="68">
        <f t="shared" si="313"/>
        <v>-0.11768044616182349</v>
      </c>
      <c r="CB143" s="68">
        <f t="shared" si="313"/>
        <v>-0.48091352617151806</v>
      </c>
      <c r="CC143" s="68">
        <f t="shared" si="313"/>
        <v>1.4258401949327251</v>
      </c>
      <c r="CD143" s="68">
        <f t="shared" si="313"/>
        <v>-6.9708510009893754E-2</v>
      </c>
      <c r="CE143" s="68">
        <f t="shared" si="314"/>
        <v>1.3561316849228313</v>
      </c>
      <c r="CK143" t="str">
        <f t="shared" si="324"/>
        <v>91 Elementary trades and related occupations</v>
      </c>
      <c r="CL143" s="68">
        <f t="shared" si="315"/>
        <v>-0.34417903399966177</v>
      </c>
      <c r="CM143" s="68">
        <f t="shared" si="315"/>
        <v>-0.18541780911800254</v>
      </c>
      <c r="CN143" s="68">
        <f t="shared" si="315"/>
        <v>0.96472520579294119</v>
      </c>
      <c r="CO143" s="68">
        <f t="shared" si="315"/>
        <v>3.9312552213390362E-2</v>
      </c>
      <c r="CP143" s="68">
        <f t="shared" si="316"/>
        <v>1.0040377580063315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6.0239765562105918E-3</v>
      </c>
      <c r="C144" s="27">
        <f t="shared" si="299"/>
        <v>-2.8333443133811698E-3</v>
      </c>
      <c r="D144" s="27">
        <f t="shared" si="299"/>
        <v>6.9570409860747126E-3</v>
      </c>
      <c r="E144" s="27">
        <f t="shared" si="299"/>
        <v>1.3363739857444282E-2</v>
      </c>
      <c r="F144" s="27">
        <f t="shared" si="300"/>
        <v>2.0320780843518994E-2</v>
      </c>
      <c r="L144" t="str">
        <f t="shared" ref="L144" si="325">A144</f>
        <v>92 Elementary administration and service occupations</v>
      </c>
      <c r="M144" s="27">
        <f t="shared" si="301"/>
        <v>0.17928856693921769</v>
      </c>
      <c r="N144" s="27">
        <f t="shared" si="301"/>
        <v>2.3656569987343223E-2</v>
      </c>
      <c r="O144" s="27">
        <f t="shared" si="301"/>
        <v>0.29047191001626915</v>
      </c>
      <c r="P144" s="27">
        <f t="shared" si="301"/>
        <v>0.55035482740653463</v>
      </c>
      <c r="Q144" s="27">
        <f t="shared" si="302"/>
        <v>0.84082673742280378</v>
      </c>
      <c r="W144" t="str">
        <f t="shared" ref="W144" si="326">A144</f>
        <v>92 Elementary administration and service occupations</v>
      </c>
      <c r="X144" s="27">
        <f t="shared" si="303"/>
        <v>0.7898509155206761</v>
      </c>
      <c r="Y144" s="27">
        <f t="shared" si="303"/>
        <v>-0.32155292273425884</v>
      </c>
      <c r="Z144" s="27">
        <f t="shared" si="303"/>
        <v>0.67837890468906226</v>
      </c>
      <c r="AA144" s="27">
        <f t="shared" si="303"/>
        <v>1.7169615728359497</v>
      </c>
      <c r="AB144" s="27">
        <f t="shared" si="304"/>
        <v>2.395340477525012</v>
      </c>
      <c r="AH144" t="str">
        <f t="shared" ref="AH144" si="327">L144</f>
        <v>92 Elementary administration and service occupations</v>
      </c>
      <c r="AI144" s="27">
        <f t="shared" si="305"/>
        <v>0.41899319810694191</v>
      </c>
      <c r="AJ144" s="27">
        <f t="shared" si="305"/>
        <v>-0.17176140229264369</v>
      </c>
      <c r="AK144" s="27">
        <f t="shared" si="305"/>
        <v>0.28283246866117162</v>
      </c>
      <c r="AL144" s="27">
        <f t="shared" si="305"/>
        <v>0.78581360931947097</v>
      </c>
      <c r="AM144" s="27">
        <f t="shared" si="306"/>
        <v>1.0686460779806426</v>
      </c>
      <c r="AS144" t="str">
        <f t="shared" ref="AS144" si="328">W144</f>
        <v>92 Elementary administration and service occupations</v>
      </c>
      <c r="AT144" s="27">
        <f t="shared" si="307"/>
        <v>0.25453062265514603</v>
      </c>
      <c r="AU144" s="27">
        <f t="shared" si="307"/>
        <v>-5.9461989936055115E-2</v>
      </c>
      <c r="AV144" s="27">
        <f t="shared" si="307"/>
        <v>0.16539637526021722</v>
      </c>
      <c r="AW144" s="27">
        <f t="shared" si="307"/>
        <v>0.65249912630063811</v>
      </c>
      <c r="AX144" s="27">
        <f t="shared" si="308"/>
        <v>0.81789550156085533</v>
      </c>
      <c r="BD144" t="str">
        <f t="shared" ref="BD144" si="329">AH144</f>
        <v>92 Elementary administration and service occupations</v>
      </c>
      <c r="BE144" s="27">
        <f t="shared" si="309"/>
        <v>-0.54014077396102422</v>
      </c>
      <c r="BF144" s="27">
        <f t="shared" si="309"/>
        <v>-0.70118011543155667</v>
      </c>
      <c r="BG144" s="27">
        <f t="shared" si="309"/>
        <v>-1.1611666030361558</v>
      </c>
      <c r="BH144" s="27">
        <f t="shared" si="309"/>
        <v>-3.284365739787809E-2</v>
      </c>
      <c r="BI144" s="27">
        <f t="shared" si="310"/>
        <v>-1.1940102604340339</v>
      </c>
      <c r="BO144" t="str">
        <f t="shared" ref="BO144" si="330">AS144</f>
        <v>92 Elementary administration and service occupations</v>
      </c>
      <c r="BP144" s="27">
        <f t="shared" si="311"/>
        <v>-0.17238172231720128</v>
      </c>
      <c r="BQ144" s="27">
        <f t="shared" si="311"/>
        <v>-2.8623239271888981</v>
      </c>
      <c r="BR144" s="27">
        <f t="shared" si="311"/>
        <v>-0.23637453602735192</v>
      </c>
      <c r="BS144" s="27">
        <f t="shared" si="311"/>
        <v>-1.2123894349558189</v>
      </c>
      <c r="BT144" s="27">
        <f t="shared" si="312"/>
        <v>-1.4487639709831708</v>
      </c>
      <c r="BZ144" t="str">
        <f t="shared" ref="BZ144" si="331">BD144</f>
        <v>92 Elementary administration and service occupations</v>
      </c>
      <c r="CA144" s="68">
        <f t="shared" si="313"/>
        <v>0.30995961994788424</v>
      </c>
      <c r="CB144" s="68">
        <f t="shared" si="313"/>
        <v>-2.007535380847143</v>
      </c>
      <c r="CC144" s="68">
        <f t="shared" si="313"/>
        <v>-1.8084213123616415</v>
      </c>
      <c r="CD144" s="68">
        <f t="shared" si="313"/>
        <v>-3.32642242464813</v>
      </c>
      <c r="CE144" s="68">
        <f t="shared" si="314"/>
        <v>-5.1348437370097715</v>
      </c>
      <c r="CK144" t="str">
        <f t="shared" ref="CK144" si="332">BO144</f>
        <v>92 Elementary administration and service occupations</v>
      </c>
      <c r="CL144" s="68">
        <f t="shared" si="315"/>
        <v>-2.8722327999874224</v>
      </c>
      <c r="CM144" s="68">
        <f t="shared" si="315"/>
        <v>-0.32342342690742676</v>
      </c>
      <c r="CN144" s="68">
        <f t="shared" si="315"/>
        <v>-1.7453305389704155</v>
      </c>
      <c r="CO144" s="68">
        <f t="shared" si="315"/>
        <v>-0.7702445904034092</v>
      </c>
      <c r="CP144" s="68">
        <f t="shared" si="316"/>
        <v>-2.5155751293738247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0.9107128547457517</v>
      </c>
      <c r="C146" s="29">
        <f>D35-C35</f>
        <v>0.98584615079618487</v>
      </c>
      <c r="D146" s="29">
        <f>E35-D35</f>
        <v>1.8573748188501984</v>
      </c>
      <c r="E146" s="29">
        <f>F35-E35</f>
        <v>3.1213403637997637</v>
      </c>
      <c r="F146" s="29">
        <f t="shared" ref="F146" si="334">F35-D35</f>
        <v>4.978715182649962</v>
      </c>
      <c r="L146" s="24" t="str">
        <f t="shared" ref="L146" si="335">L35</f>
        <v>All occupations</v>
      </c>
      <c r="M146" s="29">
        <f>N35-M35</f>
        <v>6.8511635255484222</v>
      </c>
      <c r="N146" s="29">
        <f t="shared" ref="N146" si="336">O35-N35</f>
        <v>5.782219778338856</v>
      </c>
      <c r="O146" s="29">
        <f>P35-O35</f>
        <v>12.072168287429982</v>
      </c>
      <c r="P146" s="29">
        <f>Q35-P35</f>
        <v>21.932182102151543</v>
      </c>
      <c r="Q146" s="29">
        <f>Q35-O35</f>
        <v>34.004350389581525</v>
      </c>
      <c r="W146" s="24" t="str">
        <f t="shared" ref="W146" si="337">W35</f>
        <v>All occupations</v>
      </c>
      <c r="X146" s="29">
        <f>Y35-X35</f>
        <v>17.319685399652442</v>
      </c>
      <c r="Y146" s="29">
        <f t="shared" ref="Y146" si="338">Z35-Y35</f>
        <v>-0.7821105879772432</v>
      </c>
      <c r="Z146" s="29">
        <f>AA35-Z35</f>
        <v>14.132825472130833</v>
      </c>
      <c r="AA146" s="29">
        <f>AB35-AA35</f>
        <v>28.554717285740409</v>
      </c>
      <c r="AB146" s="29">
        <f>AB35-Z35</f>
        <v>42.687542757871242</v>
      </c>
      <c r="AH146" s="24" t="str">
        <f t="shared" ref="AH146" si="339">AH35</f>
        <v>All occupations</v>
      </c>
      <c r="AI146" s="29">
        <f>AJ35-AI35</f>
        <v>1.2110053101888987</v>
      </c>
      <c r="AJ146" s="29">
        <f t="shared" ref="AJ146" si="340">AK35-AJ35</f>
        <v>-0.75654734911432797</v>
      </c>
      <c r="AK146" s="29">
        <f>AL35-AK35</f>
        <v>1.4910329782991845</v>
      </c>
      <c r="AL146" s="29">
        <f>AM35-AL35</f>
        <v>5.1598024096833086</v>
      </c>
      <c r="AM146" s="29">
        <f>AM35-AK35</f>
        <v>6.6508353879824931</v>
      </c>
      <c r="AS146" s="24" t="str">
        <f t="shared" ref="AS146" si="341">AS35</f>
        <v>All occupations</v>
      </c>
      <c r="AT146" s="29">
        <f>AU35-AT35</f>
        <v>4.6661245630422208</v>
      </c>
      <c r="AU146" s="29">
        <f t="shared" ref="AU146" si="342">AV35-AU35</f>
        <v>-9.8069911312531843E-2</v>
      </c>
      <c r="AV146" s="29">
        <f>AW35-AV35</f>
        <v>2.8615962504209556</v>
      </c>
      <c r="AW146" s="29">
        <f>AX35-AW35</f>
        <v>7.6860958567732212</v>
      </c>
      <c r="AX146" s="29">
        <f>AX35-AV35</f>
        <v>10.547692107194177</v>
      </c>
      <c r="BD146" s="24" t="str">
        <f t="shared" ref="BD146" si="343">BD35</f>
        <v>All occupations</v>
      </c>
      <c r="BE146" s="29">
        <f>BF35-BE35</f>
        <v>4.6502500894535501</v>
      </c>
      <c r="BF146" s="29">
        <f t="shared" ref="BF146" si="344">BG35-BF35</f>
        <v>-1.0104635074961124</v>
      </c>
      <c r="BG146" s="29">
        <f>BH35-BG35</f>
        <v>-1.4670630191674547</v>
      </c>
      <c r="BH146" s="29">
        <f>BI35-BH35</f>
        <v>-9.8561798946818158E-2</v>
      </c>
      <c r="BI146" s="29">
        <f>BI35-BG35</f>
        <v>-1.5656248181142729</v>
      </c>
      <c r="BO146" s="24" t="str">
        <f t="shared" ref="BO146" si="345">BO35</f>
        <v>All occupations</v>
      </c>
      <c r="BP146" s="29">
        <f>BQ35-BP35</f>
        <v>-0.50527607229260241</v>
      </c>
      <c r="BQ146" s="29">
        <f t="shared" ref="BQ146" si="346">BR35-BQ35</f>
        <v>-11.462400330590938</v>
      </c>
      <c r="BR146" s="29">
        <f>BS35-BR35</f>
        <v>1.1011588981222786</v>
      </c>
      <c r="BS146" s="29">
        <f>BT35-BS35</f>
        <v>-13.46562517770748</v>
      </c>
      <c r="BT146" s="29">
        <f>BT35-BR35</f>
        <v>-12.364466279585201</v>
      </c>
      <c r="BZ146" s="24" t="str">
        <f t="shared" ref="BZ146" si="347">BZ35</f>
        <v>All occupations</v>
      </c>
      <c r="CA146" s="70">
        <f>CB35-CA35</f>
        <v>-0.15941512776363709</v>
      </c>
      <c r="CB146" s="70">
        <f t="shared" ref="CB146" si="348">CC35-CB35</f>
        <v>-5.5311118292848107</v>
      </c>
      <c r="CC146" s="70">
        <f>CD35-CC35</f>
        <v>-8.7739405890897189</v>
      </c>
      <c r="CD146" s="70">
        <f>CE35-CD35</f>
        <v>-19.741246853970203</v>
      </c>
      <c r="CE146" s="70">
        <f>CE35-CC35</f>
        <v>-28.515187443059922</v>
      </c>
      <c r="CK146" s="24" t="str">
        <f t="shared" ref="CK146" si="349">CK35</f>
        <v>All occupations</v>
      </c>
      <c r="CL146" s="70">
        <f>CM35-CL35</f>
        <v>-6.7252505425751572</v>
      </c>
      <c r="CM146" s="70">
        <f t="shared" ref="CM146" si="350">CN35-CM35</f>
        <v>0.37963758664070824</v>
      </c>
      <c r="CN146" s="70">
        <f>CO35-CN35</f>
        <v>-2.6671530969961346</v>
      </c>
      <c r="CO146" s="70">
        <f>CP35-CO35</f>
        <v>-2.3827041875234194</v>
      </c>
      <c r="CP146" s="70">
        <f>CP35-CN35</f>
        <v>-5.049857284519554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Cheshire and Warrington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0.56753130388065287</v>
      </c>
      <c r="C8" s="69">
        <f>'Basic T2'!O8</f>
        <v>4.1748882990542038</v>
      </c>
      <c r="D8" s="69">
        <f>'Basic T2'!Z8</f>
        <v>10.377194695475072</v>
      </c>
      <c r="E8" s="69">
        <f>'Basic T2'!AK8</f>
        <v>1.8072941725650249</v>
      </c>
      <c r="F8" s="69">
        <f>'Basic T2'!AV8</f>
        <v>2.8661930330584267</v>
      </c>
      <c r="G8" s="69">
        <f>'Basic T2'!BG8</f>
        <v>6.6864251290343173</v>
      </c>
      <c r="H8" s="69">
        <f>'Basic T2'!BR8</f>
        <v>5.1195491019721713</v>
      </c>
      <c r="I8" s="69">
        <f>'Basic T2'!CC8</f>
        <v>3.5262328723442371</v>
      </c>
      <c r="J8" s="69">
        <f>'Basic T2'!CN8</f>
        <v>0.83746137952208777</v>
      </c>
      <c r="K8" s="309">
        <f>SUM(B8:J8)</f>
        <v>35.962769986906196</v>
      </c>
      <c r="L8" s="97"/>
      <c r="M8" s="97">
        <f t="shared" ref="M8:M33" si="0">B8/B$35*100</f>
        <v>6.9884950046033039</v>
      </c>
      <c r="N8" s="97">
        <f t="shared" ref="N8:N33" si="1">C8/C$35*100</f>
        <v>7.7460730905765152</v>
      </c>
      <c r="O8" s="97">
        <f t="shared" ref="O8:O33" si="2">D8/D$35*100</f>
        <v>9.5202963301739754</v>
      </c>
      <c r="P8" s="97">
        <f t="shared" ref="P8:P33" si="3">E8/E$35*100</f>
        <v>6.4630397001583741</v>
      </c>
      <c r="Q8" s="97">
        <f t="shared" ref="Q8:Q33" si="4">F8/F$35*100</f>
        <v>9.3259285646109724</v>
      </c>
      <c r="R8" s="97">
        <f t="shared" ref="R8:R33" si="5">G8/G$35*100</f>
        <v>5.8029011689672885</v>
      </c>
      <c r="S8" s="97">
        <f t="shared" ref="S8:S33" si="6">H8/H$35*100</f>
        <v>4.7105692833944977</v>
      </c>
      <c r="T8" s="97">
        <f t="shared" ref="T8:T33" si="7">I8/I$35*100</f>
        <v>5.2150177663505346</v>
      </c>
      <c r="U8" s="97">
        <f t="shared" ref="U8:U33" si="8">J8/J$35*100</f>
        <v>3.0953201994822335</v>
      </c>
      <c r="V8" s="97">
        <f t="shared" ref="V8:V33" si="9">K8/K$35*100</f>
        <v>6.5590064466832132</v>
      </c>
      <c r="W8" s="97"/>
      <c r="X8" s="97">
        <f t="shared" ref="X8:X32" si="10">IF($K8&gt;0,B8/$K8*100,0)</f>
        <v>1.5781078712437537</v>
      </c>
      <c r="Y8" s="97">
        <f t="shared" ref="Y8:AG23" si="11">IF($K8&gt;0,C8/$K8*100,0)</f>
        <v>11.608917501555784</v>
      </c>
      <c r="Z8" s="97">
        <f t="shared" si="11"/>
        <v>28.855382105586802</v>
      </c>
      <c r="AA8" s="97">
        <f t="shared" si="11"/>
        <v>5.0254587542145632</v>
      </c>
      <c r="AB8" s="97">
        <f t="shared" si="11"/>
        <v>7.9698895110192804</v>
      </c>
      <c r="AC8" s="97">
        <f t="shared" si="11"/>
        <v>18.592631022217699</v>
      </c>
      <c r="AD8" s="97">
        <f t="shared" si="11"/>
        <v>14.235691810825932</v>
      </c>
      <c r="AE8" s="97">
        <f t="shared" si="11"/>
        <v>9.8052315592711992</v>
      </c>
      <c r="AF8" s="97">
        <f>IF($K8&gt;0,J8/$K8*100,0)</f>
        <v>2.3286898640649811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0.19936909071441716</v>
      </c>
      <c r="C9" s="69">
        <f>'Basic T2'!O9</f>
        <v>1.7292715761141522</v>
      </c>
      <c r="D9" s="69">
        <f>'Basic T2'!Z9</f>
        <v>3.8821959613819303</v>
      </c>
      <c r="E9" s="69">
        <f>'Basic T2'!AK9</f>
        <v>1.0232413310498403</v>
      </c>
      <c r="F9" s="69">
        <f>'Basic T2'!AV9</f>
        <v>1.2490880199902814</v>
      </c>
      <c r="G9" s="69">
        <f>'Basic T2'!BG9</f>
        <v>3.2473226746042907</v>
      </c>
      <c r="H9" s="69">
        <f>'Basic T2'!BR9</f>
        <v>3.1730516044343076</v>
      </c>
      <c r="I9" s="69">
        <f>'Basic T2'!CC9</f>
        <v>2.0430929282166739</v>
      </c>
      <c r="J9" s="69">
        <f>'Basic T2'!CN9</f>
        <v>0.88359102319519667</v>
      </c>
      <c r="K9" s="309">
        <f>SUM(B9:J9)</f>
        <v>17.430224209701091</v>
      </c>
      <c r="L9" s="97"/>
      <c r="M9" s="97">
        <f t="shared" si="0"/>
        <v>2.4550009576617198</v>
      </c>
      <c r="N9" s="97">
        <f t="shared" si="1"/>
        <v>3.2084844102466752</v>
      </c>
      <c r="O9" s="97">
        <f t="shared" si="2"/>
        <v>3.5616230637242166</v>
      </c>
      <c r="P9" s="97">
        <f t="shared" si="3"/>
        <v>3.6591991751027875</v>
      </c>
      <c r="Q9" s="97">
        <f t="shared" si="4"/>
        <v>4.0642432351845255</v>
      </c>
      <c r="R9" s="97">
        <f t="shared" si="5"/>
        <v>2.8182312941260346</v>
      </c>
      <c r="S9" s="97">
        <f t="shared" si="6"/>
        <v>2.919569502071186</v>
      </c>
      <c r="T9" s="97">
        <f t="shared" si="7"/>
        <v>3.0215718316617615</v>
      </c>
      <c r="U9" s="97">
        <f t="shared" si="8"/>
        <v>3.2658188294462507</v>
      </c>
      <c r="V9" s="97">
        <f t="shared" si="9"/>
        <v>3.1789807348040275</v>
      </c>
      <c r="W9" s="97"/>
      <c r="X9" s="97">
        <f t="shared" si="10"/>
        <v>1.1438125426031804</v>
      </c>
      <c r="Y9" s="97">
        <f t="shared" si="11"/>
        <v>9.9211091911927127</v>
      </c>
      <c r="Z9" s="97">
        <f t="shared" si="11"/>
        <v>22.272782694448804</v>
      </c>
      <c r="AA9" s="97">
        <f t="shared" si="11"/>
        <v>5.8705001079695673</v>
      </c>
      <c r="AB9" s="97">
        <f t="shared" si="11"/>
        <v>7.166218890604287</v>
      </c>
      <c r="AC9" s="97">
        <f t="shared" si="11"/>
        <v>18.630412526747289</v>
      </c>
      <c r="AD9" s="97">
        <f t="shared" si="11"/>
        <v>18.204307450435955</v>
      </c>
      <c r="AE9" s="97">
        <f t="shared" si="11"/>
        <v>11.721552767402473</v>
      </c>
      <c r="AF9" s="97">
        <f t="shared" si="11"/>
        <v>5.0693038285957268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1.7178582135257285</v>
      </c>
      <c r="C10" s="69">
        <f>'Basic T2'!O10</f>
        <v>6.2009680267366871</v>
      </c>
      <c r="D10" s="69">
        <f>'Basic T2'!Z10</f>
        <v>11.362503855963709</v>
      </c>
      <c r="E10" s="69">
        <f>'Basic T2'!AK10</f>
        <v>1.0964139163224316</v>
      </c>
      <c r="F10" s="69">
        <f>'Basic T2'!AV10</f>
        <v>2.998028374374297</v>
      </c>
      <c r="G10" s="69">
        <f>'Basic T2'!BG10</f>
        <v>4.1724200072767577</v>
      </c>
      <c r="H10" s="69">
        <f>'Basic T2'!BR10</f>
        <v>3.2500819106093619</v>
      </c>
      <c r="I10" s="69">
        <f>'Basic T2'!CC10</f>
        <v>1.832474854227337</v>
      </c>
      <c r="J10" s="69">
        <f>'Basic T2'!CN10</f>
        <v>0.46285506056245873</v>
      </c>
      <c r="K10" s="309">
        <f t="shared" ref="K10:K32" si="12">SUM(B10:J10)</f>
        <v>33.093604219598767</v>
      </c>
      <c r="L10" s="97"/>
      <c r="M10" s="97">
        <f t="shared" si="0"/>
        <v>21.153447328371357</v>
      </c>
      <c r="N10" s="97">
        <f t="shared" si="1"/>
        <v>11.505254303046151</v>
      </c>
      <c r="O10" s="97">
        <f t="shared" si="2"/>
        <v>10.424243443046114</v>
      </c>
      <c r="P10" s="97">
        <f t="shared" si="3"/>
        <v>3.9208706455025331</v>
      </c>
      <c r="Q10" s="97">
        <f t="shared" si="4"/>
        <v>9.7548902434728326</v>
      </c>
      <c r="R10" s="97">
        <f t="shared" si="5"/>
        <v>3.6210890678358081</v>
      </c>
      <c r="S10" s="97">
        <f t="shared" si="6"/>
        <v>2.9904461724441496</v>
      </c>
      <c r="T10" s="97">
        <f t="shared" si="7"/>
        <v>2.7100844632626568</v>
      </c>
      <c r="U10" s="97">
        <f t="shared" si="8"/>
        <v>1.7107470904618167</v>
      </c>
      <c r="V10" s="97">
        <f t="shared" si="9"/>
        <v>6.0357187029631376</v>
      </c>
      <c r="W10" s="97"/>
      <c r="X10" s="97">
        <f t="shared" si="10"/>
        <v>5.1909069865178807</v>
      </c>
      <c r="Y10" s="97">
        <f t="shared" si="11"/>
        <v>18.737662980402529</v>
      </c>
      <c r="Z10" s="97">
        <f t="shared" si="11"/>
        <v>34.33444051776803</v>
      </c>
      <c r="AA10" s="97">
        <f t="shared" si="11"/>
        <v>3.3130689212543101</v>
      </c>
      <c r="AB10" s="97">
        <f t="shared" si="11"/>
        <v>9.0592380161445156</v>
      </c>
      <c r="AC10" s="97">
        <f t="shared" si="11"/>
        <v>12.607934692123255</v>
      </c>
      <c r="AD10" s="97">
        <f t="shared" si="11"/>
        <v>9.8208762304729298</v>
      </c>
      <c r="AE10" s="97">
        <f t="shared" si="11"/>
        <v>5.5372477475333586</v>
      </c>
      <c r="AF10" s="97">
        <f t="shared" si="11"/>
        <v>1.3986239077832014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1.3726954792186992</v>
      </c>
      <c r="C11" s="69">
        <f>'Basic T2'!O11</f>
        <v>3.9864996166338695</v>
      </c>
      <c r="D11" s="69">
        <f>'Basic T2'!Z11</f>
        <v>8.1234270454358501</v>
      </c>
      <c r="E11" s="69">
        <f>'Basic T2'!AK11</f>
        <v>2.5572316436105451</v>
      </c>
      <c r="F11" s="69">
        <f>'Basic T2'!AV11</f>
        <v>0.55845240988862466</v>
      </c>
      <c r="G11" s="69">
        <f>'Basic T2'!BG11</f>
        <v>2.2554305999427888</v>
      </c>
      <c r="H11" s="69">
        <f>'Basic T2'!BR11</f>
        <v>1.5129937344743145</v>
      </c>
      <c r="I11" s="69">
        <f>'Basic T2'!CC11</f>
        <v>0.88411529068822114</v>
      </c>
      <c r="J11" s="69">
        <f>'Basic T2'!CN11</f>
        <v>0.16679879170432821</v>
      </c>
      <c r="K11" s="309">
        <f t="shared" si="12"/>
        <v>21.417644611597236</v>
      </c>
      <c r="L11" s="97"/>
      <c r="M11" s="97">
        <f t="shared" si="0"/>
        <v>16.903165400333162</v>
      </c>
      <c r="N11" s="97">
        <f t="shared" si="1"/>
        <v>7.3965373907121847</v>
      </c>
      <c r="O11" s="97">
        <f t="shared" si="2"/>
        <v>7.452633872507139</v>
      </c>
      <c r="P11" s="97">
        <f t="shared" si="3"/>
        <v>9.144880720607512</v>
      </c>
      <c r="Q11" s="97">
        <f t="shared" si="4"/>
        <v>1.8170748520028219</v>
      </c>
      <c r="R11" s="97">
        <f t="shared" si="5"/>
        <v>1.957404833279399</v>
      </c>
      <c r="S11" s="97">
        <f t="shared" si="6"/>
        <v>1.3921268591481084</v>
      </c>
      <c r="T11" s="97">
        <f t="shared" si="7"/>
        <v>1.3075361484495678</v>
      </c>
      <c r="U11" s="97">
        <f t="shared" si="8"/>
        <v>0.61650087017298638</v>
      </c>
      <c r="V11" s="97">
        <f t="shared" si="9"/>
        <v>3.9062193799694391</v>
      </c>
      <c r="W11" s="97"/>
      <c r="X11" s="97">
        <f t="shared" si="10"/>
        <v>6.409180393605987</v>
      </c>
      <c r="Y11" s="97">
        <f t="shared" si="11"/>
        <v>18.613156063273447</v>
      </c>
      <c r="Z11" s="97">
        <f t="shared" si="11"/>
        <v>37.928666726672517</v>
      </c>
      <c r="AA11" s="97">
        <f t="shared" si="11"/>
        <v>11.93983600897857</v>
      </c>
      <c r="AB11" s="97">
        <f t="shared" si="11"/>
        <v>2.6074408274859207</v>
      </c>
      <c r="AC11" s="97">
        <f t="shared" si="11"/>
        <v>10.530712600962278</v>
      </c>
      <c r="AD11" s="97">
        <f t="shared" si="11"/>
        <v>7.0642396113672454</v>
      </c>
      <c r="AE11" s="97">
        <f t="shared" si="11"/>
        <v>4.1279762864749836</v>
      </c>
      <c r="AF11" s="97">
        <f t="shared" si="11"/>
        <v>0.77879148117907382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2.0752916279093498</v>
      </c>
      <c r="C12" s="69">
        <f>'Basic T2'!O12</f>
        <v>11.553822075982669</v>
      </c>
      <c r="D12" s="69">
        <f>'Basic T2'!Z12</f>
        <v>6.2888782695378973</v>
      </c>
      <c r="E12" s="69">
        <f>'Basic T2'!AK12</f>
        <v>0.58733184895196167</v>
      </c>
      <c r="F12" s="69">
        <f>'Basic T2'!AV12</f>
        <v>0.30162927470759282</v>
      </c>
      <c r="G12" s="69">
        <f>'Basic T2'!BG12</f>
        <v>1.3439849343187737</v>
      </c>
      <c r="H12" s="69">
        <f>'Basic T2'!BR12</f>
        <v>0.84249494018090221</v>
      </c>
      <c r="I12" s="69">
        <f>'Basic T2'!CC12</f>
        <v>0.64372221164307541</v>
      </c>
      <c r="J12" s="69">
        <f>'Basic T2'!CN12</f>
        <v>0.19432812192469812</v>
      </c>
      <c r="K12" s="309">
        <f t="shared" si="12"/>
        <v>23.831483305156922</v>
      </c>
      <c r="L12" s="97"/>
      <c r="M12" s="97">
        <f t="shared" si="0"/>
        <v>25.554828562883021</v>
      </c>
      <c r="N12" s="97">
        <f t="shared" si="1"/>
        <v>21.436920910279973</v>
      </c>
      <c r="O12" s="97">
        <f t="shared" si="2"/>
        <v>5.7695732293140258</v>
      </c>
      <c r="P12" s="97">
        <f t="shared" si="3"/>
        <v>2.100349303708815</v>
      </c>
      <c r="Q12" s="97">
        <f t="shared" si="4"/>
        <v>0.98143182837786491</v>
      </c>
      <c r="R12" s="97">
        <f t="shared" si="5"/>
        <v>1.1663948366919357</v>
      </c>
      <c r="S12" s="97">
        <f t="shared" si="6"/>
        <v>0.77519146854214815</v>
      </c>
      <c r="T12" s="97">
        <f t="shared" si="7"/>
        <v>0.95201391735689622</v>
      </c>
      <c r="U12" s="97">
        <f t="shared" si="8"/>
        <v>0.71825134367894727</v>
      </c>
      <c r="V12" s="97">
        <f t="shared" si="9"/>
        <v>4.346463097516108</v>
      </c>
      <c r="W12" s="97"/>
      <c r="X12" s="97">
        <f t="shared" si="10"/>
        <v>8.7081932808616873</v>
      </c>
      <c r="Y12" s="97">
        <f t="shared" si="11"/>
        <v>48.481338438059055</v>
      </c>
      <c r="Z12" s="97">
        <f t="shared" si="11"/>
        <v>26.388950234486831</v>
      </c>
      <c r="AA12" s="97">
        <f t="shared" si="11"/>
        <v>2.4645207410353187</v>
      </c>
      <c r="AB12" s="97">
        <f t="shared" si="11"/>
        <v>1.2656756226429386</v>
      </c>
      <c r="AC12" s="97">
        <f t="shared" si="11"/>
        <v>5.6395353873249983</v>
      </c>
      <c r="AD12" s="97">
        <f t="shared" si="11"/>
        <v>3.535218221178007</v>
      </c>
      <c r="AE12" s="97">
        <f t="shared" si="11"/>
        <v>2.7011420288043069</v>
      </c>
      <c r="AF12" s="97">
        <f t="shared" si="11"/>
        <v>0.81542604560685161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0.62393482456992522</v>
      </c>
      <c r="C13" s="69">
        <f>'Basic T2'!O13</f>
        <v>7.6907505861024674</v>
      </c>
      <c r="D13" s="69">
        <f>'Basic T2'!Z13</f>
        <v>13.710729616891552</v>
      </c>
      <c r="E13" s="69">
        <f>'Basic T2'!AK13</f>
        <v>1.0040202733043733</v>
      </c>
      <c r="F13" s="69">
        <f>'Basic T2'!AV13</f>
        <v>2.1588509962742699</v>
      </c>
      <c r="G13" s="69">
        <f>'Basic T2'!BG13</f>
        <v>4.797383537629397</v>
      </c>
      <c r="H13" s="69">
        <f>'Basic T2'!BR13</f>
        <v>3.1790592552052206</v>
      </c>
      <c r="I13" s="69">
        <f>'Basic T2'!CC13</f>
        <v>1.8843356310851269</v>
      </c>
      <c r="J13" s="69">
        <f>'Basic T2'!CN13</f>
        <v>0.55004924210981387</v>
      </c>
      <c r="K13" s="309">
        <f t="shared" si="12"/>
        <v>35.599113963172151</v>
      </c>
      <c r="L13" s="97"/>
      <c r="M13" s="97">
        <f t="shared" si="0"/>
        <v>7.6830394638846391</v>
      </c>
      <c r="N13" s="97">
        <f t="shared" si="1"/>
        <v>14.269391632547348</v>
      </c>
      <c r="O13" s="97">
        <f t="shared" si="2"/>
        <v>12.578564119319967</v>
      </c>
      <c r="P13" s="97">
        <f t="shared" si="3"/>
        <v>3.5904630162783056</v>
      </c>
      <c r="Q13" s="97">
        <f t="shared" si="4"/>
        <v>7.024401336782768</v>
      </c>
      <c r="R13" s="97">
        <f t="shared" si="5"/>
        <v>4.1634718106107993</v>
      </c>
      <c r="S13" s="97">
        <f t="shared" si="6"/>
        <v>2.9250972262170336</v>
      </c>
      <c r="T13" s="97">
        <f t="shared" si="7"/>
        <v>2.786782424651213</v>
      </c>
      <c r="U13" s="97">
        <f t="shared" si="8"/>
        <v>2.0330233386810113</v>
      </c>
      <c r="V13" s="97">
        <f t="shared" si="9"/>
        <v>6.4926816834651628</v>
      </c>
      <c r="W13" s="97"/>
      <c r="X13" s="97">
        <f t="shared" si="10"/>
        <v>1.7526695333355646</v>
      </c>
      <c r="Y13" s="97">
        <f t="shared" si="11"/>
        <v>21.603769672634748</v>
      </c>
      <c r="Z13" s="97">
        <f t="shared" si="11"/>
        <v>38.514244009206294</v>
      </c>
      <c r="AA13" s="97">
        <f t="shared" si="11"/>
        <v>2.8203518614060119</v>
      </c>
      <c r="AB13" s="97">
        <f t="shared" si="11"/>
        <v>6.0643391251468666</v>
      </c>
      <c r="AC13" s="97">
        <f t="shared" si="11"/>
        <v>13.476131857080395</v>
      </c>
      <c r="AD13" s="97">
        <f t="shared" si="11"/>
        <v>8.9301639880532075</v>
      </c>
      <c r="AE13" s="97">
        <f t="shared" si="11"/>
        <v>5.2932093563747182</v>
      </c>
      <c r="AF13" s="97">
        <f t="shared" si="11"/>
        <v>1.5451205967621795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0.27108117559533856</v>
      </c>
      <c r="C14" s="69">
        <f>'Basic T2'!O14</f>
        <v>1.3327144546037029</v>
      </c>
      <c r="D14" s="69">
        <f>'Basic T2'!Z14</f>
        <v>3.3892899249074202</v>
      </c>
      <c r="E14" s="69">
        <f>'Basic T2'!AK14</f>
        <v>0.55595838753125493</v>
      </c>
      <c r="F14" s="69">
        <f>'Basic T2'!AV14</f>
        <v>1.3932232693981372</v>
      </c>
      <c r="G14" s="69">
        <f>'Basic T2'!BG14</f>
        <v>2.0754968073476987</v>
      </c>
      <c r="H14" s="69">
        <f>'Basic T2'!BR14</f>
        <v>1.5950719174099655</v>
      </c>
      <c r="I14" s="69">
        <f>'Basic T2'!CC14</f>
        <v>1.3032259520601672</v>
      </c>
      <c r="J14" s="69">
        <f>'Basic T2'!CN14</f>
        <v>0.34058954612853182</v>
      </c>
      <c r="K14" s="309">
        <f t="shared" si="12"/>
        <v>12.256651434982217</v>
      </c>
      <c r="L14" s="97"/>
      <c r="M14" s="97">
        <f t="shared" si="0"/>
        <v>3.3380527708977294</v>
      </c>
      <c r="N14" s="97">
        <f t="shared" si="1"/>
        <v>2.4727137194465261</v>
      </c>
      <c r="O14" s="97">
        <f t="shared" si="2"/>
        <v>3.1094188150928335</v>
      </c>
      <c r="P14" s="97">
        <f t="shared" si="3"/>
        <v>1.9881551021386117</v>
      </c>
      <c r="Q14" s="97">
        <f t="shared" si="4"/>
        <v>4.5332259673718616</v>
      </c>
      <c r="R14" s="97">
        <f t="shared" si="5"/>
        <v>1.8012469469295127</v>
      </c>
      <c r="S14" s="97">
        <f t="shared" si="6"/>
        <v>1.4676481520730205</v>
      </c>
      <c r="T14" s="97">
        <f t="shared" si="7"/>
        <v>1.9273674597232873</v>
      </c>
      <c r="U14" s="97">
        <f t="shared" si="8"/>
        <v>1.2588445600509335</v>
      </c>
      <c r="V14" s="97">
        <f t="shared" si="9"/>
        <v>2.2354077788242512</v>
      </c>
      <c r="W14" s="97"/>
      <c r="X14" s="97">
        <f t="shared" si="10"/>
        <v>2.2117066560417515</v>
      </c>
      <c r="Y14" s="97">
        <f t="shared" si="11"/>
        <v>10.873397694903417</v>
      </c>
      <c r="Z14" s="97">
        <f t="shared" si="11"/>
        <v>27.65265817410706</v>
      </c>
      <c r="AA14" s="97">
        <f t="shared" si="11"/>
        <v>4.5359728999428919</v>
      </c>
      <c r="AB14" s="97">
        <f t="shared" si="11"/>
        <v>11.367079147096252</v>
      </c>
      <c r="AC14" s="97">
        <f t="shared" si="11"/>
        <v>16.933636551203023</v>
      </c>
      <c r="AD14" s="97">
        <f t="shared" si="11"/>
        <v>13.013929015370419</v>
      </c>
      <c r="AE14" s="97">
        <f t="shared" si="11"/>
        <v>10.63280586033944</v>
      </c>
      <c r="AF14" s="97">
        <f t="shared" si="11"/>
        <v>2.7788140009957458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4.2775684462798717E-2</v>
      </c>
      <c r="C15" s="69">
        <f>'Basic T2'!O15</f>
        <v>1.0307462880300107</v>
      </c>
      <c r="D15" s="69">
        <f>'Basic T2'!Z15</f>
        <v>2.9343138738891175</v>
      </c>
      <c r="E15" s="69">
        <f>'Basic T2'!AK15</f>
        <v>1.4523802682853937</v>
      </c>
      <c r="F15" s="69">
        <f>'Basic T2'!AV15</f>
        <v>0.46059525126070872</v>
      </c>
      <c r="G15" s="69">
        <f>'Basic T2'!BG15</f>
        <v>1.9688594733961302</v>
      </c>
      <c r="H15" s="69">
        <f>'Basic T2'!BR15</f>
        <v>1.3676978002539795</v>
      </c>
      <c r="I15" s="69">
        <f>'Basic T2'!CC15</f>
        <v>0.42246673327305895</v>
      </c>
      <c r="J15" s="69">
        <f>'Basic T2'!CN15</f>
        <v>0.10012037309115142</v>
      </c>
      <c r="K15" s="309">
        <f t="shared" si="12"/>
        <v>9.779955745942349</v>
      </c>
      <c r="L15" s="97"/>
      <c r="M15" s="97">
        <f t="shared" si="0"/>
        <v>0.52673333636873731</v>
      </c>
      <c r="N15" s="97">
        <f t="shared" si="1"/>
        <v>1.9124430435012303</v>
      </c>
      <c r="O15" s="97">
        <f t="shared" si="2"/>
        <v>2.6920124778372236</v>
      </c>
      <c r="P15" s="97">
        <f t="shared" si="3"/>
        <v>5.1938369946342755</v>
      </c>
      <c r="Q15" s="97">
        <f t="shared" si="4"/>
        <v>1.4986703131689765</v>
      </c>
      <c r="R15" s="97">
        <f t="shared" si="5"/>
        <v>1.7087003472291609</v>
      </c>
      <c r="S15" s="97">
        <f t="shared" si="6"/>
        <v>1.2584380222783222</v>
      </c>
      <c r="T15" s="97">
        <f t="shared" si="7"/>
        <v>0.62479467450668058</v>
      </c>
      <c r="U15" s="97">
        <f t="shared" si="8"/>
        <v>0.37005242365396124</v>
      </c>
      <c r="V15" s="97">
        <f t="shared" si="9"/>
        <v>1.7836999988951856</v>
      </c>
      <c r="W15" s="97"/>
      <c r="X15" s="97">
        <f t="shared" si="10"/>
        <v>0.43738116586617604</v>
      </c>
      <c r="Y15" s="97">
        <f t="shared" si="11"/>
        <v>10.539375788665115</v>
      </c>
      <c r="Z15" s="97">
        <f t="shared" si="11"/>
        <v>30.003345108249068</v>
      </c>
      <c r="AA15" s="97">
        <f t="shared" si="11"/>
        <v>14.850581188856385</v>
      </c>
      <c r="AB15" s="97">
        <f t="shared" si="11"/>
        <v>4.7095842069817877</v>
      </c>
      <c r="AC15" s="97">
        <f t="shared" si="11"/>
        <v>20.131578552520541</v>
      </c>
      <c r="AD15" s="97">
        <f t="shared" si="11"/>
        <v>13.984703364546716</v>
      </c>
      <c r="AE15" s="97">
        <f t="shared" si="11"/>
        <v>4.3197202957522389</v>
      </c>
      <c r="AF15" s="97">
        <f t="shared" si="11"/>
        <v>1.0237303285619754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2.022158084974552E-2</v>
      </c>
      <c r="C16" s="69">
        <f>'Basic T2'!O16</f>
        <v>0.25632235585307894</v>
      </c>
      <c r="D16" s="69">
        <f>'Basic T2'!Z16</f>
        <v>1.0707774713802041</v>
      </c>
      <c r="E16" s="69">
        <f>'Basic T2'!AK16</f>
        <v>0.31393762959338117</v>
      </c>
      <c r="F16" s="69">
        <f>'Basic T2'!AV16</f>
        <v>0.2383929147126142</v>
      </c>
      <c r="G16" s="69">
        <f>'Basic T2'!BG16</f>
        <v>0.940310671292241</v>
      </c>
      <c r="H16" s="69">
        <f>'Basic T2'!BR16</f>
        <v>1.0442658276611425</v>
      </c>
      <c r="I16" s="69">
        <f>'Basic T2'!CC16</f>
        <v>0.53515109921428816</v>
      </c>
      <c r="J16" s="69">
        <f>'Basic T2'!CN16</f>
        <v>8.6753008696794268E-2</v>
      </c>
      <c r="K16" s="309">
        <f t="shared" si="12"/>
        <v>4.5061325592534898</v>
      </c>
      <c r="L16" s="97"/>
      <c r="M16" s="97">
        <f t="shared" si="0"/>
        <v>0.24900550117204898</v>
      </c>
      <c r="N16" s="97">
        <f t="shared" si="1"/>
        <v>0.47557959901262842</v>
      </c>
      <c r="O16" s="97">
        <f t="shared" si="2"/>
        <v>0.9823578655278602</v>
      </c>
      <c r="P16" s="97">
        <f t="shared" si="3"/>
        <v>1.1226680162178386</v>
      </c>
      <c r="Q16" s="97">
        <f t="shared" si="4"/>
        <v>0.77567535308216484</v>
      </c>
      <c r="R16" s="97">
        <f t="shared" si="5"/>
        <v>0.81606086785304621</v>
      </c>
      <c r="S16" s="97">
        <f t="shared" si="6"/>
        <v>0.96084370586154988</v>
      </c>
      <c r="T16" s="97">
        <f t="shared" si="7"/>
        <v>0.79144588321791509</v>
      </c>
      <c r="U16" s="97">
        <f t="shared" si="8"/>
        <v>0.32064564020646019</v>
      </c>
      <c r="V16" s="97">
        <f t="shared" si="9"/>
        <v>0.82184304814433973</v>
      </c>
      <c r="W16" s="97"/>
      <c r="X16" s="97">
        <f t="shared" si="10"/>
        <v>0.4487569014857285</v>
      </c>
      <c r="Y16" s="97">
        <f t="shared" si="11"/>
        <v>5.6883003880281473</v>
      </c>
      <c r="Z16" s="97">
        <f t="shared" si="11"/>
        <v>23.762671366188012</v>
      </c>
      <c r="AA16" s="97">
        <f t="shared" si="11"/>
        <v>6.9668973441249529</v>
      </c>
      <c r="AB16" s="97">
        <f t="shared" si="11"/>
        <v>5.2904106032803364</v>
      </c>
      <c r="AC16" s="97">
        <f t="shared" si="11"/>
        <v>20.867354853138583</v>
      </c>
      <c r="AD16" s="97">
        <f t="shared" si="11"/>
        <v>23.174325520377973</v>
      </c>
      <c r="AE16" s="97">
        <f t="shared" si="11"/>
        <v>11.876062059367028</v>
      </c>
      <c r="AF16" s="97">
        <f t="shared" si="11"/>
        <v>1.9252209640092399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8.2319592840656833E-2</v>
      </c>
      <c r="C17" s="69">
        <f>'Basic T2'!O17</f>
        <v>1.2581187910848513</v>
      </c>
      <c r="D17" s="69">
        <f>'Basic T2'!Z17</f>
        <v>2.8413601057067028</v>
      </c>
      <c r="E17" s="69">
        <f>'Basic T2'!AK17</f>
        <v>0.36991392471242718</v>
      </c>
      <c r="F17" s="69">
        <f>'Basic T2'!AV17</f>
        <v>0.4457170675333893</v>
      </c>
      <c r="G17" s="69">
        <f>'Basic T2'!BG17</f>
        <v>1.0344930589443599</v>
      </c>
      <c r="H17" s="69">
        <f>'Basic T2'!BR17</f>
        <v>0.54077086290130227</v>
      </c>
      <c r="I17" s="69">
        <f>'Basic T2'!CC17</f>
        <v>0.47894440630926888</v>
      </c>
      <c r="J17" s="69">
        <f>'Basic T2'!CN17</f>
        <v>0.18388946113501226</v>
      </c>
      <c r="K17" s="309">
        <f t="shared" si="12"/>
        <v>7.2355272711679719</v>
      </c>
      <c r="L17" s="97"/>
      <c r="M17" s="97">
        <f t="shared" si="0"/>
        <v>1.0136710687396495</v>
      </c>
      <c r="N17" s="97">
        <f t="shared" si="1"/>
        <v>2.3343091872850357</v>
      </c>
      <c r="O17" s="97">
        <f t="shared" si="2"/>
        <v>2.6067343806180627</v>
      </c>
      <c r="P17" s="97">
        <f t="shared" si="3"/>
        <v>1.3228440711811096</v>
      </c>
      <c r="Q17" s="97">
        <f t="shared" si="4"/>
        <v>1.4502601478340622</v>
      </c>
      <c r="R17" s="97">
        <f t="shared" si="5"/>
        <v>0.89779828012577478</v>
      </c>
      <c r="S17" s="97">
        <f t="shared" si="6"/>
        <v>0.4975708925530799</v>
      </c>
      <c r="T17" s="97">
        <f t="shared" si="7"/>
        <v>0.70832065788569842</v>
      </c>
      <c r="U17" s="97">
        <f t="shared" si="8"/>
        <v>0.67966926886578205</v>
      </c>
      <c r="V17" s="97">
        <f t="shared" si="9"/>
        <v>1.3196388941681083</v>
      </c>
      <c r="W17" s="97"/>
      <c r="X17" s="97">
        <f t="shared" si="10"/>
        <v>1.1377138079305265</v>
      </c>
      <c r="Y17" s="97">
        <f t="shared" si="11"/>
        <v>17.388073376465396</v>
      </c>
      <c r="Z17" s="97">
        <f t="shared" si="11"/>
        <v>39.269565288336551</v>
      </c>
      <c r="AA17" s="97">
        <f t="shared" si="11"/>
        <v>5.1124667332324902</v>
      </c>
      <c r="AB17" s="97">
        <f t="shared" si="11"/>
        <v>6.1601186869888043</v>
      </c>
      <c r="AC17" s="97">
        <f t="shared" si="11"/>
        <v>14.297410819894127</v>
      </c>
      <c r="AD17" s="97">
        <f t="shared" si="11"/>
        <v>7.4738279966984358</v>
      </c>
      <c r="AE17" s="97">
        <f t="shared" si="11"/>
        <v>6.619343530329294</v>
      </c>
      <c r="AF17" s="97">
        <f t="shared" si="11"/>
        <v>2.5414797601243575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0.39596083524519005</v>
      </c>
      <c r="C18" s="69">
        <f>'Basic T2'!O18</f>
        <v>4.2901865780845689</v>
      </c>
      <c r="D18" s="69">
        <f>'Basic T2'!Z18</f>
        <v>8.8901444174134667</v>
      </c>
      <c r="E18" s="69">
        <f>'Basic T2'!AK18</f>
        <v>2.2238046947847407</v>
      </c>
      <c r="F18" s="69">
        <f>'Basic T2'!AV18</f>
        <v>2.069498216106135</v>
      </c>
      <c r="G18" s="69">
        <f>'Basic T2'!BG18</f>
        <v>6.1546848128474263</v>
      </c>
      <c r="H18" s="69">
        <f>'Basic T2'!BR18</f>
        <v>4.8516087790677549</v>
      </c>
      <c r="I18" s="69">
        <f>'Basic T2'!CC18</f>
        <v>2.8278798855498768</v>
      </c>
      <c r="J18" s="69">
        <f>'Basic T2'!CN18</f>
        <v>0.71578395604848533</v>
      </c>
      <c r="K18" s="309">
        <f t="shared" si="12"/>
        <v>32.419552175147643</v>
      </c>
      <c r="L18" s="97"/>
      <c r="M18" s="97">
        <f t="shared" si="0"/>
        <v>4.8758020926920986</v>
      </c>
      <c r="N18" s="97">
        <f t="shared" si="1"/>
        <v>7.9599971126369917</v>
      </c>
      <c r="O18" s="97">
        <f t="shared" si="2"/>
        <v>8.1560394456821328</v>
      </c>
      <c r="P18" s="97">
        <f t="shared" si="3"/>
        <v>7.9525172193710718</v>
      </c>
      <c r="Q18" s="97">
        <f t="shared" si="4"/>
        <v>6.7336680765709716</v>
      </c>
      <c r="R18" s="97">
        <f t="shared" si="5"/>
        <v>5.3414234072573352</v>
      </c>
      <c r="S18" s="97">
        <f t="shared" si="6"/>
        <v>4.4640336159525864</v>
      </c>
      <c r="T18" s="97">
        <f t="shared" si="7"/>
        <v>4.1822092805923603</v>
      </c>
      <c r="U18" s="97">
        <f t="shared" si="8"/>
        <v>2.6455912974596396</v>
      </c>
      <c r="V18" s="97">
        <f t="shared" si="9"/>
        <v>5.9127829083465206</v>
      </c>
      <c r="W18" s="97"/>
      <c r="X18" s="97">
        <f t="shared" si="10"/>
        <v>1.2213642961691737</v>
      </c>
      <c r="Y18" s="97">
        <f t="shared" si="11"/>
        <v>13.233330784172162</v>
      </c>
      <c r="Z18" s="97">
        <f t="shared" si="11"/>
        <v>27.422169095316875</v>
      </c>
      <c r="AA18" s="97">
        <f t="shared" si="11"/>
        <v>6.8594553150227568</v>
      </c>
      <c r="AB18" s="97">
        <f t="shared" si="11"/>
        <v>6.3834879794933821</v>
      </c>
      <c r="AC18" s="97">
        <f t="shared" si="11"/>
        <v>18.984484361772026</v>
      </c>
      <c r="AD18" s="97">
        <f t="shared" si="11"/>
        <v>14.965070315767431</v>
      </c>
      <c r="AE18" s="97">
        <f t="shared" si="11"/>
        <v>8.7227604819220428</v>
      </c>
      <c r="AF18" s="97">
        <f t="shared" si="11"/>
        <v>2.2078773703641561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0.3448823965066678</v>
      </c>
      <c r="C19" s="69">
        <f>'Basic T2'!O19</f>
        <v>3.9745067667911842</v>
      </c>
      <c r="D19" s="69">
        <f>'Basic T2'!Z19</f>
        <v>12.556268193309721</v>
      </c>
      <c r="E19" s="69">
        <f>'Basic T2'!AK19</f>
        <v>3.6444718906004487</v>
      </c>
      <c r="F19" s="69">
        <f>'Basic T2'!AV19</f>
        <v>4.1703415643846213</v>
      </c>
      <c r="G19" s="69">
        <f>'Basic T2'!BG19</f>
        <v>13.567658191413196</v>
      </c>
      <c r="H19" s="69">
        <f>'Basic T2'!BR19</f>
        <v>14.25309575282596</v>
      </c>
      <c r="I19" s="69">
        <f>'Basic T2'!CC19</f>
        <v>6.744563466301198</v>
      </c>
      <c r="J19" s="69">
        <f>'Basic T2'!CN19</f>
        <v>2.1310384314693889</v>
      </c>
      <c r="K19" s="309">
        <f t="shared" si="12"/>
        <v>61.386826653602398</v>
      </c>
      <c r="L19" s="97"/>
      <c r="M19" s="97">
        <f t="shared" si="0"/>
        <v>4.2468298905839923</v>
      </c>
      <c r="N19" s="97">
        <f t="shared" si="1"/>
        <v>7.3742858992251445</v>
      </c>
      <c r="O19" s="97">
        <f t="shared" si="2"/>
        <v>11.519432516147292</v>
      </c>
      <c r="P19" s="97">
        <f t="shared" si="3"/>
        <v>13.032945534058859</v>
      </c>
      <c r="Q19" s="97">
        <f t="shared" si="4"/>
        <v>13.569325956381299</v>
      </c>
      <c r="R19" s="97">
        <f t="shared" si="5"/>
        <v>11.774868941136418</v>
      </c>
      <c r="S19" s="97">
        <f t="shared" si="6"/>
        <v>13.114474284596383</v>
      </c>
      <c r="T19" s="97">
        <f t="shared" si="7"/>
        <v>9.9746725688188853</v>
      </c>
      <c r="U19" s="97">
        <f t="shared" si="8"/>
        <v>7.8764782043613755</v>
      </c>
      <c r="V19" s="97">
        <f t="shared" si="9"/>
        <v>11.195928231028931</v>
      </c>
      <c r="W19" s="97"/>
      <c r="X19" s="97">
        <f t="shared" si="10"/>
        <v>0.56181825207025726</v>
      </c>
      <c r="Y19" s="97">
        <f t="shared" si="11"/>
        <v>6.4745271639773643</v>
      </c>
      <c r="Z19" s="97">
        <f t="shared" si="11"/>
        <v>20.454336667642153</v>
      </c>
      <c r="AA19" s="97">
        <f t="shared" si="11"/>
        <v>5.936895730358752</v>
      </c>
      <c r="AB19" s="97">
        <f t="shared" si="11"/>
        <v>6.7935447908348436</v>
      </c>
      <c r="AC19" s="97">
        <f t="shared" si="11"/>
        <v>22.101905133447712</v>
      </c>
      <c r="AD19" s="97">
        <f t="shared" si="11"/>
        <v>23.21849251673207</v>
      </c>
      <c r="AE19" s="97">
        <f t="shared" si="11"/>
        <v>10.986988306725582</v>
      </c>
      <c r="AF19" s="97">
        <f t="shared" si="11"/>
        <v>3.4714914382112503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2.465756331924231E-2</v>
      </c>
      <c r="C20" s="69">
        <f>'Basic T2'!O20</f>
        <v>0.53718645458194358</v>
      </c>
      <c r="D20" s="69">
        <f>'Basic T2'!Z20</f>
        <v>1.7224099054731687</v>
      </c>
      <c r="E20" s="69">
        <f>'Basic T2'!AK20</f>
        <v>0.75788515315702898</v>
      </c>
      <c r="F20" s="69">
        <f>'Basic T2'!AV20</f>
        <v>0.57930871789015348</v>
      </c>
      <c r="G20" s="69">
        <f>'Basic T2'!BG20</f>
        <v>2.2825926033537098</v>
      </c>
      <c r="H20" s="69">
        <f>'Basic T2'!BR20</f>
        <v>2.3729151618367239</v>
      </c>
      <c r="I20" s="69">
        <f>'Basic T2'!CC20</f>
        <v>2.3110875154032162</v>
      </c>
      <c r="J20" s="69">
        <f>'Basic T2'!CN20</f>
        <v>0.84521980032428801</v>
      </c>
      <c r="K20" s="309">
        <f t="shared" si="12"/>
        <v>11.433262875339476</v>
      </c>
      <c r="L20" s="97"/>
      <c r="M20" s="97">
        <f t="shared" si="0"/>
        <v>0.3036295212333377</v>
      </c>
      <c r="N20" s="97">
        <f t="shared" si="1"/>
        <v>0.99669386158237239</v>
      </c>
      <c r="O20" s="97">
        <f t="shared" si="2"/>
        <v>1.5801816563470392</v>
      </c>
      <c r="P20" s="97">
        <f t="shared" si="3"/>
        <v>2.7102626165515691</v>
      </c>
      <c r="Q20" s="97">
        <f t="shared" si="4"/>
        <v>1.8849364497041574</v>
      </c>
      <c r="R20" s="97">
        <f t="shared" si="5"/>
        <v>1.9809777318467221</v>
      </c>
      <c r="S20" s="97">
        <f t="shared" si="6"/>
        <v>2.183352684154003</v>
      </c>
      <c r="T20" s="97">
        <f t="shared" si="7"/>
        <v>3.4179144964995705</v>
      </c>
      <c r="U20" s="97">
        <f t="shared" si="8"/>
        <v>3.1239959058638673</v>
      </c>
      <c r="V20" s="97">
        <f t="shared" si="9"/>
        <v>2.0852355069778872</v>
      </c>
      <c r="W20" s="97"/>
      <c r="X20" s="97">
        <f t="shared" si="10"/>
        <v>0.21566514815666896</v>
      </c>
      <c r="Y20" s="97">
        <f t="shared" si="11"/>
        <v>4.6984527552550777</v>
      </c>
      <c r="Z20" s="97">
        <f t="shared" si="11"/>
        <v>15.064902506424938</v>
      </c>
      <c r="AA20" s="97">
        <f t="shared" si="11"/>
        <v>6.6287739678558371</v>
      </c>
      <c r="AB20" s="97">
        <f t="shared" si="11"/>
        <v>5.0668713227933431</v>
      </c>
      <c r="AC20" s="97">
        <f t="shared" si="11"/>
        <v>19.964489824484467</v>
      </c>
      <c r="AD20" s="97">
        <f t="shared" si="11"/>
        <v>20.75448791573654</v>
      </c>
      <c r="AE20" s="97">
        <f t="shared" si="11"/>
        <v>20.213717996356269</v>
      </c>
      <c r="AF20" s="97">
        <f t="shared" si="11"/>
        <v>7.3926385629368445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1.652460711788379E-2</v>
      </c>
      <c r="C21" s="69">
        <f>'Basic T2'!O21</f>
        <v>7.7595407995747059E-2</v>
      </c>
      <c r="D21" s="69">
        <f>'Basic T2'!Z21</f>
        <v>0.86196539846515396</v>
      </c>
      <c r="E21" s="69">
        <f>'Basic T2'!AK21</f>
        <v>0.36964680471057115</v>
      </c>
      <c r="F21" s="69">
        <f>'Basic T2'!AV21</f>
        <v>0.535120592922672</v>
      </c>
      <c r="G21" s="69">
        <f>'Basic T2'!BG21</f>
        <v>0.86658656921744037</v>
      </c>
      <c r="H21" s="69">
        <f>'Basic T2'!BR21</f>
        <v>1.3973954381846223</v>
      </c>
      <c r="I21" s="69">
        <f>'Basic T2'!CC21</f>
        <v>0.98088447929004763</v>
      </c>
      <c r="J21" s="69">
        <f>'Basic T2'!CN21</f>
        <v>0.79189473278562261</v>
      </c>
      <c r="K21" s="309">
        <f t="shared" si="12"/>
        <v>5.8976140306897609</v>
      </c>
      <c r="L21" s="97"/>
      <c r="M21" s="97">
        <f t="shared" si="0"/>
        <v>0.20348152340976064</v>
      </c>
      <c r="N21" s="97">
        <f t="shared" si="1"/>
        <v>0.14397024753077312</v>
      </c>
      <c r="O21" s="97">
        <f t="shared" si="2"/>
        <v>0.79078847998515567</v>
      </c>
      <c r="P21" s="97">
        <f t="shared" si="3"/>
        <v>1.3218888270360729</v>
      </c>
      <c r="Q21" s="97">
        <f t="shared" si="4"/>
        <v>1.741158521247224</v>
      </c>
      <c r="R21" s="97">
        <f t="shared" si="5"/>
        <v>0.75207844527969858</v>
      </c>
      <c r="S21" s="97">
        <f t="shared" si="6"/>
        <v>1.2857632374953356</v>
      </c>
      <c r="T21" s="97">
        <f t="shared" si="7"/>
        <v>1.4506500765601518</v>
      </c>
      <c r="U21" s="97">
        <f t="shared" si="8"/>
        <v>2.9269024485089998</v>
      </c>
      <c r="V21" s="97">
        <f t="shared" si="9"/>
        <v>1.0756259448709748</v>
      </c>
      <c r="W21" s="97"/>
      <c r="X21" s="97">
        <f t="shared" si="10"/>
        <v>0.2801913965867166</v>
      </c>
      <c r="Y21" s="97">
        <f t="shared" si="11"/>
        <v>1.3157084812936091</v>
      </c>
      <c r="Z21" s="97">
        <f t="shared" si="11"/>
        <v>14.615493553489495</v>
      </c>
      <c r="AA21" s="97">
        <f t="shared" si="11"/>
        <v>6.2677347616683354</v>
      </c>
      <c r="AB21" s="97">
        <f t="shared" si="11"/>
        <v>9.0735098997329011</v>
      </c>
      <c r="AC21" s="97">
        <f t="shared" si="11"/>
        <v>14.693850169033324</v>
      </c>
      <c r="AD21" s="97">
        <f t="shared" si="11"/>
        <v>23.69425043607319</v>
      </c>
      <c r="AE21" s="97">
        <f t="shared" si="11"/>
        <v>16.63188662713025</v>
      </c>
      <c r="AF21" s="97">
        <f t="shared" si="11"/>
        <v>13.427374674992182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1.6930386750692743E-2</v>
      </c>
      <c r="C22" s="69">
        <f>'Basic T2'!O22</f>
        <v>0.29712455202858995</v>
      </c>
      <c r="D22" s="69">
        <f>'Basic T2'!Z22</f>
        <v>0.98910068758864456</v>
      </c>
      <c r="E22" s="69">
        <f>'Basic T2'!AK22</f>
        <v>0.34566275980043765</v>
      </c>
      <c r="F22" s="69">
        <f>'Basic T2'!AV22</f>
        <v>1.4836671701335877</v>
      </c>
      <c r="G22" s="69">
        <f>'Basic T2'!BG22</f>
        <v>7.5859917545095525</v>
      </c>
      <c r="H22" s="69">
        <f>'Basic T2'!BR22</f>
        <v>4.442860602790037</v>
      </c>
      <c r="I22" s="69">
        <f>'Basic T2'!CC22</f>
        <v>1.9777874595655567</v>
      </c>
      <c r="J22" s="69">
        <f>'Basic T2'!CN22</f>
        <v>0.90039246471196421</v>
      </c>
      <c r="K22" s="309">
        <f t="shared" si="12"/>
        <v>18.039517837879064</v>
      </c>
      <c r="L22" s="97"/>
      <c r="M22" s="97">
        <f t="shared" si="0"/>
        <v>0.20847823269692181</v>
      </c>
      <c r="N22" s="97">
        <f t="shared" si="1"/>
        <v>0.55128385052593254</v>
      </c>
      <c r="O22" s="97">
        <f t="shared" si="2"/>
        <v>0.90742555406893943</v>
      </c>
      <c r="P22" s="97">
        <f t="shared" si="3"/>
        <v>1.2361198156722093</v>
      </c>
      <c r="Q22" s="97">
        <f t="shared" si="4"/>
        <v>4.8275094812995789</v>
      </c>
      <c r="R22" s="97">
        <f t="shared" si="5"/>
        <v>6.5836017857837534</v>
      </c>
      <c r="S22" s="97">
        <f t="shared" si="6"/>
        <v>4.0879386580830328</v>
      </c>
      <c r="T22" s="97">
        <f t="shared" si="7"/>
        <v>2.9249902411699762</v>
      </c>
      <c r="U22" s="97">
        <f t="shared" si="8"/>
        <v>3.3279182200318176</v>
      </c>
      <c r="V22" s="97">
        <f t="shared" si="9"/>
        <v>3.2901056797567487</v>
      </c>
      <c r="W22" s="97"/>
      <c r="X22" s="97">
        <f t="shared" si="10"/>
        <v>9.3851658912649058E-2</v>
      </c>
      <c r="Y22" s="97">
        <f t="shared" si="11"/>
        <v>1.6470759068997567</v>
      </c>
      <c r="Z22" s="97">
        <f t="shared" si="11"/>
        <v>5.4829663213711193</v>
      </c>
      <c r="AA22" s="97">
        <f t="shared" si="11"/>
        <v>1.9161418997276136</v>
      </c>
      <c r="AB22" s="97">
        <f t="shared" si="11"/>
        <v>8.2245389453714193</v>
      </c>
      <c r="AC22" s="97">
        <f t="shared" si="11"/>
        <v>42.052076018243788</v>
      </c>
      <c r="AD22" s="97">
        <f t="shared" si="11"/>
        <v>24.628488647634448</v>
      </c>
      <c r="AE22" s="97">
        <f t="shared" si="11"/>
        <v>10.963638148978868</v>
      </c>
      <c r="AF22" s="97">
        <f t="shared" si="11"/>
        <v>4.9912224528603302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5.2119331381699861E-3</v>
      </c>
      <c r="C23" s="69">
        <f>'Basic T2'!O23</f>
        <v>0.11877033795013814</v>
      </c>
      <c r="D23" s="69">
        <f>'Basic T2'!Z23</f>
        <v>0.48167894781941029</v>
      </c>
      <c r="E23" s="69">
        <f>'Basic T2'!AK23</f>
        <v>0.31078644908654685</v>
      </c>
      <c r="F23" s="69">
        <f>'Basic T2'!AV23</f>
        <v>0.46249440533295683</v>
      </c>
      <c r="G23" s="69">
        <f>'Basic T2'!BG23</f>
        <v>4.9406829173292088</v>
      </c>
      <c r="H23" s="69">
        <f>'Basic T2'!BR23</f>
        <v>4.7126744029656971</v>
      </c>
      <c r="I23" s="69">
        <f>'Basic T2'!CC23</f>
        <v>2.1485430305263291</v>
      </c>
      <c r="J23" s="69">
        <f>'Basic T2'!CN23</f>
        <v>1.1398974763987986</v>
      </c>
      <c r="K23" s="309">
        <f t="shared" si="12"/>
        <v>14.320739900547258</v>
      </c>
      <c r="L23" s="97"/>
      <c r="M23" s="97">
        <f t="shared" si="0"/>
        <v>6.4178959735561897E-2</v>
      </c>
      <c r="N23" s="97">
        <f t="shared" si="1"/>
        <v>0.22036606798861305</v>
      </c>
      <c r="O23" s="97">
        <f t="shared" si="2"/>
        <v>0.44190423845924159</v>
      </c>
      <c r="P23" s="97">
        <f t="shared" si="3"/>
        <v>1.1113991231802816</v>
      </c>
      <c r="Q23" s="97">
        <f t="shared" si="4"/>
        <v>1.5048497208385561</v>
      </c>
      <c r="R23" s="97">
        <f t="shared" si="5"/>
        <v>4.2878360444016623</v>
      </c>
      <c r="S23" s="97">
        <f t="shared" si="6"/>
        <v>4.3361981383669104</v>
      </c>
      <c r="T23" s="97">
        <f t="shared" si="7"/>
        <v>3.1775241402348322</v>
      </c>
      <c r="U23" s="97">
        <f t="shared" si="8"/>
        <v>4.2131467436140619</v>
      </c>
      <c r="V23" s="97">
        <f t="shared" si="9"/>
        <v>2.6118629172102765</v>
      </c>
      <c r="W23" s="97"/>
      <c r="X23" s="97">
        <f t="shared" si="10"/>
        <v>3.6394300674162897E-2</v>
      </c>
      <c r="Y23" s="97">
        <f t="shared" si="11"/>
        <v>0.82935894915317476</v>
      </c>
      <c r="Z23" s="97">
        <f t="shared" si="11"/>
        <v>3.3635060141061794</v>
      </c>
      <c r="AA23" s="97">
        <f t="shared" si="11"/>
        <v>2.1701843008451704</v>
      </c>
      <c r="AB23" s="97">
        <f t="shared" si="11"/>
        <v>3.2295426671025771</v>
      </c>
      <c r="AC23" s="97">
        <f t="shared" si="11"/>
        <v>34.500193088070844</v>
      </c>
      <c r="AD23" s="97">
        <f t="shared" si="11"/>
        <v>32.908037124433811</v>
      </c>
      <c r="AE23" s="97">
        <f t="shared" si="11"/>
        <v>15.003016921243182</v>
      </c>
      <c r="AF23" s="97">
        <f t="shared" si="11"/>
        <v>7.9597666343708822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3.376680165338327E-2</v>
      </c>
      <c r="C24" s="69">
        <f>'Basic T2'!O24</f>
        <v>0.2953271279331437</v>
      </c>
      <c r="D24" s="69">
        <f>'Basic T2'!Z24</f>
        <v>0.80820309986830874</v>
      </c>
      <c r="E24" s="69">
        <f>'Basic T2'!AK24</f>
        <v>0.28051087545590042</v>
      </c>
      <c r="F24" s="69">
        <f>'Basic T2'!AV24</f>
        <v>0.33347820293489511</v>
      </c>
      <c r="G24" s="69">
        <f>'Basic T2'!BG24</f>
        <v>2.2674057974797672</v>
      </c>
      <c r="H24" s="69">
        <f>'Basic T2'!BR24</f>
        <v>2.4611961377860623</v>
      </c>
      <c r="I24" s="69">
        <f>'Basic T2'!CC24</f>
        <v>1.896376241742487</v>
      </c>
      <c r="J24" s="69">
        <f>'Basic T2'!CN24</f>
        <v>0.98501468058146791</v>
      </c>
      <c r="K24" s="309">
        <f t="shared" si="12"/>
        <v>9.3612789654354156</v>
      </c>
      <c r="L24" s="97"/>
      <c r="M24" s="97">
        <f t="shared" si="0"/>
        <v>0.41579931020989819</v>
      </c>
      <c r="N24" s="97">
        <f t="shared" si="1"/>
        <v>0.54794891617062436</v>
      </c>
      <c r="O24" s="97">
        <f t="shared" si="2"/>
        <v>0.74146561103518349</v>
      </c>
      <c r="P24" s="97">
        <f t="shared" si="3"/>
        <v>1.0031310629550747</v>
      </c>
      <c r="Q24" s="97">
        <f t="shared" si="4"/>
        <v>1.0850608673439883</v>
      </c>
      <c r="R24" s="97">
        <f t="shared" si="5"/>
        <v>1.9677976644926278</v>
      </c>
      <c r="S24" s="97">
        <f t="shared" si="6"/>
        <v>2.2645812543526649</v>
      </c>
      <c r="T24" s="97">
        <f t="shared" si="7"/>
        <v>2.8045895295047552</v>
      </c>
      <c r="U24" s="97">
        <f t="shared" si="8"/>
        <v>3.64068828980542</v>
      </c>
      <c r="V24" s="97">
        <f t="shared" si="9"/>
        <v>1.7073403718858817</v>
      </c>
      <c r="W24" s="97"/>
      <c r="X24" s="97">
        <f t="shared" si="10"/>
        <v>0.3607071403176873</v>
      </c>
      <c r="Y24" s="97">
        <f t="shared" ref="Y24:AG32" si="13">IF($K24&gt;0,C24/$K24*100,0)</f>
        <v>3.1547732849707604</v>
      </c>
      <c r="Z24" s="97">
        <f t="shared" si="13"/>
        <v>8.6334688118197462</v>
      </c>
      <c r="AA24" s="97">
        <f t="shared" si="13"/>
        <v>2.9965016157688362</v>
      </c>
      <c r="AB24" s="97">
        <f t="shared" si="13"/>
        <v>3.5623145530241573</v>
      </c>
      <c r="AC24" s="97">
        <f t="shared" si="13"/>
        <v>24.221111301689586</v>
      </c>
      <c r="AD24" s="97">
        <f t="shared" si="13"/>
        <v>26.291238054901676</v>
      </c>
      <c r="AE24" s="97">
        <f t="shared" si="13"/>
        <v>20.257661893684226</v>
      </c>
      <c r="AF24" s="97">
        <f t="shared" si="13"/>
        <v>10.522223343823324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2.9780892957307702E-2</v>
      </c>
      <c r="C25" s="69">
        <f>'Basic T2'!O25</f>
        <v>1.4193653461453968</v>
      </c>
      <c r="D25" s="69">
        <f>'Basic T2'!Z25</f>
        <v>4.2225394758391692</v>
      </c>
      <c r="E25" s="69">
        <f>'Basic T2'!AK25</f>
        <v>3.4581260204033728</v>
      </c>
      <c r="F25" s="69">
        <f>'Basic T2'!AV25</f>
        <v>2.004586063670275</v>
      </c>
      <c r="G25" s="69">
        <f>'Basic T2'!BG25</f>
        <v>14.098536442875931</v>
      </c>
      <c r="H25" s="69">
        <f>'Basic T2'!BR25</f>
        <v>9.2174363311467928</v>
      </c>
      <c r="I25" s="69">
        <f>'Basic T2'!CC25</f>
        <v>1.4173228225846177</v>
      </c>
      <c r="J25" s="69">
        <f>'Basic T2'!CN25</f>
        <v>0.44893332637910899</v>
      </c>
      <c r="K25" s="309">
        <f t="shared" si="12"/>
        <v>36.316626722001971</v>
      </c>
      <c r="L25" s="97"/>
      <c r="M25" s="97">
        <f t="shared" si="0"/>
        <v>0.3667174308124812</v>
      </c>
      <c r="N25" s="97">
        <f t="shared" si="1"/>
        <v>2.6334854793514886</v>
      </c>
      <c r="O25" s="97">
        <f t="shared" si="2"/>
        <v>3.8738626628423312</v>
      </c>
      <c r="P25" s="97">
        <f t="shared" si="3"/>
        <v>12.366556644343714</v>
      </c>
      <c r="Q25" s="97">
        <f t="shared" si="4"/>
        <v>6.5224589606427257</v>
      </c>
      <c r="R25" s="97">
        <f t="shared" si="5"/>
        <v>12.235598548743246</v>
      </c>
      <c r="S25" s="97">
        <f t="shared" si="6"/>
        <v>8.4810930783764515</v>
      </c>
      <c r="T25" s="97">
        <f t="shared" si="7"/>
        <v>2.0961076502922777</v>
      </c>
      <c r="U25" s="97">
        <f t="shared" si="8"/>
        <v>1.6592913146096382</v>
      </c>
      <c r="V25" s="97">
        <f t="shared" si="9"/>
        <v>6.6235439839068615</v>
      </c>
      <c r="W25" s="97"/>
      <c r="X25" s="97">
        <f t="shared" si="10"/>
        <v>8.200346685631274E-2</v>
      </c>
      <c r="Y25" s="97">
        <f t="shared" si="13"/>
        <v>3.9083072252563924</v>
      </c>
      <c r="Z25" s="97">
        <f t="shared" si="13"/>
        <v>11.627014557717711</v>
      </c>
      <c r="AA25" s="97">
        <f t="shared" si="13"/>
        <v>9.5221564680959503</v>
      </c>
      <c r="AB25" s="97">
        <f t="shared" si="13"/>
        <v>5.5197474121565966</v>
      </c>
      <c r="AC25" s="97">
        <f t="shared" si="13"/>
        <v>38.821161862851405</v>
      </c>
      <c r="AD25" s="97">
        <f t="shared" si="13"/>
        <v>25.380761274181129</v>
      </c>
      <c r="AE25" s="97">
        <f t="shared" si="13"/>
        <v>3.90268301468085</v>
      </c>
      <c r="AF25" s="97">
        <f t="shared" si="13"/>
        <v>1.2361647182036553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1.4787841957721152E-2</v>
      </c>
      <c r="C26" s="69">
        <f>'Basic T2'!O26</f>
        <v>0.25284577456717139</v>
      </c>
      <c r="D26" s="69">
        <f>'Basic T2'!Z26</f>
        <v>1.0849979917765129</v>
      </c>
      <c r="E26" s="69">
        <f>'Basic T2'!AK26</f>
        <v>0.63860961932646565</v>
      </c>
      <c r="F26" s="69">
        <f>'Basic T2'!AV26</f>
        <v>0.90922736737066068</v>
      </c>
      <c r="G26" s="69">
        <f>'Basic T2'!BG26</f>
        <v>2.7553817397838607</v>
      </c>
      <c r="H26" s="69">
        <f>'Basic T2'!BR26</f>
        <v>2.52279582488889</v>
      </c>
      <c r="I26" s="69">
        <f>'Basic T2'!CC26</f>
        <v>1.752407785139295</v>
      </c>
      <c r="J26" s="69">
        <f>'Basic T2'!CN26</f>
        <v>0.74204845955521526</v>
      </c>
      <c r="K26" s="309">
        <f t="shared" si="12"/>
        <v>10.673102404365794</v>
      </c>
      <c r="L26" s="97"/>
      <c r="M26" s="97">
        <f t="shared" si="0"/>
        <v>0.18209525878792751</v>
      </c>
      <c r="N26" s="97">
        <f t="shared" si="1"/>
        <v>0.46912916230224483</v>
      </c>
      <c r="O26" s="97">
        <f t="shared" si="2"/>
        <v>0.99540412437864345</v>
      </c>
      <c r="P26" s="97">
        <f t="shared" si="3"/>
        <v>2.2837230293019575</v>
      </c>
      <c r="Q26" s="97">
        <f t="shared" si="4"/>
        <v>2.9584153541954508</v>
      </c>
      <c r="R26" s="97">
        <f t="shared" si="5"/>
        <v>2.3912939441007572</v>
      </c>
      <c r="S26" s="97">
        <f t="shared" si="6"/>
        <v>2.321259994638897</v>
      </c>
      <c r="T26" s="97">
        <f t="shared" si="7"/>
        <v>2.591671640596136</v>
      </c>
      <c r="U26" s="97">
        <f t="shared" si="8"/>
        <v>2.7426668763718838</v>
      </c>
      <c r="V26" s="97">
        <f t="shared" si="9"/>
        <v>1.9465949786913992</v>
      </c>
      <c r="W26" s="97"/>
      <c r="X26" s="97">
        <f t="shared" si="10"/>
        <v>0.1385524226926956</v>
      </c>
      <c r="Y26" s="97">
        <f t="shared" si="13"/>
        <v>2.3689997995685466</v>
      </c>
      <c r="Z26" s="97">
        <f t="shared" si="13"/>
        <v>10.165722679965091</v>
      </c>
      <c r="AA26" s="97">
        <f t="shared" si="13"/>
        <v>5.9833551214241574</v>
      </c>
      <c r="AB26" s="97">
        <f t="shared" si="13"/>
        <v>8.5188667073853281</v>
      </c>
      <c r="AC26" s="97">
        <f t="shared" si="13"/>
        <v>25.816127639296159</v>
      </c>
      <c r="AD26" s="97">
        <f t="shared" si="13"/>
        <v>23.636949495180986</v>
      </c>
      <c r="AE26" s="97">
        <f t="shared" si="13"/>
        <v>16.418916625614674</v>
      </c>
      <c r="AF26" s="97">
        <f t="shared" si="13"/>
        <v>6.9525095088723496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1.2070963914711679E-3</v>
      </c>
      <c r="C27" s="69">
        <f>'Basic T2'!O27</f>
        <v>1.8368143301662119E-2</v>
      </c>
      <c r="D27" s="69">
        <f>'Basic T2'!Z27</f>
        <v>7.4247691922385048E-2</v>
      </c>
      <c r="E27" s="69">
        <f>'Basic T2'!AK27</f>
        <v>2.4864745393868338E-2</v>
      </c>
      <c r="F27" s="69">
        <f>'Basic T2'!AV27</f>
        <v>2.2178165350505215E-2</v>
      </c>
      <c r="G27" s="69">
        <f>'Basic T2'!BG27</f>
        <v>8.6731384881273174E-2</v>
      </c>
      <c r="H27" s="69">
        <f>'Basic T2'!BR27</f>
        <v>0.13754775020137372</v>
      </c>
      <c r="I27" s="69">
        <f>'Basic T2'!CC27</f>
        <v>0.11624754671788812</v>
      </c>
      <c r="J27" s="69">
        <f>'Basic T2'!CN27</f>
        <v>3.6790799945729674E-2</v>
      </c>
      <c r="K27" s="309">
        <f t="shared" si="12"/>
        <v>0.51818332410615653</v>
      </c>
      <c r="L27" s="97"/>
      <c r="M27" s="97">
        <f t="shared" si="0"/>
        <v>1.4864003173373688E-2</v>
      </c>
      <c r="N27" s="97">
        <f t="shared" si="1"/>
        <v>3.408018858494756E-2</v>
      </c>
      <c r="O27" s="97">
        <f t="shared" si="2"/>
        <v>6.8116677934239131E-2</v>
      </c>
      <c r="P27" s="97">
        <f t="shared" si="3"/>
        <v>8.891847218586614E-2</v>
      </c>
      <c r="Q27" s="97">
        <f t="shared" si="4"/>
        <v>7.2162615485893436E-2</v>
      </c>
      <c r="R27" s="97">
        <f t="shared" si="5"/>
        <v>7.5270962435255717E-2</v>
      </c>
      <c r="S27" s="97">
        <f t="shared" si="6"/>
        <v>0.12655962355142042</v>
      </c>
      <c r="T27" s="97">
        <f t="shared" si="7"/>
        <v>0.17192086948739352</v>
      </c>
      <c r="U27" s="97">
        <f t="shared" si="8"/>
        <v>0.13598156167167275</v>
      </c>
      <c r="V27" s="97">
        <f t="shared" si="9"/>
        <v>9.4507952658081859E-2</v>
      </c>
      <c r="W27" s="97"/>
      <c r="X27" s="97">
        <f t="shared" si="10"/>
        <v>0.23294774943855173</v>
      </c>
      <c r="Y27" s="97">
        <f t="shared" si="13"/>
        <v>3.5447191075371558</v>
      </c>
      <c r="Z27" s="97">
        <f t="shared" si="13"/>
        <v>14.328460308995675</v>
      </c>
      <c r="AA27" s="97">
        <f t="shared" si="13"/>
        <v>4.7984456923153465</v>
      </c>
      <c r="AB27" s="97">
        <f t="shared" si="13"/>
        <v>4.2799843836660658</v>
      </c>
      <c r="AC27" s="97">
        <f t="shared" si="13"/>
        <v>16.737587036572627</v>
      </c>
      <c r="AD27" s="97">
        <f t="shared" si="13"/>
        <v>26.544225528414589</v>
      </c>
      <c r="AE27" s="97">
        <f t="shared" si="13"/>
        <v>22.433671889849027</v>
      </c>
      <c r="AF27" s="97">
        <f t="shared" si="13"/>
        <v>7.099958303210971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0.10582374246609139</v>
      </c>
      <c r="C28" s="69">
        <f>'Basic T2'!O28</f>
        <v>1.2758271662872867</v>
      </c>
      <c r="D28" s="69">
        <f>'Basic T2'!Z28</f>
        <v>5.4451835812807285</v>
      </c>
      <c r="E28" s="69">
        <f>'Basic T2'!AK28</f>
        <v>1.7980036075286721</v>
      </c>
      <c r="F28" s="69">
        <f>'Basic T2'!AV28</f>
        <v>1.4045359067583871</v>
      </c>
      <c r="G28" s="69">
        <f>'Basic T2'!BG28</f>
        <v>11.741742947256895</v>
      </c>
      <c r="H28" s="69">
        <f>'Basic T2'!BR28</f>
        <v>10.665183146039713</v>
      </c>
      <c r="I28" s="69">
        <f>'Basic T2'!CC28</f>
        <v>7.2687124564693866</v>
      </c>
      <c r="J28" s="69">
        <f>'Basic T2'!CN28</f>
        <v>3.280357282665515</v>
      </c>
      <c r="K28" s="309">
        <f t="shared" si="12"/>
        <v>42.985369836752675</v>
      </c>
      <c r="L28" s="97"/>
      <c r="M28" s="97">
        <f t="shared" si="0"/>
        <v>1.3030976274539159</v>
      </c>
      <c r="N28" s="97">
        <f t="shared" si="1"/>
        <v>2.3671652444553537</v>
      </c>
      <c r="O28" s="97">
        <f t="shared" si="2"/>
        <v>4.9955467529769857</v>
      </c>
      <c r="P28" s="97">
        <f t="shared" si="3"/>
        <v>6.429815838997115</v>
      </c>
      <c r="Q28" s="97">
        <f t="shared" si="4"/>
        <v>4.5700346703036603</v>
      </c>
      <c r="R28" s="97">
        <f t="shared" si="5"/>
        <v>10.190224605743992</v>
      </c>
      <c r="S28" s="97">
        <f t="shared" si="6"/>
        <v>9.8131853272308867</v>
      </c>
      <c r="T28" s="97">
        <f t="shared" si="7"/>
        <v>10.749847208412273</v>
      </c>
      <c r="U28" s="97">
        <f t="shared" si="8"/>
        <v>12.124447057305067</v>
      </c>
      <c r="V28" s="97">
        <f t="shared" si="9"/>
        <v>7.8398109482383003</v>
      </c>
      <c r="W28" s="97"/>
      <c r="X28" s="97">
        <f t="shared" si="10"/>
        <v>0.24618548791829081</v>
      </c>
      <c r="Y28" s="97">
        <f t="shared" si="13"/>
        <v>2.9680497600289319</v>
      </c>
      <c r="Z28" s="97">
        <f t="shared" si="13"/>
        <v>12.667527584292351</v>
      </c>
      <c r="AA28" s="97">
        <f t="shared" si="13"/>
        <v>4.1828268882110944</v>
      </c>
      <c r="AB28" s="97">
        <f t="shared" si="13"/>
        <v>3.2674742873969715</v>
      </c>
      <c r="AC28" s="97">
        <f t="shared" si="13"/>
        <v>27.315672732022549</v>
      </c>
      <c r="AD28" s="97">
        <f t="shared" si="13"/>
        <v>24.811193172335894</v>
      </c>
      <c r="AE28" s="97">
        <f t="shared" si="13"/>
        <v>16.909735763758874</v>
      </c>
      <c r="AF28" s="97">
        <f t="shared" si="13"/>
        <v>7.6313343240350484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4.6865964523585789E-2</v>
      </c>
      <c r="C29" s="69">
        <f>'Basic T2'!O29</f>
        <v>0.47991571041051106</v>
      </c>
      <c r="D29" s="69">
        <f>'Basic T2'!Z29</f>
        <v>2.0424310430678605</v>
      </c>
      <c r="E29" s="69">
        <f>'Basic T2'!AK29</f>
        <v>0.54741074628970832</v>
      </c>
      <c r="F29" s="69">
        <f>'Basic T2'!AV29</f>
        <v>0.88125950058439595</v>
      </c>
      <c r="G29" s="69">
        <f>'Basic T2'!BG29</f>
        <v>3.1093991937255163</v>
      </c>
      <c r="H29" s="69">
        <f>'Basic T2'!BR29</f>
        <v>3.1190481971596467</v>
      </c>
      <c r="I29" s="69">
        <f>'Basic T2'!CC29</f>
        <v>1.5679457939779637</v>
      </c>
      <c r="J29" s="69">
        <f>'Basic T2'!CN29</f>
        <v>0.56649583164124828</v>
      </c>
      <c r="K29" s="309">
        <f t="shared" si="12"/>
        <v>12.360771981380436</v>
      </c>
      <c r="L29" s="97"/>
      <c r="M29" s="97">
        <f t="shared" si="0"/>
        <v>0.57710042903266923</v>
      </c>
      <c r="N29" s="97">
        <f t="shared" si="1"/>
        <v>0.89043392394425025</v>
      </c>
      <c r="O29" s="97">
        <f t="shared" si="2"/>
        <v>1.8737770018356754</v>
      </c>
      <c r="P29" s="97">
        <f t="shared" si="3"/>
        <v>1.9575880004871846</v>
      </c>
      <c r="Q29" s="97">
        <f t="shared" si="4"/>
        <v>2.8674143906368514</v>
      </c>
      <c r="R29" s="97">
        <f t="shared" si="5"/>
        <v>2.6985326041722493</v>
      </c>
      <c r="S29" s="97">
        <f t="shared" si="6"/>
        <v>2.8698802059164397</v>
      </c>
      <c r="T29" s="97">
        <f t="shared" si="7"/>
        <v>2.3188670369446425</v>
      </c>
      <c r="U29" s="97">
        <f t="shared" si="8"/>
        <v>2.0938111696593107</v>
      </c>
      <c r="V29" s="97">
        <f t="shared" si="9"/>
        <v>2.2543976212448085</v>
      </c>
      <c r="W29" s="97"/>
      <c r="X29" s="97">
        <f>IF($K29&gt;0,B29/$K29*100,0)</f>
        <v>0.3791507892402029</v>
      </c>
      <c r="Y29" s="97">
        <f t="shared" si="13"/>
        <v>3.8825706932659938</v>
      </c>
      <c r="Z29" s="97">
        <f t="shared" si="13"/>
        <v>16.523490977298689</v>
      </c>
      <c r="AA29" s="97">
        <f t="shared" si="13"/>
        <v>4.4286129306025286</v>
      </c>
      <c r="AB29" s="97">
        <f t="shared" si="13"/>
        <v>7.1294859407800351</v>
      </c>
      <c r="AC29" s="97">
        <f t="shared" si="13"/>
        <v>25.155380249788106</v>
      </c>
      <c r="AD29" s="97">
        <f t="shared" si="13"/>
        <v>25.233441745046374</v>
      </c>
      <c r="AE29" s="97">
        <f t="shared" si="13"/>
        <v>12.684853311264281</v>
      </c>
      <c r="AF29" s="97">
        <f t="shared" si="13"/>
        <v>4.5830133627137961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2.3756945637703763E-2</v>
      </c>
      <c r="C30" s="69">
        <f>'Basic T2'!O30</f>
        <v>0.16557255525763706</v>
      </c>
      <c r="D30" s="69">
        <f>'Basic T2'!Z30</f>
        <v>0.44555925153433379</v>
      </c>
      <c r="E30" s="69">
        <f>'Basic T2'!AK30</f>
        <v>0.21662287095094418</v>
      </c>
      <c r="F30" s="69">
        <f>'Basic T2'!AV30</f>
        <v>0.4392925613544798</v>
      </c>
      <c r="G30" s="69">
        <f>'Basic T2'!BG30</f>
        <v>2.8229807133071159</v>
      </c>
      <c r="H30" s="69">
        <f>'Basic T2'!BR30</f>
        <v>3.3842024853443728</v>
      </c>
      <c r="I30" s="69">
        <f>'Basic T2'!CC30</f>
        <v>2.6745097773433404</v>
      </c>
      <c r="J30" s="69">
        <f>'Basic T2'!CN30</f>
        <v>1.3192454369168589</v>
      </c>
      <c r="K30" s="309">
        <f t="shared" si="12"/>
        <v>11.491742597646788</v>
      </c>
      <c r="L30" s="97"/>
      <c r="M30" s="97">
        <f t="shared" si="0"/>
        <v>0.29253945073774951</v>
      </c>
      <c r="N30" s="97">
        <f t="shared" si="1"/>
        <v>0.30720273764204109</v>
      </c>
      <c r="O30" s="97">
        <f t="shared" si="2"/>
        <v>0.40876713136229603</v>
      </c>
      <c r="P30" s="97">
        <f t="shared" si="3"/>
        <v>0.77466205345597328</v>
      </c>
      <c r="Q30" s="97">
        <f t="shared" si="4"/>
        <v>1.4293562920935858</v>
      </c>
      <c r="R30" s="97">
        <f t="shared" si="5"/>
        <v>2.4499605940533216</v>
      </c>
      <c r="S30" s="97">
        <f t="shared" si="6"/>
        <v>3.1138524035465296</v>
      </c>
      <c r="T30" s="97">
        <f t="shared" si="7"/>
        <v>3.9553870972371055</v>
      </c>
      <c r="U30" s="97">
        <f t="shared" si="8"/>
        <v>4.8760302848757426</v>
      </c>
      <c r="V30" s="97">
        <f t="shared" si="9"/>
        <v>2.0959012281043061</v>
      </c>
      <c r="W30" s="97"/>
      <c r="X30" s="97">
        <f t="shared" si="10"/>
        <v>0.20673057576636439</v>
      </c>
      <c r="Y30" s="97">
        <f t="shared" si="13"/>
        <v>1.440795891926278</v>
      </c>
      <c r="Z30" s="97">
        <f t="shared" si="13"/>
        <v>3.877212248258787</v>
      </c>
      <c r="AA30" s="97">
        <f t="shared" si="13"/>
        <v>1.8850306566673618</v>
      </c>
      <c r="AB30" s="97">
        <f t="shared" si="13"/>
        <v>3.822680134207284</v>
      </c>
      <c r="AC30" s="97">
        <f t="shared" si="13"/>
        <v>24.565297119387182</v>
      </c>
      <c r="AD30" s="97">
        <f t="shared" si="13"/>
        <v>29.448993106035719</v>
      </c>
      <c r="AE30" s="97">
        <f t="shared" si="13"/>
        <v>23.273317815968234</v>
      </c>
      <c r="AF30" s="97">
        <f t="shared" si="13"/>
        <v>11.479942451782781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4.9332446220392144E-2</v>
      </c>
      <c r="C31" s="69">
        <f>'Basic T2'!O31</f>
        <v>0.30854692854024929</v>
      </c>
      <c r="D31" s="69">
        <f>'Basic T2'!Z31</f>
        <v>1.1562955481025718</v>
      </c>
      <c r="E31" s="69">
        <f>'Basic T2'!AK31</f>
        <v>0.55214256161391573</v>
      </c>
      <c r="F31" s="69">
        <f>'Basic T2'!AV31</f>
        <v>0.8921360588237226</v>
      </c>
      <c r="G31" s="69">
        <f>'Basic T2'!BG31</f>
        <v>4.6320292421712477</v>
      </c>
      <c r="H31" s="69">
        <f>'Basic T2'!BR31</f>
        <v>7.4458068139857145</v>
      </c>
      <c r="I31" s="69">
        <f>'Basic T2'!CC31</f>
        <v>5.7051111047478731</v>
      </c>
      <c r="J31" s="69">
        <f>'Basic T2'!CN31</f>
        <v>2.9107177938406945</v>
      </c>
      <c r="K31" s="309">
        <f t="shared" si="12"/>
        <v>23.652118498046384</v>
      </c>
      <c r="L31" s="97"/>
      <c r="M31" s="97">
        <f t="shared" si="0"/>
        <v>0.60747231318992001</v>
      </c>
      <c r="N31" s="97">
        <f t="shared" si="1"/>
        <v>0.57247688779771821</v>
      </c>
      <c r="O31" s="97">
        <f t="shared" si="2"/>
        <v>1.060814274593646</v>
      </c>
      <c r="P31" s="97">
        <f t="shared" si="3"/>
        <v>1.974509379838929</v>
      </c>
      <c r="Q31" s="97">
        <f t="shared" si="4"/>
        <v>2.9028041930677628</v>
      </c>
      <c r="R31" s="97">
        <f t="shared" si="5"/>
        <v>4.0199669308146744</v>
      </c>
      <c r="S31" s="97">
        <f t="shared" si="6"/>
        <v>6.8509917903784201</v>
      </c>
      <c r="T31" s="97">
        <f t="shared" si="7"/>
        <v>8.4374052557920276</v>
      </c>
      <c r="U31" s="97">
        <f t="shared" si="8"/>
        <v>10.758231725753079</v>
      </c>
      <c r="V31" s="97">
        <f t="shared" si="9"/>
        <v>4.3137499631670453</v>
      </c>
      <c r="W31" s="97"/>
      <c r="X31" s="97">
        <f t="shared" si="10"/>
        <v>0.20857516938479273</v>
      </c>
      <c r="Y31" s="97">
        <f t="shared" si="13"/>
        <v>1.3045213204294348</v>
      </c>
      <c r="Z31" s="97">
        <f t="shared" si="13"/>
        <v>4.8887610139365716</v>
      </c>
      <c r="AA31" s="97">
        <f t="shared" si="13"/>
        <v>2.3344317409010173</v>
      </c>
      <c r="AB31" s="97">
        <f t="shared" si="13"/>
        <v>3.7719076153682014</v>
      </c>
      <c r="AC31" s="97">
        <f t="shared" si="13"/>
        <v>19.583993047192976</v>
      </c>
      <c r="AD31" s="97">
        <f t="shared" si="13"/>
        <v>31.480506976999639</v>
      </c>
      <c r="AE31" s="97">
        <f t="shared" si="13"/>
        <v>24.120930669356756</v>
      </c>
      <c r="AF31" s="97">
        <f t="shared" si="13"/>
        <v>12.306372446430597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3.3605524965556904E-4</v>
      </c>
      <c r="C32" s="69">
        <f>'Basic T2'!O32</f>
        <v>0.10444980323553948</v>
      </c>
      <c r="D32" s="69">
        <f>'Basic T2'!Z32</f>
        <v>0.36360759945357946</v>
      </c>
      <c r="E32" s="69">
        <f>'Basic T2'!AK32</f>
        <v>0.22272715873740084</v>
      </c>
      <c r="F32" s="69">
        <f>'Basic T2'!AV32</f>
        <v>0.26013465547714593</v>
      </c>
      <c r="G32" s="69">
        <f>'Basic T2'!BG32</f>
        <v>1.0612858252542485</v>
      </c>
      <c r="H32" s="69">
        <f>'Basic T2'!BR32</f>
        <v>1.9084748516637089</v>
      </c>
      <c r="I32" s="69">
        <f>'Basic T2'!CC32</f>
        <v>2.3344955911806924</v>
      </c>
      <c r="J32" s="69">
        <f>'Basic T2'!CN32</f>
        <v>1.331794219599362</v>
      </c>
      <c r="K32" s="309">
        <f t="shared" si="12"/>
        <v>7.5873057598513336</v>
      </c>
      <c r="L32" s="97"/>
      <c r="M32" s="97">
        <f t="shared" si="0"/>
        <v>4.1381337336460558E-3</v>
      </c>
      <c r="N32" s="97">
        <f t="shared" si="1"/>
        <v>0.19379579816353784</v>
      </c>
      <c r="O32" s="97">
        <f t="shared" si="2"/>
        <v>0.33358264890324529</v>
      </c>
      <c r="P32" s="97">
        <f t="shared" si="3"/>
        <v>0.79649151260211115</v>
      </c>
      <c r="Q32" s="97">
        <f t="shared" si="4"/>
        <v>0.84641794400387682</v>
      </c>
      <c r="R32" s="97">
        <f t="shared" si="5"/>
        <v>0.92105073146399463</v>
      </c>
      <c r="S32" s="97">
        <f t="shared" si="6"/>
        <v>1.7560146089652264</v>
      </c>
      <c r="T32" s="97">
        <f t="shared" si="7"/>
        <v>3.452533177532529</v>
      </c>
      <c r="U32" s="97">
        <f t="shared" si="8"/>
        <v>4.9224115287943935</v>
      </c>
      <c r="V32" s="97">
        <f t="shared" si="9"/>
        <v>1.3837973940811776</v>
      </c>
      <c r="W32" s="97"/>
      <c r="X32" s="97">
        <f t="shared" si="10"/>
        <v>4.4291776329065946E-3</v>
      </c>
      <c r="Y32" s="97">
        <f t="shared" si="13"/>
        <v>1.376638909008276</v>
      </c>
      <c r="Z32" s="97">
        <f t="shared" si="13"/>
        <v>4.7923150979051092</v>
      </c>
      <c r="AA32" s="97">
        <f t="shared" si="13"/>
        <v>2.9355236995452914</v>
      </c>
      <c r="AB32" s="97">
        <f t="shared" si="13"/>
        <v>3.4285511051058926</v>
      </c>
      <c r="AC32" s="97">
        <f t="shared" si="13"/>
        <v>13.987650673973148</v>
      </c>
      <c r="AD32" s="97">
        <f t="shared" si="13"/>
        <v>25.153525007025728</v>
      </c>
      <c r="AE32" s="97">
        <f t="shared" si="13"/>
        <v>30.768439615730404</v>
      </c>
      <c r="AF32" s="97">
        <f t="shared" si="13"/>
        <v>17.552926714073237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3.803330806365865E-2</v>
      </c>
      <c r="C33" s="69">
        <f>'Basic T2'!O33</f>
        <v>1.0671451345059682</v>
      </c>
      <c r="D33" s="69">
        <f>'Basic T2'!Z33</f>
        <v>3.8754494279633405</v>
      </c>
      <c r="E33" s="69">
        <f>'Basic T2'!AK33</f>
        <v>1.8045326127898624</v>
      </c>
      <c r="F33" s="69">
        <f>'Basic T2'!AV33</f>
        <v>1.616164360669418</v>
      </c>
      <c r="G33" s="69">
        <f>'Basic T2'!BG33</f>
        <v>8.7297388495099479</v>
      </c>
      <c r="H33" s="69">
        <f>'Basic T2'!BR33</f>
        <v>14.164895305383359</v>
      </c>
      <c r="I33" s="69">
        <f>'Basic T2'!CC33</f>
        <v>12.339253942450231</v>
      </c>
      <c r="J33" s="69">
        <f>'Basic T2'!CN33</f>
        <v>5.1036661883932748</v>
      </c>
      <c r="K33" s="309">
        <f t="shared" ref="K33" si="14">SUM(B33:J33)</f>
        <v>48.738879129729057</v>
      </c>
      <c r="L33" s="97"/>
      <c r="M33" s="97">
        <f t="shared" si="0"/>
        <v>0.46833642760137795</v>
      </c>
      <c r="N33" s="97">
        <f t="shared" si="1"/>
        <v>1.9799773354436792</v>
      </c>
      <c r="O33" s="97">
        <f t="shared" si="2"/>
        <v>3.5554336262865243</v>
      </c>
      <c r="P33" s="97">
        <f t="shared" si="3"/>
        <v>6.4531641244318694</v>
      </c>
      <c r="Q33" s="97">
        <f t="shared" si="4"/>
        <v>5.2586246642955654</v>
      </c>
      <c r="R33" s="97">
        <f t="shared" si="5"/>
        <v>7.5762176046255458</v>
      </c>
      <c r="S33" s="97">
        <f t="shared" si="6"/>
        <v>13.033319809811736</v>
      </c>
      <c r="T33" s="97">
        <f t="shared" si="7"/>
        <v>18.248774503258876</v>
      </c>
      <c r="U33" s="97">
        <f t="shared" si="8"/>
        <v>18.863533806613646</v>
      </c>
      <c r="V33" s="97">
        <f t="shared" si="9"/>
        <v>8.8891546043978167</v>
      </c>
      <c r="W33" s="97"/>
      <c r="X33" s="97">
        <f t="shared" ref="X33" si="15">IF($K33&gt;0,B33/$K33*100,0)</f>
        <v>7.8034843522816325E-2</v>
      </c>
      <c r="Y33" s="97">
        <f t="shared" ref="Y33" si="16">IF($K33&gt;0,C33/$K33*100,0)</f>
        <v>2.1895151336277774</v>
      </c>
      <c r="Z33" s="97">
        <f t="shared" ref="Z33" si="17">IF($K33&gt;0,D33/$K33*100,0)</f>
        <v>7.9514537411662563</v>
      </c>
      <c r="AA33" s="97">
        <f t="shared" ref="AA33" si="18">IF($K33&gt;0,E33/$K33*100,0)</f>
        <v>3.7024499639942663</v>
      </c>
      <c r="AB33" s="97">
        <f t="shared" ref="AB33" si="19">IF($K33&gt;0,F33/$K33*100,0)</f>
        <v>3.3159653843652159</v>
      </c>
      <c r="AC33" s="97">
        <f t="shared" ref="AC33" si="20">IF($K33&gt;0,G33/$K33*100,0)</f>
        <v>17.911242534474095</v>
      </c>
      <c r="AD33" s="97">
        <f t="shared" ref="AD33" si="21">IF($K33&gt;0,H33/$K33*100,0)</f>
        <v>29.062825322019471</v>
      </c>
      <c r="AE33" s="97">
        <f t="shared" ref="AE33" si="22">IF($K33&gt;0,I33/$K33*100,0)</f>
        <v>25.317065477863455</v>
      </c>
      <c r="AF33" s="97">
        <f>IF($K33&gt;0,J33/$K33*100,0)</f>
        <v>10.471447598966657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8.1209373907661302</v>
      </c>
      <c r="C35" s="310">
        <f t="shared" ref="C35:K35" si="24">SUM(C8:C33)</f>
        <v>53.896835857812441</v>
      </c>
      <c r="D35" s="310">
        <f t="shared" si="24"/>
        <v>109.00075308144783</v>
      </c>
      <c r="E35" s="310">
        <f t="shared" si="24"/>
        <v>27.963531966556513</v>
      </c>
      <c r="F35" s="310">
        <f t="shared" si="24"/>
        <v>30.733594120962355</v>
      </c>
      <c r="G35" s="310">
        <f t="shared" si="24"/>
        <v>115.22555587870308</v>
      </c>
      <c r="H35" s="310">
        <f t="shared" si="24"/>
        <v>108.68217393637308</v>
      </c>
      <c r="I35" s="310">
        <f t="shared" si="24"/>
        <v>67.61689087805145</v>
      </c>
      <c r="J35" s="310">
        <f t="shared" si="24"/>
        <v>27.055726889327097</v>
      </c>
      <c r="K35" s="310">
        <f t="shared" si="24"/>
        <v>548.29600000000005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1.4811228589605121</v>
      </c>
      <c r="Y35" s="98">
        <f t="shared" ref="Y35:AG35" si="26">IF($K35&gt;0,C35/$K35*100,0)</f>
        <v>9.8298794552235353</v>
      </c>
      <c r="Z35" s="98">
        <f t="shared" si="26"/>
        <v>19.879910318778144</v>
      </c>
      <c r="AA35" s="98">
        <f t="shared" si="26"/>
        <v>5.1000795129923455</v>
      </c>
      <c r="AB35" s="98">
        <f t="shared" si="26"/>
        <v>5.6052924188690696</v>
      </c>
      <c r="AC35" s="98">
        <f t="shared" si="26"/>
        <v>21.015210010414641</v>
      </c>
      <c r="AD35" s="98">
        <f t="shared" si="26"/>
        <v>19.821806822660218</v>
      </c>
      <c r="AE35" s="98">
        <f t="shared" si="26"/>
        <v>12.332187518794855</v>
      </c>
      <c r="AF35" s="98">
        <f t="shared" si="26"/>
        <v>4.9345110833066617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automation\Data\Results\Workbooks\LEPs\CH_LEP\[CH_LEP_MainTables.Main.xlsm]Manager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automation\Data\Results\Workbooks\LEPs\CH_LEP\[CH_LEP_MainTables.Main.xlsm]Manager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automation\Data\Results\Workbooks\LEPs\CH_LEP\[CH_LEP_MainTables.Main.xlsm]Manager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automation\Data\Results\Workbooks\LEPs\CH_LEP\[CH_LEP_MainTables.Main.xlsm]Manager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automation\Data\Results\Workbooks\LEPs\CH_LEP\[CH_LEP_MainTables.Main.xlsm]Manager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automation\Data\Results\Workbooks\LEPs\CH_LEP\[CH_LEP_MainTables.Main.xlsm]Manager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automation\Data\Results\Workbooks\LEPs\CH_LEP\[CH_LEP_MainTables.Main.xlsm]Manager</v>
      </c>
      <c r="Y79" s="91" t="str">
        <f ca="1">CELL("filename")</f>
        <v>M:\IE\Projects\Nuffield via NFER AI and automation\Data\Results\Workbooks\LEPs\CH_LEP\[CH_LEP_MainTables.Main.xlsm]Manager</v>
      </c>
      <c r="AW79" s="91" t="str">
        <f ca="1">CELL("filename")</f>
        <v>M:\IE\Projects\Nuffield via NFER AI and automation\Data\Results\Workbooks\LEPs\CH_LEP\[CH_LEP_MainTables.Main.xlsm]Manager</v>
      </c>
      <c r="BU79" s="91" t="str">
        <f ca="1">CELL("filename")</f>
        <v>M:\IE\Projects\Nuffield via NFER AI and automation\Data\Results\Workbooks\LEPs\CH_LEP\[CH_LEP_MainTables.Main.xlsm]Manager</v>
      </c>
      <c r="CS79" s="91" t="str">
        <f ca="1">CELL("filename")</f>
        <v>M:\IE\Projects\Nuffield via NFER AI and automation\Data\Results\Workbooks\LEPs\CH_LEP\[CH_LEP_MainTables.Main.xlsm]Manager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automation\Data\Results\Workbooks\LEPs\CH_LEP\[CH_LEP_MainTables.Main.xlsm]Manager</v>
      </c>
      <c r="Y96" s="91" t="str">
        <f ca="1">CELL("filename")</f>
        <v>M:\IE\Projects\Nuffield via NFER AI and automation\Data\Results\Workbooks\LEPs\CH_LEP\[CH_LEP_MainTables.Main.xlsm]Manager</v>
      </c>
      <c r="AW96" s="91" t="str">
        <f ca="1">CELL("filename")</f>
        <v>M:\IE\Projects\Nuffield via NFER AI and automation\Data\Results\Workbooks\LEPs\CH_LEP\[CH_LEP_MainTables.Main.xlsm]Manager</v>
      </c>
      <c r="BU96" s="91" t="str">
        <f ca="1">CELL("filename")</f>
        <v>M:\IE\Projects\Nuffield via NFER AI and automation\Data\Results\Workbooks\LEPs\CH_LEP\[CH_LEP_MainTables.Main.xlsm]Manager</v>
      </c>
      <c r="CS96" s="91" t="str">
        <f ca="1">CELL("filename")</f>
        <v>M:\IE\Projects\Nuffield via NFER AI and automation\Data\Results\Workbooks\LEPs\CH_LEP\[CH_LEP_MainTables.Main.xlsm]Manager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4B38ADD-E0E1-451C-AF37-95CE4D5647EA}"/>
</file>

<file path=customXml/itemProps2.xml><?xml version="1.0" encoding="utf-8"?>
<ds:datastoreItem xmlns:ds="http://schemas.openxmlformats.org/officeDocument/2006/customXml" ds:itemID="{4AFFF26B-9686-4119-A39E-F74FB52CB849}"/>
</file>

<file path=customXml/itemProps3.xml><?xml version="1.0" encoding="utf-8"?>
<ds:datastoreItem xmlns:ds="http://schemas.openxmlformats.org/officeDocument/2006/customXml" ds:itemID="{33E6992F-0F9C-4760-B62B-21753A97DB1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