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CP_MCA\"/>
    </mc:Choice>
  </mc:AlternateContent>
  <xr:revisionPtr revIDLastSave="0" documentId="13_ncr:1_{8EE79FB1-DA74-4384-9128-A2273AC139A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<sst xmlns="http://schemas.openxmlformats.org/spreadsheetml/2006/main" count="2354" uniqueCount="530">
  <si>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</si>
  <si>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</si>
  <si>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</si>
  <si>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</si>
  <si>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</si>
  <si>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</si>
  <si>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</si>
  <si>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</si>
  <si>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</si>
  <si>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</si>
  <si>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</si>
  <si>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</si>
  <si>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</si>
  <si>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</si>
  <si>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</si>
  <si>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</si>
  <si>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</si>
  <si>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</si>
  <si>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</si>
  <si>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</si>
  <si>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</si>
  <si>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</si>
  <si>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</si>
  <si>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</si>
  <si>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</si>
  <si>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</si>
  <si>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</si>
  <si>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</si>
  <si>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</si>
  <si>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</si>
  <si>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</si>
  <si>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</si>
  <si>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</si>
  <si>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</si>
  <si>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</si>
  <si>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</si>
  <si>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</si>
  <si>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</si>
  <si>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</si>
  <si>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</si>
  <si>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</si>
  <si>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</si>
  <si>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</si>
  <si>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</si>
  <si>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</si>
  <si>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</si>
  <si>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</si>
  <si>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</si>
  <si>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</si>
  <si>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</si>
  <si>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</si>
  <si>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</si>
  <si>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</si>
  <si>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</si>
  <si>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</si>
  <si>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</si>
  <si>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</si>
  <si>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</si>
  <si>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</si>
  <si>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</si>
  <si>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</si>
  <si>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</si>
  <si>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</si>
  <si>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</si>
  <si>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</si>
  <si>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</si>
  <si>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</si>
  <si>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</si>
  <si>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</si>
  <si>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</si>
  <si>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</si>
  <si>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</si>
  <si>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</si>
  <si>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</si>
  <si>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</si>
  <si>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</si>
  <si>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</si>
  <si>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</si>
  <si>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</si>
  <si>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</si>
  <si>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</si>
  <si>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</si>
  <si>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</si>
  <si>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</si>
  <si>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</si>
  <si>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</si>
  <si>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</si>
  <si>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</si>
  <si>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</si>
  <si>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</si>
  <si>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</si>
  <si>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</si>
  <si>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</si>
  <si>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</si>
  <si>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</si>
  <si>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</si>
  <si>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</si>
  <si>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</si>
  <si>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</si>
  <si>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</si>
  <si>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</si>
  <si>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</si>
  <si>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</si>
  <si>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</si>
  <si>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</si>
  <si>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</si>
  <si>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</si>
  <si>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</si>
  <si>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</si>
  <si>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</si>
  <si>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</si>
  <si>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</si>
  <si>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</si>
  <si>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</si>
  <si>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</si>
  <si>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</si>
  <si>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</si>
  <si>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</si>
  <si>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</si>
  <si>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</si>
  <si>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</si>
  <si>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</si>
  <si>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</si>
  <si>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</si>
  <si>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</si>
  <si>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</si>
  <si>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</si>
  <si>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</si>
  <si>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</si>
  <si>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</si>
  <si>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</si>
  <si>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</si>
  <si>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</si>
  <si>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</si>
  <si>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</si>
  <si>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</si>
  <si>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</si>
  <si>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</si>
  <si>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</si>
  <si>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</si>
  <si>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</si>
  <si>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</si>
  <si>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</si>
  <si>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</si>
  <si>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</si>
  <si>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</si>
  <si>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</si>
  <si>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</si>
  <si>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</si>
  <si>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</si>
  <si>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</si>
  <si>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</si>
  <si>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</si>
  <si>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</si>
  <si>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</si>
  <si>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</si>
  <si>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</si>
  <si>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</si>
  <si>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</si>
  <si>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</si>
  <si>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</si>
  <si>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</si>
  <si>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</si>
  <si>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</si>
  <si>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</si>
  <si>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</si>
  <si>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</si>
  <si>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</si>
  <si>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</si>
  <si>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</si>
  <si>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</si>
  <si>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</si>
  <si>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</si>
  <si>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</si>
  <si>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</si>
  <si>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</si>
  <si>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</si>
  <si>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</si>
  <si>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</si>
  <si>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</si>
  <si>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</si>
  <si>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</si>
  <si>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</si>
  <si>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</si>
  <si>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</si>
  <si>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</si>
  <si>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</si>
  <si>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</si>
  <si>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</si>
  <si>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</si>
  <si>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</si>
  <si>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</si>
  <si>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</si>
  <si>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</si>
  <si>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</si>
  <si>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</si>
  <si>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</si>
  <si>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</si>
  <si>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</si>
  <si>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</si>
  <si>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</si>
  <si>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</si>
  <si>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</si>
  <si>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</si>
  <si>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</si>
  <si>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</si>
  <si>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</si>
  <si>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</si>
  <si>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</si>
  <si>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</si>
  <si>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</si>
  <si>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</si>
  <si>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</si>
  <si>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</si>
  <si>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</si>
  <si>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</si>
  <si>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</si>
  <si>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</si>
  <si>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</si>
  <si>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</si>
  <si>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</si>
  <si>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</si>
  <si>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</si>
  <si>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</si>
  <si>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</si>
  <si>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</si>
  <si>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</si>
  <si>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</si>
  <si>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</si>
  <si>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</si>
  <si>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</si>
  <si>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</si>
  <si>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</si>
  <si>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</si>
  <si>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</si>
  <si>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</si>
  <si>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</si>
  <si>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</si>
  <si>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</si>
  <si>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</si>
  <si>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</si>
  <si>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</si>
  <si>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</si>
  <si>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</si>
  <si>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</si>
  <si>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</si>
  <si>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</si>
  <si>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</si>
  <si>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</si>
  <si>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</si>
  <si>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</si>
  <si>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</si>
  <si>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</si>
  <si>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</si>
  <si>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</si>
  <si>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</si>
  <si>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</si>
  <si>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</si>
  <si>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</si>
  <si>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</si>
  <si>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</si>
  <si>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</si>
  <si>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</si>
  <si>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</si>
  <si>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</si>
  <si>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</si>
  <si>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</si>
  <si>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</si>
  <si>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</si>
  <si>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</si>
  <si>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</si>
  <si>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</si>
  <si>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</si>
  <si>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</si>
  <si>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</si>
  <si>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</si>
  <si>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</si>
  <si>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</si>
  <si>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</si>
  <si>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</si>
  <si>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</si>
  <si>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</si>
  <si>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</si>
  <si>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</si>
  <si>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</si>
  <si>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</si>
  <si>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</si>
  <si>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</si>
  <si>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</si>
  <si>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</si>
  <si>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</si>
  <si>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</si>
  <si>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</si>
  <si>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</si>
  <si>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</si>
  <si>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</si>
  <si>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</si>
  <si>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</si>
  <si>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</si>
  <si>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</si>
  <si>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</si>
  <si>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</si>
  <si>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</si>
  <si>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</si>
  <si>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</si>
  <si>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</si>
  <si>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</si>
  <si>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</si>
  <si>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</si>
  <si>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</si>
  <si>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</si>
  <si>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</si>
  <si>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</si>
  <si>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</si>
  <si>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</si>
  <si>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</si>
  <si>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</si>
  <si>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</si>
  <si>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</si>
  <si>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</si>
  <si>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</si>
  <si>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</si>
  <si>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</si>
  <si>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</si>
  <si>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</si>
  <si>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</si>
  <si>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</si>
  <si>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</si>
  <si>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</si>
  <si>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</si>
  <si>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</si>
  <si>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</si>
  <si>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</si>
  <si>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</si>
  <si>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</si>
  <si>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</si>
  <si>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</si>
  <si>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</si>
  <si>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</si>
  <si>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</si>
  <si>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</si>
  <si>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</si>
  <si>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</si>
  <si>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</si>
  <si>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</si>
  <si>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</si>
  <si>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</si>
  <si>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</si>
  <si>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</si>
  <si>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</si>
  <si>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</si>
  <si>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</si>
  <si>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</si>
  <si>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</si>
  <si>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</si>
  <si>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</si>
  <si>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</si>
  <si>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</si>
  <si>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</si>
  <si>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</si>
  <si>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</si>
  <si>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</si>
  <si>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</si>
  <si>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</si>
  <si>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</si>
  <si>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</si>
  <si>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</si>
  <si>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</si>
  <si>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</si>
  <si>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</si>
  <si>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</si>
  <si>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</si>
  <si>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</si>
  <si>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</si>
  <si>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</si>
  <si>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</si>
  <si>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</si>
  <si>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</si>
  <si>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</si>
  <si>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</si>
  <si>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</si>
  <si>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</si>
  <si>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</si>
  <si>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</si>
  <si>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</si>
  <si>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</si>
  <si>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</si>
  <si>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</si>
  <si>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</si>
  <si>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</si>
  <si>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</si>
  <si>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</si>
  <si>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</si>
  <si>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</si>
  <si>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</si>
  <si>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</si>
  <si>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</si>
  <si>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</si>
  <si>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</si>
  <si>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</si>
  <si>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</si>
  <si>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</si>
  <si>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</si>
  <si>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</si>
  <si>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</si>
  <si>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</si>
  <si>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</si>
  <si>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</si>
  <si>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</si>
  <si>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</si>
  <si>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</si>
  <si>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</si>
  <si>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</si>
  <si>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</si>
  <si>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</si>
  <si>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</si>
  <si>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</si>
  <si>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</si>
  <si>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</si>
  <si>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</si>
  <si>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</si>
  <si>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</si>
  <si>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</si>
  <si>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</si>
  <si>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</si>
  <si>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</si>
  <si>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</si>
  <si>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</si>
  <si>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</si>
  <si>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</si>
  <si>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</si>
  <si>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</si>
  <si>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</si>
  <si>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</si>
  <si>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</si>
  <si>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</si>
  <si>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</si>
  <si>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</si>
  <si>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</si>
  <si>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</si>
  <si>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</si>
  <si>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</si>
  <si>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</si>
  <si>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</si>
  <si>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</si>
  <si>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</si>
  <si>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</si>
  <si>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</si>
  <si>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</si>
  <si>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</si>
  <si>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</si>
  <si>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</si>
  <si>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</si>
  <si>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</si>
  <si>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</si>
  <si>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</si>
  <si>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</si>
  <si>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</si>
  <si>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</si>
  <si>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</si>
  <si>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</si>
  <si>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</si>
  <si>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</si>
  <si>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</si>
  <si>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</si>
  <si>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</si>
  <si>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</si>
  <si>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</si>
  <si>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</si>
  <si>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</si>
  <si>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</si>
  <si>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</si>
  <si>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</si>
  <si>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</si>
  <si>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</si>
  <si>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</si>
  <si>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</si>
  <si>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</si>
  <si>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</si>
  <si>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</si>
  <si>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</si>
  <si>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</si>
  <si>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</si>
  <si>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</si>
  <si>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</si>
  <si>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</si>
  <si>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</si>
  <si>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</si>
  <si>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</si>
  <si>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</si>
  <si>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</si>
  <si>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</si>
  <si>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</si>
  <si>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</si>
  <si>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</si>
  <si>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</si>
  <si>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</si>
  <si>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</si>
  <si>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</si>
  <si>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</si>
  <si>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</si>
  <si>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</si>
  <si>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</si>
  <si>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</si>
  <si>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</si>
  <si>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</si>
  <si>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</si>
  <si>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</si>
  <si>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</si>
  <si>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</si>
  <si>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</si>
  <si>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</si>
  <si>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</si>
  <si>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</si>
  <si>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</si>
  <si>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</si>
  <si>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</si>
  <si>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</si>
  <si>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</si>
  <si>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</si>
  <si>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</si>
  <si>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</si>
  <si>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</si>
  <si>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</si>
  <si>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automation/Data/Results/Workbooks/MCAs/CP_MCA/CP_MCA_Database.Main.xlsx</t>
  </si>
  <si>
    <t>MCA</t>
  </si>
  <si>
    <t>1. Cambridge and Peterborough</t>
  </si>
  <si>
    <t>MCA name</t>
  </si>
  <si>
    <t>Cambridge and Peterborough</t>
  </si>
  <si>
    <t>09 03 2023 10:36:34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</si>
</sst>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1.337896595100263</c:v>
                </c:pt>
                <c:pt idx="3">
                  <c:v>2.0759623741348543</c:v>
                </c:pt>
                <c:pt idx="4">
                  <c:v>-2.8984940812331939</c:v>
                </c:pt>
                <c:pt idx="5">
                  <c:v>1.0732089703497705</c:v>
                </c:pt>
                <c:pt idx="7">
                  <c:v>9.5228463155994092E-2</c:v>
                </c:pt>
                <c:pt idx="8">
                  <c:v>7.311529908446146</c:v>
                </c:pt>
                <c:pt idx="9">
                  <c:v>-4.4670420412294742</c:v>
                </c:pt>
                <c:pt idx="10">
                  <c:v>3.3277070291945821</c:v>
                </c:pt>
                <c:pt idx="11">
                  <c:v>0.60834571984029751</c:v>
                </c:pt>
                <c:pt idx="12">
                  <c:v>1.5954281219025646</c:v>
                </c:pt>
                <c:pt idx="13">
                  <c:v>2.3546653465206679</c:v>
                </c:pt>
                <c:pt idx="14">
                  <c:v>-0.94168975243923425</c:v>
                </c:pt>
                <c:pt idx="15">
                  <c:v>0.73240581169982111</c:v>
                </c:pt>
                <c:pt idx="17">
                  <c:v>3.360062889285409</c:v>
                </c:pt>
                <c:pt idx="18">
                  <c:v>5.6855004333477011</c:v>
                </c:pt>
                <c:pt idx="19">
                  <c:v>-1.8628135984962713</c:v>
                </c:pt>
                <c:pt idx="20">
                  <c:v>0.64291958106033054</c:v>
                </c:pt>
                <c:pt idx="22">
                  <c:v>1.4725615679375137</c:v>
                </c:pt>
                <c:pt idx="24">
                  <c:v>1.3813408218332102</c:v>
                </c:pt>
                <c:pt idx="25">
                  <c:v>-1.5816145066574694</c:v>
                </c:pt>
                <c:pt idx="26">
                  <c:v>1.6101471691800429</c:v>
                </c:pt>
                <c:pt idx="27">
                  <c:v>0.66023215101713717</c:v>
                </c:pt>
                <c:pt idx="29">
                  <c:v>-0.30535597073362286</c:v>
                </c:pt>
                <c:pt idx="30">
                  <c:v>-9.903244805597577</c:v>
                </c:pt>
                <c:pt idx="31">
                  <c:v>-5.6470130861183794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0.73790433466929262</c:v>
                </c:pt>
                <c:pt idx="7">
                  <c:v>4.2645886567771463E-2</c:v>
                </c:pt>
                <c:pt idx="8">
                  <c:v>-0.30597034806572054</c:v>
                </c:pt>
                <c:pt idx="9">
                  <c:v>1.1179385288240473</c:v>
                </c:pt>
                <c:pt idx="10">
                  <c:v>0.96007380548130961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-0.45047454452954439</c:v>
                </c:pt>
                <c:pt idx="15">
                  <c:v>0.62300453623764795</c:v>
                </c:pt>
                <c:pt idx="17">
                  <c:v>1.214714213809498</c:v>
                </c:pt>
                <c:pt idx="18">
                  <c:v>0.62616544873479452</c:v>
                </c:pt>
                <c:pt idx="19">
                  <c:v>0.24743319762221549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0.73145791936422011</c:v>
                </c:pt>
                <c:pt idx="27">
                  <c:v>-0.67134974664524449</c:v>
                </c:pt>
                <c:pt idx="29">
                  <c:v>1.1056607809925012</c:v>
                </c:pt>
                <c:pt idx="30">
                  <c:v>-0.86014222060204482</c:v>
                </c:pt>
                <c:pt idx="31">
                  <c:v>-2.763552212851117</c:v>
                </c:pt>
                <c:pt idx="32">
                  <c:v>0.15222552344551499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6.7759999999999998</c:v>
                </c:pt>
                <c:pt idx="1">
                  <c:v>5.589999999999991</c:v>
                </c:pt>
                <c:pt idx="2">
                  <c:v>6.7229999999999883</c:v>
                </c:pt>
                <c:pt idx="3">
                  <c:v>5.3819999999999952</c:v>
                </c:pt>
                <c:pt idx="4">
                  <c:v>7.360000000000003</c:v>
                </c:pt>
                <c:pt idx="5">
                  <c:v>6.6680000000000064</c:v>
                </c:pt>
                <c:pt idx="6">
                  <c:v>6.2679999999999882</c:v>
                </c:pt>
                <c:pt idx="7">
                  <c:v>5.3639999999999999</c:v>
                </c:pt>
                <c:pt idx="8">
                  <c:v>6.4149999999999929</c:v>
                </c:pt>
                <c:pt idx="9">
                  <c:v>6.9759999999999733</c:v>
                </c:pt>
                <c:pt idx="10">
                  <c:v>4.2029999999999914</c:v>
                </c:pt>
                <c:pt idx="11">
                  <c:v>4.2529999999999957</c:v>
                </c:pt>
                <c:pt idx="12">
                  <c:v>4.3099999999999987</c:v>
                </c:pt>
                <c:pt idx="13">
                  <c:v>4.354999999999996</c:v>
                </c:pt>
                <c:pt idx="14">
                  <c:v>4.3990000000000036</c:v>
                </c:pt>
                <c:pt idx="15">
                  <c:v>4.3860000000000019</c:v>
                </c:pt>
                <c:pt idx="16">
                  <c:v>4.3779999999999974</c:v>
                </c:pt>
                <c:pt idx="17">
                  <c:v>4.3690000000000015</c:v>
                </c:pt>
                <c:pt idx="18">
                  <c:v>4.3590000000000044</c:v>
                </c:pt>
                <c:pt idx="19">
                  <c:v>4.3499999999999979</c:v>
                </c:pt>
                <c:pt idx="20">
                  <c:v>4.3420000000000014</c:v>
                </c:pt>
                <c:pt idx="21">
                  <c:v>4.3330000000000011</c:v>
                </c:pt>
                <c:pt idx="22">
                  <c:v>4.3250000000000082</c:v>
                </c:pt>
                <c:pt idx="23">
                  <c:v>4.3169999999999913</c:v>
                </c:pt>
                <c:pt idx="24" formatCode="#,##0.00">
                  <c:v>4.3089999999999975</c:v>
                </c:pt>
                <c:pt idx="25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0.17500000000000035</c:v>
                </c:pt>
                <c:pt idx="1">
                  <c:v>0.18100000000000022</c:v>
                </c:pt>
                <c:pt idx="2">
                  <c:v>7.6999999999999527E-2</c:v>
                </c:pt>
                <c:pt idx="3">
                  <c:v>0.11499999999999988</c:v>
                </c:pt>
                <c:pt idx="4">
                  <c:v>0.11099999999999999</c:v>
                </c:pt>
                <c:pt idx="5">
                  <c:v>0.2260000000000002</c:v>
                </c:pt>
                <c:pt idx="6">
                  <c:v>0.14400000000000004</c:v>
                </c:pt>
                <c:pt idx="7">
                  <c:v>0.28199999999999947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0.16899999999999957</c:v>
                </c:pt>
                <c:pt idx="11">
                  <c:v>0.16200000000000009</c:v>
                </c:pt>
                <c:pt idx="12">
                  <c:v>0.15999999999999973</c:v>
                </c:pt>
                <c:pt idx="13">
                  <c:v>0.15400000000000011</c:v>
                </c:pt>
                <c:pt idx="14">
                  <c:v>0.14899999999999952</c:v>
                </c:pt>
                <c:pt idx="15">
                  <c:v>0.14400000000000021</c:v>
                </c:pt>
                <c:pt idx="16">
                  <c:v>0.1399999999999999</c:v>
                </c:pt>
                <c:pt idx="17">
                  <c:v>0.13599999999999976</c:v>
                </c:pt>
                <c:pt idx="18">
                  <c:v>0.13199999999999981</c:v>
                </c:pt>
                <c:pt idx="19">
                  <c:v>0.12900000000000009</c:v>
                </c:pt>
                <c:pt idx="20">
                  <c:v>0.12600000000000006</c:v>
                </c:pt>
                <c:pt idx="21">
                  <c:v>0.12199999999999979</c:v>
                </c:pt>
                <c:pt idx="22">
                  <c:v>0.11899999999999965</c:v>
                </c:pt>
                <c:pt idx="23">
                  <c:v>0.11599999999999991</c:v>
                </c:pt>
                <c:pt idx="24" formatCode="#,##0.00">
                  <c:v>0.11299999999999993</c:v>
                </c:pt>
                <c:pt idx="25">
                  <c:v>0.1110000000000002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0.56900000000000139</c:v>
                </c:pt>
                <c:pt idx="2">
                  <c:v>0.59800000000000053</c:v>
                </c:pt>
                <c:pt idx="3">
                  <c:v>0.68599999999999817</c:v>
                </c:pt>
                <c:pt idx="4">
                  <c:v>0.80600000000000005</c:v>
                </c:pt>
                <c:pt idx="5">
                  <c:v>0.79000000000000115</c:v>
                </c:pt>
                <c:pt idx="6">
                  <c:v>0.51600000000000024</c:v>
                </c:pt>
                <c:pt idx="7">
                  <c:v>0.98199999999999832</c:v>
                </c:pt>
                <c:pt idx="8">
                  <c:v>0.64799999999999824</c:v>
                </c:pt>
                <c:pt idx="9">
                  <c:v>0.55000000000000115</c:v>
                </c:pt>
                <c:pt idx="10">
                  <c:v>0.46900000000000019</c:v>
                </c:pt>
                <c:pt idx="11">
                  <c:v>0.45399999999999974</c:v>
                </c:pt>
                <c:pt idx="12">
                  <c:v>0.43899999999999967</c:v>
                </c:pt>
                <c:pt idx="13">
                  <c:v>0.4339999999999995</c:v>
                </c:pt>
                <c:pt idx="14">
                  <c:v>0.43200000000000033</c:v>
                </c:pt>
                <c:pt idx="15">
                  <c:v>0.43000000000000083</c:v>
                </c:pt>
                <c:pt idx="16">
                  <c:v>0.4279999999999996</c:v>
                </c:pt>
                <c:pt idx="17">
                  <c:v>0.42600000000000038</c:v>
                </c:pt>
                <c:pt idx="18">
                  <c:v>0.42299999999999832</c:v>
                </c:pt>
                <c:pt idx="19">
                  <c:v>0.42099999999999904</c:v>
                </c:pt>
                <c:pt idx="20">
                  <c:v>0.41999999999999971</c:v>
                </c:pt>
                <c:pt idx="21">
                  <c:v>0.41799999999999937</c:v>
                </c:pt>
                <c:pt idx="22">
                  <c:v>0.41600000000000076</c:v>
                </c:pt>
                <c:pt idx="23">
                  <c:v>0.41499999999999976</c:v>
                </c:pt>
                <c:pt idx="24" formatCode="#,##0.00">
                  <c:v>0.41300000000000009</c:v>
                </c:pt>
                <c:pt idx="25">
                  <c:v>0.41199999999999987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3.654000000000003</c:v>
                </c:pt>
                <c:pt idx="1">
                  <c:v>3.6229999999999953</c:v>
                </c:pt>
                <c:pt idx="2">
                  <c:v>3.8410000000000011</c:v>
                </c:pt>
                <c:pt idx="3">
                  <c:v>4.5420000000000078</c:v>
                </c:pt>
                <c:pt idx="4">
                  <c:v>3.4610000000000061</c:v>
                </c:pt>
                <c:pt idx="5">
                  <c:v>4.5470000000000077</c:v>
                </c:pt>
                <c:pt idx="6">
                  <c:v>4.2540000000000084</c:v>
                </c:pt>
                <c:pt idx="7">
                  <c:v>3.9880000000000027</c:v>
                </c:pt>
                <c:pt idx="8">
                  <c:v>4.7780000000000076</c:v>
                </c:pt>
                <c:pt idx="9">
                  <c:v>5.396999999999994</c:v>
                </c:pt>
                <c:pt idx="10">
                  <c:v>4.4780000000000006</c:v>
                </c:pt>
                <c:pt idx="11">
                  <c:v>4.3860000000000063</c:v>
                </c:pt>
                <c:pt idx="12">
                  <c:v>4.3589999999999955</c:v>
                </c:pt>
                <c:pt idx="13">
                  <c:v>4.4409999999999998</c:v>
                </c:pt>
                <c:pt idx="14">
                  <c:v>4.6579999999999933</c:v>
                </c:pt>
                <c:pt idx="15">
                  <c:v>4.7810000000000015</c:v>
                </c:pt>
                <c:pt idx="16">
                  <c:v>4.8730000000000064</c:v>
                </c:pt>
                <c:pt idx="17">
                  <c:v>4.9430000000000112</c:v>
                </c:pt>
                <c:pt idx="18">
                  <c:v>4.9990000000000023</c:v>
                </c:pt>
                <c:pt idx="19">
                  <c:v>5.0479999999999947</c:v>
                </c:pt>
                <c:pt idx="20">
                  <c:v>5.0920000000000112</c:v>
                </c:pt>
                <c:pt idx="21">
                  <c:v>5.1330000000000036</c:v>
                </c:pt>
                <c:pt idx="22">
                  <c:v>5.1710000000000029</c:v>
                </c:pt>
                <c:pt idx="23">
                  <c:v>5.2079999999999815</c:v>
                </c:pt>
                <c:pt idx="24" formatCode="#,##0.00">
                  <c:v>5.2449999999999886</c:v>
                </c:pt>
                <c:pt idx="25">
                  <c:v>5.2810000000000006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6.2259999999999929</c:v>
                </c:pt>
                <c:pt idx="1">
                  <c:v>6.0630000000000042</c:v>
                </c:pt>
                <c:pt idx="2">
                  <c:v>5.2420000000000124</c:v>
                </c:pt>
                <c:pt idx="3">
                  <c:v>4.7269999999999976</c:v>
                </c:pt>
                <c:pt idx="4">
                  <c:v>6.92</c:v>
                </c:pt>
                <c:pt idx="5">
                  <c:v>6.0980000000000034</c:v>
                </c:pt>
                <c:pt idx="6">
                  <c:v>6.0719999999999903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6.6049999999999978</c:v>
                </c:pt>
                <c:pt idx="11">
                  <c:v>6.7130000000000019</c:v>
                </c:pt>
                <c:pt idx="12">
                  <c:v>6.838000000000001</c:v>
                </c:pt>
                <c:pt idx="13">
                  <c:v>6.9039999999999937</c:v>
                </c:pt>
                <c:pt idx="14">
                  <c:v>6.9599999999999973</c:v>
                </c:pt>
                <c:pt idx="15">
                  <c:v>7.0100000000000131</c:v>
                </c:pt>
                <c:pt idx="16">
                  <c:v>7.0450000000000106</c:v>
                </c:pt>
                <c:pt idx="17">
                  <c:v>7.0799999999999939</c:v>
                </c:pt>
                <c:pt idx="18">
                  <c:v>7.1159999999999854</c:v>
                </c:pt>
                <c:pt idx="19">
                  <c:v>7.1510000000000087</c:v>
                </c:pt>
                <c:pt idx="20">
                  <c:v>7.1899999999999995</c:v>
                </c:pt>
                <c:pt idx="21">
                  <c:v>7.2289999999999921</c:v>
                </c:pt>
                <c:pt idx="22">
                  <c:v>7.2660000000000018</c:v>
                </c:pt>
                <c:pt idx="23">
                  <c:v>7.3019999999999925</c:v>
                </c:pt>
                <c:pt idx="24" formatCode="#,##0.00">
                  <c:v>7.3359999999999834</c:v>
                </c:pt>
                <c:pt idx="25">
                  <c:v>7.3679999999999986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13.743999999999977</c:v>
                </c:pt>
                <c:pt idx="1">
                  <c:v>13.310000000000027</c:v>
                </c:pt>
                <c:pt idx="2">
                  <c:v>13.174999999999997</c:v>
                </c:pt>
                <c:pt idx="3">
                  <c:v>12.668000000000038</c:v>
                </c:pt>
                <c:pt idx="4">
                  <c:v>11.094999999999999</c:v>
                </c:pt>
                <c:pt idx="5">
                  <c:v>10.858999999999984</c:v>
                </c:pt>
                <c:pt idx="6">
                  <c:v>9.5819999999999883</c:v>
                </c:pt>
                <c:pt idx="7">
                  <c:v>10.988999999999988</c:v>
                </c:pt>
                <c:pt idx="8">
                  <c:v>10.351999999999981</c:v>
                </c:pt>
                <c:pt idx="9">
                  <c:v>10.431000000000013</c:v>
                </c:pt>
                <c:pt idx="10">
                  <c:v>10.026999999999989</c:v>
                </c:pt>
                <c:pt idx="11">
                  <c:v>10.208000000000011</c:v>
                </c:pt>
                <c:pt idx="12">
                  <c:v>10.123999999999988</c:v>
                </c:pt>
                <c:pt idx="13">
                  <c:v>10.09800000000001</c:v>
                </c:pt>
                <c:pt idx="14">
                  <c:v>10.03799999999997</c:v>
                </c:pt>
                <c:pt idx="15">
                  <c:v>9.9589999999999925</c:v>
                </c:pt>
                <c:pt idx="16">
                  <c:v>9.8230000000000306</c:v>
                </c:pt>
                <c:pt idx="17">
                  <c:v>9.6850000000000094</c:v>
                </c:pt>
                <c:pt idx="18">
                  <c:v>9.5480000000000071</c:v>
                </c:pt>
                <c:pt idx="19">
                  <c:v>9.4119999999999866</c:v>
                </c:pt>
                <c:pt idx="20">
                  <c:v>9.2840000000000114</c:v>
                </c:pt>
                <c:pt idx="21">
                  <c:v>9.1519999999999939</c:v>
                </c:pt>
                <c:pt idx="22">
                  <c:v>9.0200000000000333</c:v>
                </c:pt>
                <c:pt idx="23">
                  <c:v>8.886999999999988</c:v>
                </c:pt>
                <c:pt idx="24" formatCode="#,##0.00">
                  <c:v>8.7530000000000179</c:v>
                </c:pt>
                <c:pt idx="25">
                  <c:v>8.6200000000000099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21.403999999999996</c:v>
                </c:pt>
                <c:pt idx="1">
                  <c:v>21.990000000000038</c:v>
                </c:pt>
                <c:pt idx="2">
                  <c:v>23.54300000000007</c:v>
                </c:pt>
                <c:pt idx="3">
                  <c:v>24.131999999999969</c:v>
                </c:pt>
                <c:pt idx="4">
                  <c:v>23.05800000000006</c:v>
                </c:pt>
                <c:pt idx="5">
                  <c:v>23.759999999999909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26.520999999999979</c:v>
                </c:pt>
                <c:pt idx="9">
                  <c:v>25.960000000000029</c:v>
                </c:pt>
                <c:pt idx="10">
                  <c:v>25.446999999999978</c:v>
                </c:pt>
                <c:pt idx="11">
                  <c:v>25.207999999999934</c:v>
                </c:pt>
                <c:pt idx="12">
                  <c:v>24.893999999999956</c:v>
                </c:pt>
                <c:pt idx="13">
                  <c:v>24.545999999999992</c:v>
                </c:pt>
                <c:pt idx="14">
                  <c:v>24.295999999999978</c:v>
                </c:pt>
                <c:pt idx="15">
                  <c:v>24.016999999999967</c:v>
                </c:pt>
                <c:pt idx="16">
                  <c:v>23.791999999999987</c:v>
                </c:pt>
                <c:pt idx="17">
                  <c:v>23.56699999999994</c:v>
                </c:pt>
                <c:pt idx="18">
                  <c:v>23.349000000000043</c:v>
                </c:pt>
                <c:pt idx="19">
                  <c:v>23.139999999999983</c:v>
                </c:pt>
                <c:pt idx="20">
                  <c:v>22.948999999999998</c:v>
                </c:pt>
                <c:pt idx="21">
                  <c:v>22.755000000000024</c:v>
                </c:pt>
                <c:pt idx="22">
                  <c:v>22.567000000000121</c:v>
                </c:pt>
                <c:pt idx="23">
                  <c:v>22.385999999999999</c:v>
                </c:pt>
                <c:pt idx="24" formatCode="#,##0.00">
                  <c:v>22.211000000000034</c:v>
                </c:pt>
                <c:pt idx="25">
                  <c:v>22.047000000000018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65.320999999999898</c:v>
                </c:pt>
                <c:pt idx="1">
                  <c:v>65.933000000000106</c:v>
                </c:pt>
                <c:pt idx="2">
                  <c:v>63.045999999999957</c:v>
                </c:pt>
                <c:pt idx="3">
                  <c:v>62.721000000000089</c:v>
                </c:pt>
                <c:pt idx="4">
                  <c:v>68.400000000000091</c:v>
                </c:pt>
                <c:pt idx="5">
                  <c:v>71.678000000000054</c:v>
                </c:pt>
                <c:pt idx="6">
                  <c:v>69.582000000000008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66.970000000000027</c:v>
                </c:pt>
                <c:pt idx="10">
                  <c:v>65.245999999999981</c:v>
                </c:pt>
                <c:pt idx="11">
                  <c:v>65.768000000000001</c:v>
                </c:pt>
                <c:pt idx="12">
                  <c:v>66.003000000000029</c:v>
                </c:pt>
                <c:pt idx="13">
                  <c:v>66.058000000000007</c:v>
                </c:pt>
                <c:pt idx="14">
                  <c:v>66.230999999999952</c:v>
                </c:pt>
                <c:pt idx="15">
                  <c:v>66.43899999999978</c:v>
                </c:pt>
                <c:pt idx="16">
                  <c:v>66.573000000000164</c:v>
                </c:pt>
                <c:pt idx="17">
                  <c:v>66.686000000000035</c:v>
                </c:pt>
                <c:pt idx="18">
                  <c:v>66.789000000000058</c:v>
                </c:pt>
                <c:pt idx="19">
                  <c:v>66.886999999999929</c:v>
                </c:pt>
                <c:pt idx="20">
                  <c:v>67.003000000000128</c:v>
                </c:pt>
                <c:pt idx="21">
                  <c:v>67.128000000000014</c:v>
                </c:pt>
                <c:pt idx="22">
                  <c:v>67.253000000000057</c:v>
                </c:pt>
                <c:pt idx="23">
                  <c:v>67.406999999999798</c:v>
                </c:pt>
                <c:pt idx="24" formatCode="#,##0.00">
                  <c:v>67.557000000000187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21.733000000000015</c:v>
                </c:pt>
                <c:pt idx="1">
                  <c:v>18.989000000000019</c:v>
                </c:pt>
                <c:pt idx="2">
                  <c:v>19.439000000000036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17.516999999999989</c:v>
                </c:pt>
                <c:pt idx="6">
                  <c:v>21.965000000000018</c:v>
                </c:pt>
                <c:pt idx="7">
                  <c:v>20.098999999999997</c:v>
                </c:pt>
                <c:pt idx="8">
                  <c:v>23.095999999999982</c:v>
                </c:pt>
                <c:pt idx="9">
                  <c:v>24.096000000000032</c:v>
                </c:pt>
                <c:pt idx="10">
                  <c:v>23.095999999999979</c:v>
                </c:pt>
                <c:pt idx="11">
                  <c:v>24.19099999999996</c:v>
                </c:pt>
                <c:pt idx="12">
                  <c:v>24.388000000000012</c:v>
                </c:pt>
                <c:pt idx="13">
                  <c:v>24.516999999999957</c:v>
                </c:pt>
                <c:pt idx="14">
                  <c:v>24.67499999999999</c:v>
                </c:pt>
                <c:pt idx="15">
                  <c:v>24.777000000000022</c:v>
                </c:pt>
                <c:pt idx="16">
                  <c:v>24.841000000000012</c:v>
                </c:pt>
                <c:pt idx="17">
                  <c:v>24.901999999999958</c:v>
                </c:pt>
                <c:pt idx="18">
                  <c:v>24.961000000000059</c:v>
                </c:pt>
                <c:pt idx="19">
                  <c:v>25.020999999999937</c:v>
                </c:pt>
                <c:pt idx="20">
                  <c:v>25.086000000000052</c:v>
                </c:pt>
                <c:pt idx="21">
                  <c:v>25.146000000000008</c:v>
                </c:pt>
                <c:pt idx="22">
                  <c:v>25.202999999999989</c:v>
                </c:pt>
                <c:pt idx="23">
                  <c:v>25.258000000000028</c:v>
                </c:pt>
                <c:pt idx="24" formatCode="#,##0.00">
                  <c:v>25.310999999999993</c:v>
                </c:pt>
                <c:pt idx="25">
                  <c:v>25.363000000000007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22.170000000000005</c:v>
                </c:pt>
                <c:pt idx="3">
                  <c:v>23.663000000000025</c:v>
                </c:pt>
                <c:pt idx="4">
                  <c:v>26.07299999999999</c:v>
                </c:pt>
                <c:pt idx="5">
                  <c:v>25.539999999999981</c:v>
                </c:pt>
                <c:pt idx="6">
                  <c:v>26.454000000000025</c:v>
                </c:pt>
                <c:pt idx="7">
                  <c:v>28.097999999999963</c:v>
                </c:pt>
                <c:pt idx="8">
                  <c:v>29.018999999999973</c:v>
                </c:pt>
                <c:pt idx="9">
                  <c:v>29.404999999999937</c:v>
                </c:pt>
                <c:pt idx="10">
                  <c:v>30.129000000000026</c:v>
                </c:pt>
                <c:pt idx="11">
                  <c:v>27.768999999999963</c:v>
                </c:pt>
                <c:pt idx="12">
                  <c:v>27.956000000000021</c:v>
                </c:pt>
                <c:pt idx="13">
                  <c:v>28.797999999999981</c:v>
                </c:pt>
                <c:pt idx="14">
                  <c:v>29.764000000000028</c:v>
                </c:pt>
                <c:pt idx="15">
                  <c:v>30.536999999999999</c:v>
                </c:pt>
                <c:pt idx="16">
                  <c:v>31.205999999999985</c:v>
                </c:pt>
                <c:pt idx="17">
                  <c:v>31.819999999999993</c:v>
                </c:pt>
                <c:pt idx="18">
                  <c:v>32.404999999999987</c:v>
                </c:pt>
                <c:pt idx="19">
                  <c:v>32.969999999999992</c:v>
                </c:pt>
                <c:pt idx="20">
                  <c:v>33.522000000000034</c:v>
                </c:pt>
                <c:pt idx="21">
                  <c:v>34.063999999999986</c:v>
                </c:pt>
                <c:pt idx="22">
                  <c:v>34.594999999999985</c:v>
                </c:pt>
                <c:pt idx="23">
                  <c:v>35.111999999999959</c:v>
                </c:pt>
                <c:pt idx="24" formatCode="#,##0.00">
                  <c:v>35.61699999999999</c:v>
                </c:pt>
                <c:pt idx="25">
                  <c:v>36.111000000000125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5.1900000000000084</c:v>
                </c:pt>
                <c:pt idx="1">
                  <c:v>3.9899999999999967</c:v>
                </c:pt>
                <c:pt idx="2">
                  <c:v>5.234</c:v>
                </c:pt>
                <c:pt idx="3">
                  <c:v>4.7880000000000331</c:v>
                </c:pt>
                <c:pt idx="4">
                  <c:v>4.6650000000000027</c:v>
                </c:pt>
                <c:pt idx="5">
                  <c:v>7.0770000000000017</c:v>
                </c:pt>
                <c:pt idx="6">
                  <c:v>7.0879999999999832</c:v>
                </c:pt>
                <c:pt idx="7">
                  <c:v>6.735999999999998</c:v>
                </c:pt>
                <c:pt idx="8">
                  <c:v>5.1290000000000076</c:v>
                </c:pt>
                <c:pt idx="9">
                  <c:v>6.16699999999999</c:v>
                </c:pt>
                <c:pt idx="10">
                  <c:v>6.7500000000000062</c:v>
                </c:pt>
                <c:pt idx="11">
                  <c:v>6.610999999999982</c:v>
                </c:pt>
                <c:pt idx="12">
                  <c:v>6.5549999999999908</c:v>
                </c:pt>
                <c:pt idx="13">
                  <c:v>6.4930000000000048</c:v>
                </c:pt>
                <c:pt idx="14">
                  <c:v>6.4479999999999933</c:v>
                </c:pt>
                <c:pt idx="15">
                  <c:v>6.4459999999999962</c:v>
                </c:pt>
                <c:pt idx="16">
                  <c:v>6.4339999999999851</c:v>
                </c:pt>
                <c:pt idx="17">
                  <c:v>6.4209999999999994</c:v>
                </c:pt>
                <c:pt idx="18">
                  <c:v>6.4080000000000181</c:v>
                </c:pt>
                <c:pt idx="19">
                  <c:v>6.3959999999999955</c:v>
                </c:pt>
                <c:pt idx="20">
                  <c:v>6.3810000000000029</c:v>
                </c:pt>
                <c:pt idx="21">
                  <c:v>6.3670000000000009</c:v>
                </c:pt>
                <c:pt idx="22">
                  <c:v>6.3519999999999994</c:v>
                </c:pt>
                <c:pt idx="23">
                  <c:v>6.3379999999999939</c:v>
                </c:pt>
                <c:pt idx="24" formatCode="#,##0.00">
                  <c:v>6.3230000000000013</c:v>
                </c:pt>
                <c:pt idx="25">
                  <c:v>6.3079999999999865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13.109000000000032</c:v>
                </c:pt>
                <c:pt idx="1">
                  <c:v>13.132999999999962</c:v>
                </c:pt>
                <c:pt idx="2">
                  <c:v>16.274999999999981</c:v>
                </c:pt>
                <c:pt idx="3">
                  <c:v>17.232000000000056</c:v>
                </c:pt>
                <c:pt idx="4">
                  <c:v>18.940999999999949</c:v>
                </c:pt>
                <c:pt idx="5">
                  <c:v>17.607999999999976</c:v>
                </c:pt>
                <c:pt idx="6">
                  <c:v>19.414000000000051</c:v>
                </c:pt>
                <c:pt idx="7">
                  <c:v>22.118000000000023</c:v>
                </c:pt>
                <c:pt idx="8">
                  <c:v>18.243999999999978</c:v>
                </c:pt>
                <c:pt idx="9">
                  <c:v>20.07400000000003</c:v>
                </c:pt>
                <c:pt idx="10">
                  <c:v>19.780999999999985</c:v>
                </c:pt>
                <c:pt idx="11">
                  <c:v>19.920999999999975</c:v>
                </c:pt>
                <c:pt idx="12">
                  <c:v>20.030999999999985</c:v>
                </c:pt>
                <c:pt idx="13">
                  <c:v>20.302000000000067</c:v>
                </c:pt>
                <c:pt idx="14">
                  <c:v>20.517999999999972</c:v>
                </c:pt>
                <c:pt idx="15">
                  <c:v>20.705000000000027</c:v>
                </c:pt>
                <c:pt idx="16">
                  <c:v>20.863000000000014</c:v>
                </c:pt>
                <c:pt idx="17">
                  <c:v>20.986000000000033</c:v>
                </c:pt>
                <c:pt idx="18">
                  <c:v>21.099000000000029</c:v>
                </c:pt>
                <c:pt idx="19">
                  <c:v>21.210000000000043</c:v>
                </c:pt>
                <c:pt idx="20">
                  <c:v>21.329999999999973</c:v>
                </c:pt>
                <c:pt idx="21">
                  <c:v>21.448000000000008</c:v>
                </c:pt>
                <c:pt idx="22">
                  <c:v>21.560999999999957</c:v>
                </c:pt>
                <c:pt idx="23">
                  <c:v>21.664000000000019</c:v>
                </c:pt>
                <c:pt idx="24" formatCode="#,##0.00">
                  <c:v>21.755999999999982</c:v>
                </c:pt>
                <c:pt idx="25">
                  <c:v>21.837999999999973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10.602000000000006</c:v>
                </c:pt>
                <c:pt idx="1">
                  <c:v>10.705999999999985</c:v>
                </c:pt>
                <c:pt idx="2">
                  <c:v>10.846000000000009</c:v>
                </c:pt>
                <c:pt idx="3">
                  <c:v>10.307</c:v>
                </c:pt>
                <c:pt idx="4">
                  <c:v>11.994000000000005</c:v>
                </c:pt>
                <c:pt idx="5">
                  <c:v>9.8230000000000022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9.5510000000000055</c:v>
                </c:pt>
                <c:pt idx="9">
                  <c:v>10.234000000000007</c:v>
                </c:pt>
                <c:pt idx="10">
                  <c:v>10.631999999999994</c:v>
                </c:pt>
                <c:pt idx="11">
                  <c:v>10.725999999999971</c:v>
                </c:pt>
                <c:pt idx="12">
                  <c:v>10.594999999999995</c:v>
                </c:pt>
                <c:pt idx="13">
                  <c:v>10.426000000000046</c:v>
                </c:pt>
                <c:pt idx="14">
                  <c:v>10.251000000000037</c:v>
                </c:pt>
                <c:pt idx="15">
                  <c:v>10.115000000000011</c:v>
                </c:pt>
                <c:pt idx="16">
                  <c:v>9.9899999999999913</c:v>
                </c:pt>
                <c:pt idx="17">
                  <c:v>9.8650000000000215</c:v>
                </c:pt>
                <c:pt idx="18">
                  <c:v>9.74</c:v>
                </c:pt>
                <c:pt idx="19">
                  <c:v>9.6160000000000085</c:v>
                </c:pt>
                <c:pt idx="20">
                  <c:v>9.4919999999999902</c:v>
                </c:pt>
                <c:pt idx="21">
                  <c:v>9.3660000000000174</c:v>
                </c:pt>
                <c:pt idx="22">
                  <c:v>9.2399999999999878</c:v>
                </c:pt>
                <c:pt idx="23">
                  <c:v>9.1160000000000139</c:v>
                </c:pt>
                <c:pt idx="24" formatCode="#,##0.00">
                  <c:v>8.9919999999999831</c:v>
                </c:pt>
                <c:pt idx="25">
                  <c:v>8.8689999999999873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6.0090000000000003</c:v>
                </c:pt>
                <c:pt idx="2">
                  <c:v>5.8200000000000172</c:v>
                </c:pt>
                <c:pt idx="3">
                  <c:v>6.7939999999999952</c:v>
                </c:pt>
                <c:pt idx="4">
                  <c:v>5.2100000000000026</c:v>
                </c:pt>
                <c:pt idx="5">
                  <c:v>6.7880000000000109</c:v>
                </c:pt>
                <c:pt idx="6">
                  <c:v>6.1850000000000032</c:v>
                </c:pt>
                <c:pt idx="7">
                  <c:v>6.3029999999999964</c:v>
                </c:pt>
                <c:pt idx="8">
                  <c:v>6.8350000000000071</c:v>
                </c:pt>
                <c:pt idx="9">
                  <c:v>6.8459999999999868</c:v>
                </c:pt>
                <c:pt idx="10">
                  <c:v>6.9970000000000034</c:v>
                </c:pt>
                <c:pt idx="11">
                  <c:v>7.0059999999999985</c:v>
                </c:pt>
                <c:pt idx="12">
                  <c:v>6.9870000000000099</c:v>
                </c:pt>
                <c:pt idx="13">
                  <c:v>7.0130000000000248</c:v>
                </c:pt>
                <c:pt idx="14">
                  <c:v>7.0889999999999924</c:v>
                </c:pt>
                <c:pt idx="15">
                  <c:v>7.1600000000000019</c:v>
                </c:pt>
                <c:pt idx="16">
                  <c:v>7.2469999999999919</c:v>
                </c:pt>
                <c:pt idx="17">
                  <c:v>7.3419999999999854</c:v>
                </c:pt>
                <c:pt idx="18">
                  <c:v>7.4409999999999954</c:v>
                </c:pt>
                <c:pt idx="19">
                  <c:v>7.5420000000000096</c:v>
                </c:pt>
                <c:pt idx="20">
                  <c:v>7.6440000000000001</c:v>
                </c:pt>
                <c:pt idx="21">
                  <c:v>7.7470000000000088</c:v>
                </c:pt>
                <c:pt idx="22">
                  <c:v>7.8500000000000139</c:v>
                </c:pt>
                <c:pt idx="23">
                  <c:v>7.953000000000003</c:v>
                </c:pt>
                <c:pt idx="24" formatCode="#,##0.00">
                  <c:v>8.0550000000000068</c:v>
                </c:pt>
                <c:pt idx="25">
                  <c:v>8.1550000000000136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42.637000000000079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43.24999999999995</c:v>
                </c:pt>
                <c:pt idx="4">
                  <c:v>46.84500000000002</c:v>
                </c:pt>
                <c:pt idx="5">
                  <c:v>51.700000000000053</c:v>
                </c:pt>
                <c:pt idx="6">
                  <c:v>48.641999999999967</c:v>
                </c:pt>
                <c:pt idx="7">
                  <c:v>55.198999999999913</c:v>
                </c:pt>
                <c:pt idx="8">
                  <c:v>57.782000000000075</c:v>
                </c:pt>
                <c:pt idx="9">
                  <c:v>65.733999999999924</c:v>
                </c:pt>
                <c:pt idx="10">
                  <c:v>60.894000000000055</c:v>
                </c:pt>
                <c:pt idx="11">
                  <c:v>61.734999999999964</c:v>
                </c:pt>
                <c:pt idx="12">
                  <c:v>62.225000000000058</c:v>
                </c:pt>
                <c:pt idx="13">
                  <c:v>62.87699999999991</c:v>
                </c:pt>
                <c:pt idx="14">
                  <c:v>63.579000000000093</c:v>
                </c:pt>
                <c:pt idx="15">
                  <c:v>64.179999999999765</c:v>
                </c:pt>
                <c:pt idx="16">
                  <c:v>64.751999999999882</c:v>
                </c:pt>
                <c:pt idx="17">
                  <c:v>65.342999999999932</c:v>
                </c:pt>
                <c:pt idx="18">
                  <c:v>65.950999999999993</c:v>
                </c:pt>
                <c:pt idx="19">
                  <c:v>66.58200000000015</c:v>
                </c:pt>
                <c:pt idx="20">
                  <c:v>67.20099999999988</c:v>
                </c:pt>
                <c:pt idx="21">
                  <c:v>67.813999999999908</c:v>
                </c:pt>
                <c:pt idx="22">
                  <c:v>68.428999999999945</c:v>
                </c:pt>
                <c:pt idx="23">
                  <c:v>69.045000000000115</c:v>
                </c:pt>
                <c:pt idx="24" formatCode="#,##0.00">
                  <c:v>69.66099999999993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</c:v>
                </c:pt>
                <c:pt idx="1">
                  <c:v>33.029000000000046</c:v>
                </c:pt>
                <c:pt idx="2">
                  <c:v>38.410000000000032</c:v>
                </c:pt>
                <c:pt idx="3">
                  <c:v>42.888999999999911</c:v>
                </c:pt>
                <c:pt idx="4">
                  <c:v>44.538999999999973</c:v>
                </c:pt>
                <c:pt idx="5">
                  <c:v>49.375999999999998</c:v>
                </c:pt>
                <c:pt idx="6">
                  <c:v>48.817999999999969</c:v>
                </c:pt>
                <c:pt idx="7">
                  <c:v>45.627000000000017</c:v>
                </c:pt>
                <c:pt idx="8">
                  <c:v>42.297999999999909</c:v>
                </c:pt>
                <c:pt idx="9">
                  <c:v>42.44699999999991</c:v>
                </c:pt>
                <c:pt idx="10">
                  <c:v>39.289999999999942</c:v>
                </c:pt>
                <c:pt idx="11">
                  <c:v>40.055000000000057</c:v>
                </c:pt>
                <c:pt idx="12">
                  <c:v>41.004999999999953</c:v>
                </c:pt>
                <c:pt idx="13">
                  <c:v>41.543999999999947</c:v>
                </c:pt>
                <c:pt idx="14">
                  <c:v>41.997000000000057</c:v>
                </c:pt>
                <c:pt idx="15">
                  <c:v>42.363</c:v>
                </c:pt>
                <c:pt idx="16">
                  <c:v>42.770999999999859</c:v>
                </c:pt>
                <c:pt idx="17">
                  <c:v>43.174999999999812</c:v>
                </c:pt>
                <c:pt idx="18">
                  <c:v>43.576000000000086</c:v>
                </c:pt>
                <c:pt idx="19">
                  <c:v>43.978999999999985</c:v>
                </c:pt>
                <c:pt idx="20">
                  <c:v>44.392999999999965</c:v>
                </c:pt>
                <c:pt idx="21">
                  <c:v>44.79500000000003</c:v>
                </c:pt>
                <c:pt idx="22">
                  <c:v>45.198999999999913</c:v>
                </c:pt>
                <c:pt idx="23">
                  <c:v>45.604000000000113</c:v>
                </c:pt>
                <c:pt idx="24" formatCode="#,##0.00">
                  <c:v>46.009999999999991</c:v>
                </c:pt>
                <c:pt idx="25">
                  <c:v>46.42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8.4100000000000019</c:v>
                </c:pt>
                <c:pt idx="2">
                  <c:v>9.0959999999999965</c:v>
                </c:pt>
                <c:pt idx="3">
                  <c:v>8.4370000000000136</c:v>
                </c:pt>
                <c:pt idx="4">
                  <c:v>11.023999999999992</c:v>
                </c:pt>
                <c:pt idx="5">
                  <c:v>9.9010000000000105</c:v>
                </c:pt>
                <c:pt idx="6">
                  <c:v>13.351999999999972</c:v>
                </c:pt>
                <c:pt idx="7">
                  <c:v>12.012999999999973</c:v>
                </c:pt>
                <c:pt idx="8">
                  <c:v>10.945000000000007</c:v>
                </c:pt>
                <c:pt idx="9">
                  <c:v>11.471000000000011</c:v>
                </c:pt>
                <c:pt idx="10">
                  <c:v>14.09</c:v>
                </c:pt>
                <c:pt idx="11">
                  <c:v>13.850000000000014</c:v>
                </c:pt>
                <c:pt idx="12">
                  <c:v>13.079999999999989</c:v>
                </c:pt>
                <c:pt idx="13">
                  <c:v>12.87099999999999</c:v>
                </c:pt>
                <c:pt idx="14">
                  <c:v>12.989999999999991</c:v>
                </c:pt>
                <c:pt idx="15">
                  <c:v>13.039000000000028</c:v>
                </c:pt>
                <c:pt idx="16">
                  <c:v>13.09700000000001</c:v>
                </c:pt>
                <c:pt idx="17">
                  <c:v>13.154000000000016</c:v>
                </c:pt>
                <c:pt idx="18">
                  <c:v>13.18900000000002</c:v>
                </c:pt>
                <c:pt idx="19">
                  <c:v>13.213999999999995</c:v>
                </c:pt>
                <c:pt idx="20">
                  <c:v>13.247000000000019</c:v>
                </c:pt>
                <c:pt idx="21">
                  <c:v>13.288000000000004</c:v>
                </c:pt>
                <c:pt idx="22">
                  <c:v>13.332000000000045</c:v>
                </c:pt>
                <c:pt idx="23">
                  <c:v>13.376000000000012</c:v>
                </c:pt>
                <c:pt idx="24" formatCode="#,##0.00">
                  <c:v>13.417999999999992</c:v>
                </c:pt>
                <c:pt idx="25">
                  <c:v>13.457000000000004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13.294000000000018</c:v>
                </c:pt>
                <c:pt idx="1">
                  <c:v>12.588000000000008</c:v>
                </c:pt>
                <c:pt idx="2">
                  <c:v>11.790999999999999</c:v>
                </c:pt>
                <c:pt idx="3">
                  <c:v>10.122000000000014</c:v>
                </c:pt>
                <c:pt idx="4">
                  <c:v>12.901999999999997</c:v>
                </c:pt>
                <c:pt idx="5">
                  <c:v>15.512000000000031</c:v>
                </c:pt>
                <c:pt idx="6">
                  <c:v>15.674999999999994</c:v>
                </c:pt>
                <c:pt idx="7">
                  <c:v>13.117000000000001</c:v>
                </c:pt>
                <c:pt idx="8">
                  <c:v>12.101000000000017</c:v>
                </c:pt>
                <c:pt idx="9">
                  <c:v>13.620000000000028</c:v>
                </c:pt>
                <c:pt idx="10">
                  <c:v>15.586000000000004</c:v>
                </c:pt>
                <c:pt idx="11">
                  <c:v>15.548000000000016</c:v>
                </c:pt>
                <c:pt idx="12">
                  <c:v>15.486000000000001</c:v>
                </c:pt>
                <c:pt idx="13">
                  <c:v>15.528</c:v>
                </c:pt>
                <c:pt idx="14">
                  <c:v>15.582000000000026</c:v>
                </c:pt>
                <c:pt idx="15">
                  <c:v>15.571000000000014</c:v>
                </c:pt>
                <c:pt idx="16">
                  <c:v>15.548999999999992</c:v>
                </c:pt>
                <c:pt idx="17">
                  <c:v>15.531999999999993</c:v>
                </c:pt>
                <c:pt idx="18">
                  <c:v>15.520999999999976</c:v>
                </c:pt>
                <c:pt idx="19">
                  <c:v>15.519000000000023</c:v>
                </c:pt>
                <c:pt idx="20">
                  <c:v>15.530000000000019</c:v>
                </c:pt>
                <c:pt idx="21">
                  <c:v>15.550000000000013</c:v>
                </c:pt>
                <c:pt idx="22">
                  <c:v>15.576000000000008</c:v>
                </c:pt>
                <c:pt idx="23">
                  <c:v>15.606999999999999</c:v>
                </c:pt>
                <c:pt idx="24" formatCode="#,##0.00">
                  <c:v>15.642999999999967</c:v>
                </c:pt>
                <c:pt idx="25">
                  <c:v>15.686000000000003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20.375</c:v>
                </c:pt>
                <c:pt idx="1">
                  <c:v>18.123000000000001</c:v>
                </c:pt>
                <c:pt idx="2">
                  <c:v>17.289999999999953</c:v>
                </c:pt>
                <c:pt idx="3">
                  <c:v>17.225000000000016</c:v>
                </c:pt>
                <c:pt idx="4">
                  <c:v>17.341999999999953</c:v>
                </c:pt>
                <c:pt idx="5">
                  <c:v>17.395000000000017</c:v>
                </c:pt>
                <c:pt idx="6">
                  <c:v>16.027999999999999</c:v>
                </c:pt>
                <c:pt idx="7">
                  <c:v>15.482000000000021</c:v>
                </c:pt>
                <c:pt idx="8">
                  <c:v>15.589999999999979</c:v>
                </c:pt>
                <c:pt idx="9">
                  <c:v>14.591000000000014</c:v>
                </c:pt>
                <c:pt idx="10">
                  <c:v>15.016000000000005</c:v>
                </c:pt>
                <c:pt idx="11">
                  <c:v>15.636000000000017</c:v>
                </c:pt>
                <c:pt idx="12">
                  <c:v>15.831999999999988</c:v>
                </c:pt>
                <c:pt idx="13">
                  <c:v>15.971000000000005</c:v>
                </c:pt>
                <c:pt idx="14">
                  <c:v>16.148000000000017</c:v>
                </c:pt>
                <c:pt idx="15">
                  <c:v>16.225999999999988</c:v>
                </c:pt>
                <c:pt idx="16">
                  <c:v>16.287999999999972</c:v>
                </c:pt>
                <c:pt idx="17">
                  <c:v>16.350000000000019</c:v>
                </c:pt>
                <c:pt idx="18">
                  <c:v>16.411000000000005</c:v>
                </c:pt>
                <c:pt idx="19">
                  <c:v>16.471999999999991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16.641999999999989</c:v>
                </c:pt>
                <c:pt idx="23">
                  <c:v>16.697999999999954</c:v>
                </c:pt>
                <c:pt idx="24" formatCode="#,##0.00">
                  <c:v>16.753000000000032</c:v>
                </c:pt>
                <c:pt idx="25">
                  <c:v>16.810000000000013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41.400999999999954</c:v>
                </c:pt>
                <c:pt idx="1">
                  <c:v>43.896000000000043</c:v>
                </c:pt>
                <c:pt idx="2">
                  <c:v>43.140000000000036</c:v>
                </c:pt>
                <c:pt idx="3">
                  <c:v>47.231999999999971</c:v>
                </c:pt>
                <c:pt idx="4">
                  <c:v>48.494000000000014</c:v>
                </c:pt>
                <c:pt idx="5">
                  <c:v>48.632999999999981</c:v>
                </c:pt>
                <c:pt idx="6">
                  <c:v>50.138999999999967</c:v>
                </c:pt>
                <c:pt idx="7">
                  <c:v>50.757999999999967</c:v>
                </c:pt>
                <c:pt idx="8">
                  <c:v>53.893000000000114</c:v>
                </c:pt>
                <c:pt idx="9">
                  <c:v>53.580999999999925</c:v>
                </c:pt>
                <c:pt idx="10">
                  <c:v>53.894999999999975</c:v>
                </c:pt>
                <c:pt idx="11">
                  <c:v>53.458000000000112</c:v>
                </c:pt>
                <c:pt idx="12">
                  <c:v>53.084000000000032</c:v>
                </c:pt>
                <c:pt idx="13">
                  <c:v>53.034000000000219</c:v>
                </c:pt>
                <c:pt idx="14">
                  <c:v>53.073999999999941</c:v>
                </c:pt>
                <c:pt idx="15">
                  <c:v>53.199999999999939</c:v>
                </c:pt>
                <c:pt idx="16">
                  <c:v>53.252999999999965</c:v>
                </c:pt>
                <c:pt idx="17">
                  <c:v>53.305000000000206</c:v>
                </c:pt>
                <c:pt idx="18">
                  <c:v>53.360999999999976</c:v>
                </c:pt>
                <c:pt idx="19">
                  <c:v>53.422999999999973</c:v>
                </c:pt>
                <c:pt idx="20">
                  <c:v>53.51800000000015</c:v>
                </c:pt>
                <c:pt idx="21">
                  <c:v>53.613999999999947</c:v>
                </c:pt>
                <c:pt idx="22">
                  <c:v>53.707999999999956</c:v>
                </c:pt>
                <c:pt idx="23">
                  <c:v>53.799999999999976</c:v>
                </c:pt>
                <c:pt idx="24" formatCode="#,##0.00">
                  <c:v>53.89199999999996</c:v>
                </c:pt>
                <c:pt idx="25">
                  <c:v>53.983999999999952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48.078000000000003</c:v>
                </c:pt>
                <c:pt idx="1">
                  <c:v>52.34999999999998</c:v>
                </c:pt>
                <c:pt idx="2">
                  <c:v>49.96400000000007</c:v>
                </c:pt>
                <c:pt idx="3">
                  <c:v>53.022999999999939</c:v>
                </c:pt>
                <c:pt idx="4">
                  <c:v>57.152000000000008</c:v>
                </c:pt>
                <c:pt idx="5">
                  <c:v>53.079000000000057</c:v>
                </c:pt>
                <c:pt idx="6">
                  <c:v>58.12900000000009</c:v>
                </c:pt>
                <c:pt idx="7">
                  <c:v>60.896000000000036</c:v>
                </c:pt>
                <c:pt idx="8">
                  <c:v>57.018999999999885</c:v>
                </c:pt>
                <c:pt idx="9">
                  <c:v>58.401999999999973</c:v>
                </c:pt>
                <c:pt idx="10">
                  <c:v>56.726000000000084</c:v>
                </c:pt>
                <c:pt idx="11">
                  <c:v>58.045000000000009</c:v>
                </c:pt>
                <c:pt idx="12">
                  <c:v>59.050000000000082</c:v>
                </c:pt>
                <c:pt idx="13">
                  <c:v>59.960000000000043</c:v>
                </c:pt>
                <c:pt idx="14">
                  <c:v>61.055000000000021</c:v>
                </c:pt>
                <c:pt idx="15">
                  <c:v>61.94300000000014</c:v>
                </c:pt>
                <c:pt idx="16">
                  <c:v>62.723999999999954</c:v>
                </c:pt>
                <c:pt idx="17">
                  <c:v>63.476999999999947</c:v>
                </c:pt>
                <c:pt idx="18">
                  <c:v>64.224000000000103</c:v>
                </c:pt>
                <c:pt idx="19">
                  <c:v>64.967999999999961</c:v>
                </c:pt>
                <c:pt idx="20">
                  <c:v>65.708999999999975</c:v>
                </c:pt>
                <c:pt idx="21">
                  <c:v>66.454000000000036</c:v>
                </c:pt>
                <c:pt idx="22">
                  <c:v>67.201000000000008</c:v>
                </c:pt>
                <c:pt idx="23">
                  <c:v>67.954000000000121</c:v>
                </c:pt>
                <c:pt idx="24" formatCode="#,##0.00">
                  <c:v>68.717000000000013</c:v>
                </c:pt>
                <c:pt idx="25">
                  <c:v>69.491000000000057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9.9629999999999885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11.738000000000008</c:v>
                </c:pt>
                <c:pt idx="5">
                  <c:v>12.231000000000016</c:v>
                </c:pt>
                <c:pt idx="6">
                  <c:v>11.181999999999997</c:v>
                </c:pt>
                <c:pt idx="7">
                  <c:v>10.616</c:v>
                </c:pt>
                <c:pt idx="8">
                  <c:v>12.094999999999999</c:v>
                </c:pt>
                <c:pt idx="9">
                  <c:v>13.058999999999969</c:v>
                </c:pt>
                <c:pt idx="10">
                  <c:v>9.318999999999992</c:v>
                </c:pt>
                <c:pt idx="11">
                  <c:v>9.2550000000000026</c:v>
                </c:pt>
                <c:pt idx="12">
                  <c:v>9.2679999999999936</c:v>
                </c:pt>
                <c:pt idx="13">
                  <c:v>9.383999999999995</c:v>
                </c:pt>
                <c:pt idx="14">
                  <c:v>9.6379999999999963</c:v>
                </c:pt>
                <c:pt idx="15">
                  <c:v>9.7410000000000032</c:v>
                </c:pt>
                <c:pt idx="16">
                  <c:v>9.8190000000000026</c:v>
                </c:pt>
                <c:pt idx="17">
                  <c:v>9.874000000000013</c:v>
                </c:pt>
                <c:pt idx="18">
                  <c:v>9.9130000000000038</c:v>
                </c:pt>
                <c:pt idx="19">
                  <c:v>9.9479999999999933</c:v>
                </c:pt>
                <c:pt idx="20">
                  <c:v>9.9800000000000129</c:v>
                </c:pt>
                <c:pt idx="21">
                  <c:v>10.006000000000004</c:v>
                </c:pt>
                <c:pt idx="22">
                  <c:v>10.031000000000011</c:v>
                </c:pt>
                <c:pt idx="23">
                  <c:v>10.055999999999973</c:v>
                </c:pt>
                <c:pt idx="24">
                  <c:v>10.079999999999986</c:v>
                </c:pt>
                <c:pt idx="25">
                  <c:v>10.103999999999999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41.373999999999967</c:v>
                </c:pt>
                <c:pt idx="1">
                  <c:v>41.363000000000071</c:v>
                </c:pt>
                <c:pt idx="2">
                  <c:v>41.960000000000079</c:v>
                </c:pt>
                <c:pt idx="3">
                  <c:v>41.527000000000001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41.073999999999955</c:v>
                </c:pt>
                <c:pt idx="7">
                  <c:v>42.562999999999953</c:v>
                </c:pt>
                <c:pt idx="8">
                  <c:v>43.558999999999948</c:v>
                </c:pt>
                <c:pt idx="9">
                  <c:v>43.19300000000004</c:v>
                </c:pt>
                <c:pt idx="10">
                  <c:v>42.078999999999965</c:v>
                </c:pt>
                <c:pt idx="11">
                  <c:v>42.128999999999948</c:v>
                </c:pt>
                <c:pt idx="12">
                  <c:v>41.855999999999945</c:v>
                </c:pt>
                <c:pt idx="13">
                  <c:v>41.547999999999995</c:v>
                </c:pt>
                <c:pt idx="14">
                  <c:v>41.293999999999947</c:v>
                </c:pt>
                <c:pt idx="15">
                  <c:v>40.985999999999976</c:v>
                </c:pt>
                <c:pt idx="16">
                  <c:v>40.660000000000025</c:v>
                </c:pt>
                <c:pt idx="17">
                  <c:v>40.331999999999944</c:v>
                </c:pt>
                <c:pt idx="18">
                  <c:v>40.013000000000034</c:v>
                </c:pt>
                <c:pt idx="19">
                  <c:v>39.702999999999975</c:v>
                </c:pt>
                <c:pt idx="20">
                  <c:v>39.423000000000009</c:v>
                </c:pt>
                <c:pt idx="21">
                  <c:v>39.13600000000001</c:v>
                </c:pt>
                <c:pt idx="22">
                  <c:v>38.853000000000158</c:v>
                </c:pt>
                <c:pt idx="23">
                  <c:v>38.574999999999974</c:v>
                </c:pt>
                <c:pt idx="24">
                  <c:v>38.30000000000004</c:v>
                </c:pt>
                <c:pt idx="25">
                  <c:v>38.035000000000025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106.11299999999991</c:v>
                </c:pt>
                <c:pt idx="1">
                  <c:v>105.09500000000013</c:v>
                </c:pt>
                <c:pt idx="2">
                  <c:v>104.65499999999999</c:v>
                </c:pt>
                <c:pt idx="3">
                  <c:v>104.13600000000017</c:v>
                </c:pt>
                <c:pt idx="4">
                  <c:v>111.77100000000006</c:v>
                </c:pt>
                <c:pt idx="5">
                  <c:v>114.73500000000003</c:v>
                </c:pt>
                <c:pt idx="6">
                  <c:v>118.00100000000005</c:v>
                </c:pt>
                <c:pt idx="7">
                  <c:v>119.62299999999999</c:v>
                </c:pt>
                <c:pt idx="8">
                  <c:v>122.49899999999985</c:v>
                </c:pt>
                <c:pt idx="9">
                  <c:v>120.471</c:v>
                </c:pt>
                <c:pt idx="10">
                  <c:v>118.47099999999998</c:v>
                </c:pt>
                <c:pt idx="11">
                  <c:v>117.72799999999992</c:v>
                </c:pt>
                <c:pt idx="12">
                  <c:v>118.34700000000007</c:v>
                </c:pt>
                <c:pt idx="13">
                  <c:v>119.37299999999993</c:v>
                </c:pt>
                <c:pt idx="14">
                  <c:v>120.66999999999997</c:v>
                </c:pt>
                <c:pt idx="15">
                  <c:v>121.75299999999982</c:v>
                </c:pt>
                <c:pt idx="16">
                  <c:v>122.62000000000016</c:v>
                </c:pt>
                <c:pt idx="17">
                  <c:v>123.40799999999999</c:v>
                </c:pt>
                <c:pt idx="18">
                  <c:v>124.1550000000001</c:v>
                </c:pt>
                <c:pt idx="19">
                  <c:v>124.87799999999987</c:v>
                </c:pt>
                <c:pt idx="20">
                  <c:v>125.61100000000022</c:v>
                </c:pt>
                <c:pt idx="21">
                  <c:v>126.33800000000002</c:v>
                </c:pt>
                <c:pt idx="22">
                  <c:v>127.05100000000003</c:v>
                </c:pt>
                <c:pt idx="23">
                  <c:v>127.77699999999979</c:v>
                </c:pt>
                <c:pt idx="24">
                  <c:v>128.48500000000018</c:v>
                </c:pt>
                <c:pt idx="25">
                  <c:v>129.18400000000005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143.81899999999999</c:v>
                </c:pt>
                <c:pt idx="4">
                  <c:v>156.11999999999995</c:v>
                </c:pt>
                <c:pt idx="5">
                  <c:v>167.78500000000008</c:v>
                </c:pt>
                <c:pt idx="6">
                  <c:v>168.59599999999992</c:v>
                </c:pt>
                <c:pt idx="7">
                  <c:v>170.42199999999991</c:v>
                </c:pt>
                <c:pt idx="8">
                  <c:v>162.88500000000002</c:v>
                </c:pt>
                <c:pt idx="9">
                  <c:v>176.5929999999999</c:v>
                </c:pt>
                <c:pt idx="10">
                  <c:v>174.01999999999998</c:v>
                </c:pt>
                <c:pt idx="11">
                  <c:v>175.452</c:v>
                </c:pt>
                <c:pt idx="12">
                  <c:v>175.96399999999994</c:v>
                </c:pt>
                <c:pt idx="13">
                  <c:v>177.05399999999997</c:v>
                </c:pt>
                <c:pt idx="14">
                  <c:v>178.45400000000012</c:v>
                </c:pt>
                <c:pt idx="15">
                  <c:v>179.57899999999984</c:v>
                </c:pt>
                <c:pt idx="16">
                  <c:v>180.70299999999975</c:v>
                </c:pt>
                <c:pt idx="17">
                  <c:v>181.81799999999978</c:v>
                </c:pt>
                <c:pt idx="18">
                  <c:v>182.92500000000013</c:v>
                </c:pt>
                <c:pt idx="19">
                  <c:v>184.05800000000022</c:v>
                </c:pt>
                <c:pt idx="20">
                  <c:v>185.21799999999985</c:v>
                </c:pt>
                <c:pt idx="21">
                  <c:v>186.375</c:v>
                </c:pt>
                <c:pt idx="22">
                  <c:v>187.53899999999987</c:v>
                </c:pt>
                <c:pt idx="23">
                  <c:v>188.70300000000026</c:v>
                </c:pt>
                <c:pt idx="24">
                  <c:v>189.85799999999989</c:v>
                </c:pt>
                <c:pt idx="25">
                  <c:v>191.01100000000005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114.36900000000003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122.98799999999997</c:v>
                </c:pt>
                <c:pt idx="5">
                  <c:v>119.10700000000006</c:v>
                </c:pt>
                <c:pt idx="6">
                  <c:v>124.29600000000006</c:v>
                </c:pt>
                <c:pt idx="7">
                  <c:v>127.13600000000002</c:v>
                </c:pt>
                <c:pt idx="8">
                  <c:v>126.50199999999998</c:v>
                </c:pt>
                <c:pt idx="9">
                  <c:v>126.57399999999991</c:v>
                </c:pt>
                <c:pt idx="10">
                  <c:v>125.63700000000006</c:v>
                </c:pt>
                <c:pt idx="11">
                  <c:v>127.13900000000015</c:v>
                </c:pt>
                <c:pt idx="12">
                  <c:v>127.96600000000011</c:v>
                </c:pt>
                <c:pt idx="13">
                  <c:v>128.96500000000026</c:v>
                </c:pt>
                <c:pt idx="14">
                  <c:v>130.27699999999999</c:v>
                </c:pt>
                <c:pt idx="15">
                  <c:v>131.36900000000009</c:v>
                </c:pt>
                <c:pt idx="16">
                  <c:v>132.2649999999999</c:v>
                </c:pt>
                <c:pt idx="17">
                  <c:v>133.13200000000018</c:v>
                </c:pt>
                <c:pt idx="18">
                  <c:v>133.99600000000009</c:v>
                </c:pt>
                <c:pt idx="19">
                  <c:v>134.86299999999994</c:v>
                </c:pt>
                <c:pt idx="20">
                  <c:v>135.75900000000013</c:v>
                </c:pt>
                <c:pt idx="21">
                  <c:v>136.65499999999997</c:v>
                </c:pt>
                <c:pt idx="22">
                  <c:v>137.55099999999993</c:v>
                </c:pt>
                <c:pt idx="23">
                  <c:v>138.45200000000006</c:v>
                </c:pt>
                <c:pt idx="24">
                  <c:v>139.36200000000002</c:v>
                </c:pt>
                <c:pt idx="25">
                  <c:v>140.28500000000003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24.729671370080318</c:v>
                </c:pt>
                <c:pt idx="1">
                  <c:v>25.195983466997184</c:v>
                </c:pt>
                <c:pt idx="2">
                  <c:v>25.918515151851068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34.898995064565753</c:v>
                </c:pt>
                <c:pt idx="2">
                  <c:v>35.290455128276186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23.821931915388387</c:v>
                </c:pt>
                <c:pt idx="1">
                  <c:v>23.758871648627565</c:v>
                </c:pt>
                <c:pt idx="2">
                  <c:v>23.867537237600096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5.6185584134076301</c:v>
                </c:pt>
                <c:pt idx="1">
                  <c:v>5.8384923762481371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8.4387703328460013</c:v>
                </c:pt>
                <c:pt idx="2">
                  <c:v>7.0271997989853219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2.5394696409736843</c:v>
                </c:pt>
                <c:pt idx="1">
                  <c:v>1.868887110715366</c:v>
                </c:pt>
                <c:pt idx="2">
                  <c:v>1.8667760423017654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6.5300000000000011</c:v>
                </c:pt>
                <c:pt idx="1">
                  <c:v>6.2349999999999</c:v>
                </c:pt>
                <c:pt idx="2">
                  <c:v>3.7359999999999474</c:v>
                </c:pt>
                <c:pt idx="3">
                  <c:v>2.0519999999999641</c:v>
                </c:pt>
                <c:pt idx="4">
                  <c:v>1.3620000000000658</c:v>
                </c:pt>
                <c:pt idx="5">
                  <c:v>-2.9120000000000239</c:v>
                </c:pt>
                <c:pt idx="7">
                  <c:v>17.002999999999815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14.647999999999968</c:v>
                </c:pt>
                <c:pt idx="1">
                  <c:v>16.991000000000071</c:v>
                </c:pt>
                <c:pt idx="2">
                  <c:v>10.713000000000079</c:v>
                </c:pt>
                <c:pt idx="3">
                  <c:v>3.5220000000000198</c:v>
                </c:pt>
                <c:pt idx="4">
                  <c:v>-4.0439999999999401</c:v>
                </c:pt>
                <c:pt idx="5">
                  <c:v>0.78500000000000725</c:v>
                </c:pt>
                <c:pt idx="7">
                  <c:v>42.615000000000208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-1.1885251104134631</c:v>
                </c:pt>
                <c:pt idx="3">
                  <c:v>5.2213263816557776</c:v>
                </c:pt>
                <c:pt idx="4">
                  <c:v>-5.5216209673336625E-2</c:v>
                </c:pt>
                <c:pt idx="6">
                  <c:v>0.42855746805885442</c:v>
                </c:pt>
                <c:pt idx="7">
                  <c:v>8.7571671226260861E-2</c:v>
                </c:pt>
                <c:pt idx="8">
                  <c:v>0.30161234883101518</c:v>
                </c:pt>
                <c:pt idx="10">
                  <c:v>1.5045564682590662</c:v>
                </c:pt>
                <c:pt idx="11">
                  <c:v>-0.2180648501861171</c:v>
                </c:pt>
                <c:pt idx="12">
                  <c:v>0.18185203601033262</c:v>
                </c:pt>
                <c:pt idx="14">
                  <c:v>-1.1672941234093126</c:v>
                </c:pt>
                <c:pt idx="15">
                  <c:v>-0.20502932073971358</c:v>
                </c:pt>
                <c:pt idx="16">
                  <c:v>1.1459241764882</c:v>
                </c:pt>
                <c:pt idx="17">
                  <c:v>0.83146496326060859</c:v>
                </c:pt>
                <c:pt idx="19">
                  <c:v>0.67865663365718198</c:v>
                </c:pt>
                <c:pt idx="20">
                  <c:v>-0.92076169563077848</c:v>
                </c:pt>
                <c:pt idx="21">
                  <c:v>-0.37840336591054013</c:v>
                </c:pt>
                <c:pt idx="22">
                  <c:v>0.87038715604408345</c:v>
                </c:pt>
                <c:pt idx="23">
                  <c:v>-8.9490520064161583E-2</c:v>
                </c:pt>
                <c:pt idx="25">
                  <c:v>-2.9916673773324631</c:v>
                </c:pt>
                <c:pt idx="26">
                  <c:v>-7.5340743029506108E-3</c:v>
                </c:pt>
                <c:pt idx="27">
                  <c:v>-0.54977669195521717</c:v>
                </c:pt>
                <c:pt idx="29">
                  <c:v>0.58436596225734938</c:v>
                </c:pt>
                <c:pt idx="30">
                  <c:v>-0.42431153256947685</c:v>
                </c:pt>
                <c:pt idx="31">
                  <c:v>-8.9852583832294997E-2</c:v>
                </c:pt>
                <c:pt idx="32">
                  <c:v>4.5736399076478973</c:v>
                </c:pt>
                <c:pt idx="33">
                  <c:v>0.22022654139288722</c:v>
                </c:pt>
                <c:pt idx="34">
                  <c:v>0.95257499124046241</c:v>
                </c:pt>
                <c:pt idx="36">
                  <c:v>1.1407119079368977</c:v>
                </c:pt>
                <c:pt idx="37">
                  <c:v>0.28678355700315628</c:v>
                </c:pt>
                <c:pt idx="38">
                  <c:v>0.82328364578339031</c:v>
                </c:pt>
                <c:pt idx="39">
                  <c:v>2.2358417685613974</c:v>
                </c:pt>
                <c:pt idx="40">
                  <c:v>1.2823932913663905</c:v>
                </c:pt>
                <c:pt idx="42">
                  <c:v>1.1155164756221136</c:v>
                </c:pt>
                <c:pt idx="43">
                  <c:v>1.7392530361437508E-2</c:v>
                </c:pt>
                <c:pt idx="44">
                  <c:v>0.35531634496699382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-1.908887600162501</c:v>
                </c:pt>
                <c:pt idx="3">
                  <c:v>-5.0070028835146445</c:v>
                </c:pt>
                <c:pt idx="4">
                  <c:v>-2.310432406896501</c:v>
                </c:pt>
                <c:pt idx="6">
                  <c:v>0.63418546558515754</c:v>
                </c:pt>
                <c:pt idx="7">
                  <c:v>-2.9804999550382516</c:v>
                </c:pt>
                <c:pt idx="8">
                  <c:v>-0.82632419924185685</c:v>
                </c:pt>
                <c:pt idx="10">
                  <c:v>1.3367220429361559</c:v>
                </c:pt>
                <c:pt idx="11">
                  <c:v>-3.0543747675761734</c:v>
                </c:pt>
                <c:pt idx="12">
                  <c:v>-2.2194796112312121</c:v>
                </c:pt>
                <c:pt idx="14">
                  <c:v>-2.894101263769544E-2</c:v>
                </c:pt>
                <c:pt idx="15">
                  <c:v>2.1152893790366445</c:v>
                </c:pt>
                <c:pt idx="16">
                  <c:v>0.97929427890801612</c:v>
                </c:pt>
                <c:pt idx="17">
                  <c:v>1.2258511447563736</c:v>
                </c:pt>
                <c:pt idx="19">
                  <c:v>-2.7407198476116723</c:v>
                </c:pt>
                <c:pt idx="20">
                  <c:v>-3.9322600900175475</c:v>
                </c:pt>
                <c:pt idx="21">
                  <c:v>-3.5720796294102963</c:v>
                </c:pt>
                <c:pt idx="22">
                  <c:v>-7.0292674473046324</c:v>
                </c:pt>
                <c:pt idx="23">
                  <c:v>-3.8979126164570332</c:v>
                </c:pt>
                <c:pt idx="25">
                  <c:v>-2.0828100468430755</c:v>
                </c:pt>
                <c:pt idx="26">
                  <c:v>-0.41331962296823344</c:v>
                </c:pt>
                <c:pt idx="27">
                  <c:v>-0.78588573547268004</c:v>
                </c:pt>
                <c:pt idx="29">
                  <c:v>1.6558992310031773</c:v>
                </c:pt>
                <c:pt idx="30">
                  <c:v>2.8595303609117106</c:v>
                </c:pt>
                <c:pt idx="31">
                  <c:v>-0.19280556733726195</c:v>
                </c:pt>
                <c:pt idx="32">
                  <c:v>3.4521657863986643</c:v>
                </c:pt>
                <c:pt idx="33">
                  <c:v>5.3438246634639919</c:v>
                </c:pt>
                <c:pt idx="34">
                  <c:v>2.4891009602720171</c:v>
                </c:pt>
                <c:pt idx="36">
                  <c:v>4.9279338233398473</c:v>
                </c:pt>
                <c:pt idx="37">
                  <c:v>3.7394607796997104</c:v>
                </c:pt>
                <c:pt idx="38">
                  <c:v>3.1353208770027008</c:v>
                </c:pt>
                <c:pt idx="39">
                  <c:v>3.7769662552322503</c:v>
                </c:pt>
                <c:pt idx="40">
                  <c:v>3.9972950086389458</c:v>
                </c:pt>
                <c:pt idx="42">
                  <c:v>0.96634208784336373</c:v>
                </c:pt>
                <c:pt idx="43">
                  <c:v>3.4309114671907226</c:v>
                </c:pt>
                <c:pt idx="44">
                  <c:v>2.6747411675859478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7.0199587144816462</c:v>
                </c:pt>
                <c:pt idx="1">
                  <c:v>21.567758677987314</c:v>
                </c:pt>
                <c:pt idx="2">
                  <c:v>7.8759120715809487</c:v>
                </c:pt>
                <c:pt idx="3">
                  <c:v>-2.0749608728949624</c:v>
                </c:pt>
                <c:pt idx="4">
                  <c:v>-8.469989771837362</c:v>
                </c:pt>
                <c:pt idx="5">
                  <c:v>2.856331142155021</c:v>
                </c:pt>
                <c:pt idx="6">
                  <c:v>-4.2105582196700482</c:v>
                </c:pt>
                <c:pt idx="7">
                  <c:v>-1.141189786025091</c:v>
                </c:pt>
                <c:pt idx="8">
                  <c:v>-6.4202619557772138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27.077970339443016</c:v>
                </c:pt>
                <c:pt idx="1">
                  <c:v>28.652499694523282</c:v>
                </c:pt>
                <c:pt idx="2">
                  <c:v>29.878913433871478</c:v>
                </c:pt>
                <c:pt idx="3">
                  <c:v>31.362368028963882</c:v>
                </c:pt>
                <c:pt idx="4">
                  <c:v>31.282650223920545</c:v>
                </c:pt>
                <c:pt idx="5">
                  <c:v>33.977977302456395</c:v>
                </c:pt>
                <c:pt idx="6">
                  <c:v>35.834280168062932</c:v>
                </c:pt>
                <c:pt idx="7">
                  <c:v>38.608261404399236</c:v>
                </c:pt>
                <c:pt idx="8">
                  <c:v>37.937789380377993</c:v>
                </c:pt>
                <c:pt idx="9">
                  <c:v>39.842489474297444</c:v>
                </c:pt>
                <c:pt idx="10">
                  <c:v>40.220668174527788</c:v>
                </c:pt>
                <c:pt idx="11">
                  <c:v>35.208533854588417</c:v>
                </c:pt>
                <c:pt idx="12">
                  <c:v>35.535343121523979</c:v>
                </c:pt>
                <c:pt idx="13">
                  <c:v>35.942949722440339</c:v>
                </c:pt>
                <c:pt idx="14">
                  <c:v>36.403402951715343</c:v>
                </c:pt>
                <c:pt idx="15">
                  <c:v>36.777444359270632</c:v>
                </c:pt>
                <c:pt idx="16">
                  <c:v>37.1241434564133</c:v>
                </c:pt>
                <c:pt idx="17">
                  <c:v>37.473121558939489</c:v>
                </c:pt>
                <c:pt idx="18">
                  <c:v>37.813309946740993</c:v>
                </c:pt>
                <c:pt idx="19">
                  <c:v>38.153937944544104</c:v>
                </c:pt>
                <c:pt idx="20">
                  <c:v>38.50095291687223</c:v>
                </c:pt>
                <c:pt idx="21">
                  <c:v>38.851870628684026</c:v>
                </c:pt>
                <c:pt idx="22">
                  <c:v>39.207459450415179</c:v>
                </c:pt>
                <c:pt idx="23">
                  <c:v>39.571621047250702</c:v>
                </c:pt>
                <c:pt idx="24">
                  <c:v>39.948924762180106</c:v>
                </c:pt>
                <c:pt idx="25">
                  <c:v>40.325726900663049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11.502834374851856</c:v>
                </c:pt>
                <c:pt idx="1">
                  <c:v>12.510638971144211</c:v>
                </c:pt>
                <c:pt idx="2">
                  <c:v>13.51843507581286</c:v>
                </c:pt>
                <c:pt idx="3">
                  <c:v>13.769255400694432</c:v>
                </c:pt>
                <c:pt idx="4">
                  <c:v>15.524317668495186</c:v>
                </c:pt>
                <c:pt idx="5">
                  <c:v>15.778887867934399</c:v>
                </c:pt>
                <c:pt idx="6">
                  <c:v>14.450345861818908</c:v>
                </c:pt>
                <c:pt idx="7">
                  <c:v>15.889065808326801</c:v>
                </c:pt>
                <c:pt idx="8">
                  <c:v>15.61833322067883</c:v>
                </c:pt>
                <c:pt idx="9">
                  <c:v>16.36049632395957</c:v>
                </c:pt>
                <c:pt idx="10">
                  <c:v>16.556155710344658</c:v>
                </c:pt>
                <c:pt idx="11">
                  <c:v>16.267122194916624</c:v>
                </c:pt>
                <c:pt idx="12">
                  <c:v>16.428076863377701</c:v>
                </c:pt>
                <c:pt idx="13">
                  <c:v>16.673929041999781</c:v>
                </c:pt>
                <c:pt idx="14">
                  <c:v>16.97399568690539</c:v>
                </c:pt>
                <c:pt idx="15">
                  <c:v>17.228378424522905</c:v>
                </c:pt>
                <c:pt idx="16">
                  <c:v>17.46673574474066</c:v>
                </c:pt>
                <c:pt idx="17">
                  <c:v>17.697910581209321</c:v>
                </c:pt>
                <c:pt idx="18">
                  <c:v>17.92518008791145</c:v>
                </c:pt>
                <c:pt idx="19">
                  <c:v>18.14866509423565</c:v>
                </c:pt>
                <c:pt idx="20">
                  <c:v>18.374982984921772</c:v>
                </c:pt>
                <c:pt idx="21">
                  <c:v>18.599798326510047</c:v>
                </c:pt>
                <c:pt idx="22">
                  <c:v>18.8294787707792</c:v>
                </c:pt>
                <c:pt idx="23">
                  <c:v>19.068927783505146</c:v>
                </c:pt>
                <c:pt idx="24">
                  <c:v>19.30569681244689</c:v>
                </c:pt>
                <c:pt idx="25">
                  <c:v>19.553592918854807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27.147994226618639</c:v>
                </c:pt>
                <c:pt idx="1">
                  <c:v>24.934799188483368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30.700734770389111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34.307093213461123</c:v>
                </c:pt>
                <c:pt idx="9">
                  <c:v>37.920044872778469</c:v>
                </c:pt>
                <c:pt idx="10">
                  <c:v>38.711672394980909</c:v>
                </c:pt>
                <c:pt idx="11">
                  <c:v>44.567476842456507</c:v>
                </c:pt>
                <c:pt idx="12">
                  <c:v>45.151243953285174</c:v>
                </c:pt>
                <c:pt idx="13">
                  <c:v>45.854665930999126</c:v>
                </c:pt>
                <c:pt idx="14">
                  <c:v>46.628779581335813</c:v>
                </c:pt>
                <c:pt idx="15">
                  <c:v>47.31110514631807</c:v>
                </c:pt>
                <c:pt idx="16">
                  <c:v>47.964320159535767</c:v>
                </c:pt>
                <c:pt idx="17">
                  <c:v>48.615280232893255</c:v>
                </c:pt>
                <c:pt idx="18">
                  <c:v>49.283488422674317</c:v>
                </c:pt>
                <c:pt idx="19">
                  <c:v>49.935571742502681</c:v>
                </c:pt>
                <c:pt idx="20">
                  <c:v>50.592868831792096</c:v>
                </c:pt>
                <c:pt idx="21">
                  <c:v>51.25304060727882</c:v>
                </c:pt>
                <c:pt idx="22">
                  <c:v>51.92824073615602</c:v>
                </c:pt>
                <c:pt idx="23">
                  <c:v>52.582027260255963</c:v>
                </c:pt>
                <c:pt idx="24">
                  <c:v>53.269409262741156</c:v>
                </c:pt>
                <c:pt idx="25">
                  <c:v>53.937348221907044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13.944320753424055</c:v>
                </c:pt>
                <c:pt idx="1">
                  <c:v>15.221697995106528</c:v>
                </c:pt>
                <c:pt idx="2">
                  <c:v>15.106117270809936</c:v>
                </c:pt>
                <c:pt idx="3">
                  <c:v>15.763875291800689</c:v>
                </c:pt>
                <c:pt idx="4">
                  <c:v>17.064962077238242</c:v>
                </c:pt>
                <c:pt idx="5">
                  <c:v>15.984865159184784</c:v>
                </c:pt>
                <c:pt idx="6">
                  <c:v>17.385484166464781</c:v>
                </c:pt>
                <c:pt idx="7">
                  <c:v>19.172797819411375</c:v>
                </c:pt>
                <c:pt idx="8">
                  <c:v>18.14320541668484</c:v>
                </c:pt>
                <c:pt idx="9">
                  <c:v>19.078598945273075</c:v>
                </c:pt>
                <c:pt idx="10">
                  <c:v>18.652888649516367</c:v>
                </c:pt>
                <c:pt idx="11">
                  <c:v>18.000597930732148</c:v>
                </c:pt>
                <c:pt idx="12">
                  <c:v>18.153670441239715</c:v>
                </c:pt>
                <c:pt idx="13">
                  <c:v>18.381110004980361</c:v>
                </c:pt>
                <c:pt idx="14">
                  <c:v>18.641343813941955</c:v>
                </c:pt>
                <c:pt idx="15">
                  <c:v>18.863947239451619</c:v>
                </c:pt>
                <c:pt idx="16">
                  <c:v>19.086672696552746</c:v>
                </c:pt>
                <c:pt idx="17">
                  <c:v>19.322686141677135</c:v>
                </c:pt>
                <c:pt idx="18">
                  <c:v>19.561015289044672</c:v>
                </c:pt>
                <c:pt idx="19">
                  <c:v>19.767348120636324</c:v>
                </c:pt>
                <c:pt idx="20">
                  <c:v>19.984074927086823</c:v>
                </c:pt>
                <c:pt idx="21">
                  <c:v>20.19784475282523</c:v>
                </c:pt>
                <c:pt idx="22">
                  <c:v>20.418957822510333</c:v>
                </c:pt>
                <c:pt idx="23">
                  <c:v>20.645819427706712</c:v>
                </c:pt>
                <c:pt idx="24">
                  <c:v>20.871888158564026</c:v>
                </c:pt>
                <c:pt idx="25">
                  <c:v>21.093986383577185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21.663842690862975</c:v>
                </c:pt>
                <c:pt idx="2">
                  <c:v>21.315823211335942</c:v>
                </c:pt>
                <c:pt idx="3">
                  <c:v>22.967608754873236</c:v>
                </c:pt>
                <c:pt idx="4">
                  <c:v>23.20890369770613</c:v>
                </c:pt>
                <c:pt idx="5">
                  <c:v>23.390817236214609</c:v>
                </c:pt>
                <c:pt idx="6">
                  <c:v>24.47056198168303</c:v>
                </c:pt>
                <c:pt idx="7">
                  <c:v>24.44718296247455</c:v>
                </c:pt>
                <c:pt idx="8">
                  <c:v>25.800021609195582</c:v>
                </c:pt>
                <c:pt idx="9">
                  <c:v>27.040079951266073</c:v>
                </c:pt>
                <c:pt idx="10">
                  <c:v>28.103818172232611</c:v>
                </c:pt>
                <c:pt idx="11">
                  <c:v>26.695465326082832</c:v>
                </c:pt>
                <c:pt idx="12">
                  <c:v>26.700378326172647</c:v>
                </c:pt>
                <c:pt idx="13">
                  <c:v>26.901816475696794</c:v>
                </c:pt>
                <c:pt idx="14">
                  <c:v>27.15460807619753</c:v>
                </c:pt>
                <c:pt idx="15">
                  <c:v>27.377711976075954</c:v>
                </c:pt>
                <c:pt idx="16">
                  <c:v>27.590980992635174</c:v>
                </c:pt>
                <c:pt idx="17">
                  <c:v>27.810875923967114</c:v>
                </c:pt>
                <c:pt idx="18">
                  <c:v>28.011676172745769</c:v>
                </c:pt>
                <c:pt idx="19">
                  <c:v>28.187077144470909</c:v>
                </c:pt>
                <c:pt idx="20">
                  <c:v>28.367554186342016</c:v>
                </c:pt>
                <c:pt idx="21">
                  <c:v>28.555695474629925</c:v>
                </c:pt>
                <c:pt idx="22">
                  <c:v>28.750705020158552</c:v>
                </c:pt>
                <c:pt idx="23">
                  <c:v>28.947149162870659</c:v>
                </c:pt>
                <c:pt idx="24">
                  <c:v>29.142068682004169</c:v>
                </c:pt>
                <c:pt idx="25">
                  <c:v>29.337348958342325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27.689443264544387</c:v>
                </c:pt>
                <c:pt idx="1">
                  <c:v>24.935788418310015</c:v>
                </c:pt>
                <c:pt idx="2">
                  <c:v>25.401239632710762</c:v>
                </c:pt>
                <c:pt idx="3">
                  <c:v>26.89262080797975</c:v>
                </c:pt>
                <c:pt idx="4">
                  <c:v>27.704866289414557</c:v>
                </c:pt>
                <c:pt idx="5">
                  <c:v>28.085336393808625</c:v>
                </c:pt>
                <c:pt idx="6">
                  <c:v>29.404031382588872</c:v>
                </c:pt>
                <c:pt idx="7">
                  <c:v>30.533290581093688</c:v>
                </c:pt>
                <c:pt idx="8">
                  <c:v>31.370500745631947</c:v>
                </c:pt>
                <c:pt idx="9">
                  <c:v>33.494594721401192</c:v>
                </c:pt>
                <c:pt idx="10">
                  <c:v>35.721956350312233</c:v>
                </c:pt>
                <c:pt idx="11">
                  <c:v>35.823735004260556</c:v>
                </c:pt>
                <c:pt idx="12">
                  <c:v>36.184204236305995</c:v>
                </c:pt>
                <c:pt idx="13">
                  <c:v>36.676848017364136</c:v>
                </c:pt>
                <c:pt idx="14">
                  <c:v>37.235965320131584</c:v>
                </c:pt>
                <c:pt idx="15">
                  <c:v>37.712936550655044</c:v>
                </c:pt>
                <c:pt idx="16">
                  <c:v>38.178982421360629</c:v>
                </c:pt>
                <c:pt idx="17">
                  <c:v>38.639132115216007</c:v>
                </c:pt>
                <c:pt idx="18">
                  <c:v>39.094564327634153</c:v>
                </c:pt>
                <c:pt idx="19">
                  <c:v>39.542088369520172</c:v>
                </c:pt>
                <c:pt idx="20">
                  <c:v>39.982306689890677</c:v>
                </c:pt>
                <c:pt idx="21">
                  <c:v>40.439485022399886</c:v>
                </c:pt>
                <c:pt idx="22">
                  <c:v>40.945182151870725</c:v>
                </c:pt>
                <c:pt idx="23">
                  <c:v>41.407643044297558</c:v>
                </c:pt>
                <c:pt idx="24">
                  <c:v>41.877643785375888</c:v>
                </c:pt>
                <c:pt idx="25">
                  <c:v>42.347261296703714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8.4791881812487713</c:v>
                </c:pt>
                <c:pt idx="1">
                  <c:v>7.9316650967672233</c:v>
                </c:pt>
                <c:pt idx="2">
                  <c:v>8.5357769230686031</c:v>
                </c:pt>
                <c:pt idx="3">
                  <c:v>9.0017796666365264</c:v>
                </c:pt>
                <c:pt idx="4">
                  <c:v>8.6093869809519337</c:v>
                </c:pt>
                <c:pt idx="5">
                  <c:v>8.8123341385308578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10.622488242201339</c:v>
                </c:pt>
                <c:pt idx="10">
                  <c:v>11.432372485839808</c:v>
                </c:pt>
                <c:pt idx="11">
                  <c:v>10.354471622416662</c:v>
                </c:pt>
                <c:pt idx="12">
                  <c:v>10.446032910656225</c:v>
                </c:pt>
                <c:pt idx="13">
                  <c:v>10.564145746498111</c:v>
                </c:pt>
                <c:pt idx="14">
                  <c:v>10.692920029482773</c:v>
                </c:pt>
                <c:pt idx="15">
                  <c:v>10.801485284282109</c:v>
                </c:pt>
                <c:pt idx="16">
                  <c:v>10.903447275661874</c:v>
                </c:pt>
                <c:pt idx="17">
                  <c:v>11.00298890919035</c:v>
                </c:pt>
                <c:pt idx="18">
                  <c:v>11.093549122415695</c:v>
                </c:pt>
                <c:pt idx="19">
                  <c:v>11.179442122411952</c:v>
                </c:pt>
                <c:pt idx="20">
                  <c:v>11.285895795845533</c:v>
                </c:pt>
                <c:pt idx="21">
                  <c:v>11.389972021574982</c:v>
                </c:pt>
                <c:pt idx="22">
                  <c:v>11.500230684161821</c:v>
                </c:pt>
                <c:pt idx="23">
                  <c:v>11.608313440421039</c:v>
                </c:pt>
                <c:pt idx="24">
                  <c:v>11.715011815338672</c:v>
                </c:pt>
                <c:pt idx="25">
                  <c:v>11.815907095082672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5.3412718409217481</c:v>
                </c:pt>
                <c:pt idx="1">
                  <c:v>6.9601010025276562</c:v>
                </c:pt>
                <c:pt idx="2">
                  <c:v>6.6977870491353917</c:v>
                </c:pt>
                <c:pt idx="3">
                  <c:v>6.7291371124601413</c:v>
                </c:pt>
                <c:pt idx="4">
                  <c:v>7.1526100624987548</c:v>
                </c:pt>
                <c:pt idx="5">
                  <c:v>6.9872614433948819</c:v>
                </c:pt>
                <c:pt idx="6">
                  <c:v>7.6238918711940107</c:v>
                </c:pt>
                <c:pt idx="7">
                  <c:v>7.7503491386639558</c:v>
                </c:pt>
                <c:pt idx="8">
                  <c:v>8.027976198511066</c:v>
                </c:pt>
                <c:pt idx="9">
                  <c:v>8.1943651411463012</c:v>
                </c:pt>
                <c:pt idx="10">
                  <c:v>8.2795156082857844</c:v>
                </c:pt>
                <c:pt idx="11">
                  <c:v>12.163780557712139</c:v>
                </c:pt>
                <c:pt idx="12">
                  <c:v>12.380090756391725</c:v>
                </c:pt>
                <c:pt idx="13">
                  <c:v>12.650814125493772</c:v>
                </c:pt>
                <c:pt idx="14">
                  <c:v>12.950696069440452</c:v>
                </c:pt>
                <c:pt idx="15">
                  <c:v>13.230824541180203</c:v>
                </c:pt>
                <c:pt idx="16">
                  <c:v>13.511273263801881</c:v>
                </c:pt>
                <c:pt idx="17">
                  <c:v>13.800467353686299</c:v>
                </c:pt>
                <c:pt idx="18">
                  <c:v>14.075554545676628</c:v>
                </c:pt>
                <c:pt idx="19">
                  <c:v>14.357416951239882</c:v>
                </c:pt>
                <c:pt idx="20">
                  <c:v>14.643872506604705</c:v>
                </c:pt>
                <c:pt idx="21">
                  <c:v>14.959690611513265</c:v>
                </c:pt>
                <c:pt idx="22">
                  <c:v>15.259930969285136</c:v>
                </c:pt>
                <c:pt idx="23">
                  <c:v>15.561678157911039</c:v>
                </c:pt>
                <c:pt idx="24">
                  <c:v>15.87125828612624</c:v>
                </c:pt>
                <c:pt idx="25">
                  <c:v>16.19340961459876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4.6322479869741748</c:v>
                </c:pt>
                <c:pt idx="1">
                  <c:v>5.1022057363442128</c:v>
                </c:pt>
                <c:pt idx="2">
                  <c:v>5.1030567859063325</c:v>
                </c:pt>
                <c:pt idx="3">
                  <c:v>4.8478618300808929</c:v>
                </c:pt>
                <c:pt idx="4">
                  <c:v>4.9432978537114094</c:v>
                </c:pt>
                <c:pt idx="5">
                  <c:v>5.2253691092217718</c:v>
                </c:pt>
                <c:pt idx="6">
                  <c:v>5.3875445533426047</c:v>
                </c:pt>
                <c:pt idx="7">
                  <c:v>5.0187767249772657</c:v>
                </c:pt>
                <c:pt idx="8">
                  <c:v>4.8974111262857809</c:v>
                </c:pt>
                <c:pt idx="9">
                  <c:v>4.8122240370097495</c:v>
                </c:pt>
                <c:pt idx="10">
                  <c:v>5.1751889700818694</c:v>
                </c:pt>
                <c:pt idx="11">
                  <c:v>4.3335330507171612</c:v>
                </c:pt>
                <c:pt idx="12">
                  <c:v>4.3822230458763842</c:v>
                </c:pt>
                <c:pt idx="13">
                  <c:v>4.4401833011736862</c:v>
                </c:pt>
                <c:pt idx="14">
                  <c:v>4.5096969324041831</c:v>
                </c:pt>
                <c:pt idx="15">
                  <c:v>4.5692759838683212</c:v>
                </c:pt>
                <c:pt idx="16">
                  <c:v>4.6185145420286826</c:v>
                </c:pt>
                <c:pt idx="17">
                  <c:v>4.6648155422163988</c:v>
                </c:pt>
                <c:pt idx="18">
                  <c:v>4.6980813007879991</c:v>
                </c:pt>
                <c:pt idx="19">
                  <c:v>4.7577123752176718</c:v>
                </c:pt>
                <c:pt idx="20">
                  <c:v>4.8064154960938623</c:v>
                </c:pt>
                <c:pt idx="21">
                  <c:v>4.8650403784580991</c:v>
                </c:pt>
                <c:pt idx="22">
                  <c:v>4.9095120220588901</c:v>
                </c:pt>
                <c:pt idx="23">
                  <c:v>4.9856501191026021</c:v>
                </c:pt>
                <c:pt idx="24">
                  <c:v>5.0279256909783987</c:v>
                </c:pt>
                <c:pt idx="25">
                  <c:v>5.1058753605063441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7.0468606420998698</c:v>
                </c:pt>
                <c:pt idx="1">
                  <c:v>7.2706709534695495</c:v>
                </c:pt>
                <c:pt idx="2">
                  <c:v>8.5678992137451182</c:v>
                </c:pt>
                <c:pt idx="3">
                  <c:v>8.0587132327071576</c:v>
                </c:pt>
                <c:pt idx="4">
                  <c:v>9.79929553228191</c:v>
                </c:pt>
                <c:pt idx="5">
                  <c:v>10.03245875294046</c:v>
                </c:pt>
                <c:pt idx="6">
                  <c:v>11.488738132059149</c:v>
                </c:pt>
                <c:pt idx="7">
                  <c:v>10.499164102932859</c:v>
                </c:pt>
                <c:pt idx="8">
                  <c:v>9.7398032385050008</c:v>
                </c:pt>
                <c:pt idx="9">
                  <c:v>9.6284209191517167</c:v>
                </c:pt>
                <c:pt idx="10">
                  <c:v>11.551278858336774</c:v>
                </c:pt>
                <c:pt idx="11">
                  <c:v>9.9257675982016433</c:v>
                </c:pt>
                <c:pt idx="12">
                  <c:v>9.8098197316258737</c:v>
                </c:pt>
                <c:pt idx="13">
                  <c:v>9.8306136598893659</c:v>
                </c:pt>
                <c:pt idx="14">
                  <c:v>9.9299678432133049</c:v>
                </c:pt>
                <c:pt idx="15">
                  <c:v>10.01990814715931</c:v>
                </c:pt>
                <c:pt idx="16">
                  <c:v>10.095503547972058</c:v>
                </c:pt>
                <c:pt idx="17">
                  <c:v>10.168737293151539</c:v>
                </c:pt>
                <c:pt idx="18">
                  <c:v>10.241558408501234</c:v>
                </c:pt>
                <c:pt idx="19">
                  <c:v>10.315332444235008</c:v>
                </c:pt>
                <c:pt idx="20">
                  <c:v>10.393399910873004</c:v>
                </c:pt>
                <c:pt idx="21">
                  <c:v>10.48796417275374</c:v>
                </c:pt>
                <c:pt idx="22">
                  <c:v>10.591484510420697</c:v>
                </c:pt>
                <c:pt idx="23">
                  <c:v>10.670588906826733</c:v>
                </c:pt>
                <c:pt idx="24">
                  <c:v>10.75896862717439</c:v>
                </c:pt>
                <c:pt idx="25">
                  <c:v>10.837518089090239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27.253454183969989</c:v>
                </c:pt>
                <c:pt idx="1">
                  <c:v>24.374683922852533</c:v>
                </c:pt>
                <c:pt idx="2">
                  <c:v>25.663711391833495</c:v>
                </c:pt>
                <c:pt idx="3">
                  <c:v>26.554427883138125</c:v>
                </c:pt>
                <c:pt idx="4">
                  <c:v>28.37149286304912</c:v>
                </c:pt>
                <c:pt idx="5">
                  <c:v>29.152834141258136</c:v>
                </c:pt>
                <c:pt idx="6">
                  <c:v>29.362833492722135</c:v>
                </c:pt>
                <c:pt idx="7">
                  <c:v>30.791205078438999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31.647813734382822</c:v>
                </c:pt>
                <c:pt idx="11">
                  <c:v>31.149053091704705</c:v>
                </c:pt>
                <c:pt idx="12">
                  <c:v>31.368588428501262</c:v>
                </c:pt>
                <c:pt idx="13">
                  <c:v>31.655177388719778</c:v>
                </c:pt>
                <c:pt idx="14">
                  <c:v>31.988437537846636</c:v>
                </c:pt>
                <c:pt idx="15">
                  <c:v>32.249986752441657</c:v>
                </c:pt>
                <c:pt idx="16">
                  <c:v>32.488780590339843</c:v>
                </c:pt>
                <c:pt idx="17">
                  <c:v>32.710657486264964</c:v>
                </c:pt>
                <c:pt idx="18">
                  <c:v>32.927408405960037</c:v>
                </c:pt>
                <c:pt idx="19">
                  <c:v>33.136796852826286</c:v>
                </c:pt>
                <c:pt idx="20">
                  <c:v>33.341347788604594</c:v>
                </c:pt>
                <c:pt idx="21">
                  <c:v>33.552347318814171</c:v>
                </c:pt>
                <c:pt idx="22">
                  <c:v>33.793325054530577</c:v>
                </c:pt>
                <c:pt idx="23">
                  <c:v>34.034574411370414</c:v>
                </c:pt>
                <c:pt idx="24">
                  <c:v>34.289664045597682</c:v>
                </c:pt>
                <c:pt idx="25">
                  <c:v>34.538299714416254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38.617526731072559</c:v>
                </c:pt>
                <c:pt idx="1">
                  <c:v>36.579917520887946</c:v>
                </c:pt>
                <c:pt idx="2">
                  <c:v>37.397681510733264</c:v>
                </c:pt>
                <c:pt idx="3">
                  <c:v>36.554360246387709</c:v>
                </c:pt>
                <c:pt idx="4">
                  <c:v>39.004024745773435</c:v>
                </c:pt>
                <c:pt idx="5">
                  <c:v>41.355447069592024</c:v>
                </c:pt>
                <c:pt idx="6">
                  <c:v>39.882079223778241</c:v>
                </c:pt>
                <c:pt idx="7">
                  <c:v>41.258693139991472</c:v>
                </c:pt>
                <c:pt idx="8">
                  <c:v>40.41317439449589</c:v>
                </c:pt>
                <c:pt idx="9">
                  <c:v>40.152996128851363</c:v>
                </c:pt>
                <c:pt idx="10">
                  <c:v>40.50783191949813</c:v>
                </c:pt>
                <c:pt idx="11">
                  <c:v>41.827547766082255</c:v>
                </c:pt>
                <c:pt idx="12">
                  <c:v>41.80171740762794</c:v>
                </c:pt>
                <c:pt idx="13">
                  <c:v>41.837417182408252</c:v>
                </c:pt>
                <c:pt idx="14">
                  <c:v>41.940018753559471</c:v>
                </c:pt>
                <c:pt idx="15">
                  <c:v>41.925486726355985</c:v>
                </c:pt>
                <c:pt idx="16">
                  <c:v>41.853358614569927</c:v>
                </c:pt>
                <c:pt idx="17">
                  <c:v>41.745538128054115</c:v>
                </c:pt>
                <c:pt idx="18">
                  <c:v>41.612101011716334</c:v>
                </c:pt>
                <c:pt idx="19">
                  <c:v>41.470894358515118</c:v>
                </c:pt>
                <c:pt idx="20">
                  <c:v>41.349980481495422</c:v>
                </c:pt>
                <c:pt idx="21">
                  <c:v>41.207186729415689</c:v>
                </c:pt>
                <c:pt idx="22">
                  <c:v>41.038094498906389</c:v>
                </c:pt>
                <c:pt idx="23">
                  <c:v>40.863863220557946</c:v>
                </c:pt>
                <c:pt idx="24">
                  <c:v>40.678810725908072</c:v>
                </c:pt>
                <c:pt idx="25">
                  <c:v>40.46207770211349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11.950264150302861</c:v>
                </c:pt>
                <c:pt idx="2">
                  <c:v>11.65096910566087</c:v>
                </c:pt>
                <c:pt idx="3">
                  <c:v>12.20231712068983</c:v>
                </c:pt>
                <c:pt idx="4">
                  <c:v>12.874905591170146</c:v>
                </c:pt>
                <c:pt idx="5">
                  <c:v>12.28674879319496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12.603900894553744</c:v>
                </c:pt>
                <c:pt idx="9">
                  <c:v>11.643153521365624</c:v>
                </c:pt>
                <c:pt idx="10">
                  <c:v>11.059403070393889</c:v>
                </c:pt>
                <c:pt idx="11">
                  <c:v>11.092117787956099</c:v>
                </c:pt>
                <c:pt idx="12">
                  <c:v>10.873673087878057</c:v>
                </c:pt>
                <c:pt idx="13">
                  <c:v>10.650528478066219</c:v>
                </c:pt>
                <c:pt idx="14">
                  <c:v>10.419548628351054</c:v>
                </c:pt>
                <c:pt idx="15">
                  <c:v>10.134505086616084</c:v>
                </c:pt>
                <c:pt idx="16">
                  <c:v>9.7904537625720103</c:v>
                </c:pt>
                <c:pt idx="17">
                  <c:v>9.4062616898897389</c:v>
                </c:pt>
                <c:pt idx="18">
                  <c:v>9.1533637287780376</c:v>
                </c:pt>
                <c:pt idx="19">
                  <c:v>8.9273451548923788</c:v>
                </c:pt>
                <c:pt idx="20">
                  <c:v>8.7252437147685402</c:v>
                </c:pt>
                <c:pt idx="21">
                  <c:v>8.4623360380196075</c:v>
                </c:pt>
                <c:pt idx="22">
                  <c:v>8.0631627373208996</c:v>
                </c:pt>
                <c:pt idx="23">
                  <c:v>7.7245154758354069</c:v>
                </c:pt>
                <c:pt idx="24">
                  <c:v>7.3589880358812492</c:v>
                </c:pt>
                <c:pt idx="25">
                  <c:v>7.0124097787203423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5.6886683259736204</c:v>
                </c:pt>
                <c:pt idx="1">
                  <c:v>4.6169087560350466</c:v>
                </c:pt>
                <c:pt idx="2">
                  <c:v>5.4849221088745859</c:v>
                </c:pt>
                <c:pt idx="3">
                  <c:v>4.8807329734314679</c:v>
                </c:pt>
                <c:pt idx="4">
                  <c:v>6.1289741309141297</c:v>
                </c:pt>
                <c:pt idx="5">
                  <c:v>6.2027654673988017</c:v>
                </c:pt>
                <c:pt idx="6">
                  <c:v>6.759584215811925</c:v>
                </c:pt>
                <c:pt idx="7">
                  <c:v>5.0871176828941058</c:v>
                </c:pt>
                <c:pt idx="8">
                  <c:v>5.4153918727010097</c:v>
                </c:pt>
                <c:pt idx="9">
                  <c:v>6.6390866607637289</c:v>
                </c:pt>
                <c:pt idx="10">
                  <c:v>4.3084060306578777</c:v>
                </c:pt>
                <c:pt idx="11">
                  <c:v>4.0393005303786156</c:v>
                </c:pt>
                <c:pt idx="12">
                  <c:v>4.0848902956184512</c:v>
                </c:pt>
                <c:pt idx="13">
                  <c:v>4.1543609752848045</c:v>
                </c:pt>
                <c:pt idx="14">
                  <c:v>4.2446035072238617</c:v>
                </c:pt>
                <c:pt idx="15">
                  <c:v>4.3132771820336915</c:v>
                </c:pt>
                <c:pt idx="16">
                  <c:v>4.3757776718914867</c:v>
                </c:pt>
                <c:pt idx="17">
                  <c:v>4.4341923809234185</c:v>
                </c:pt>
                <c:pt idx="18">
                  <c:v>4.4918983210759587</c:v>
                </c:pt>
                <c:pt idx="19">
                  <c:v>4.5479641420568715</c:v>
                </c:pt>
                <c:pt idx="20">
                  <c:v>4.6063572643449922</c:v>
                </c:pt>
                <c:pt idx="21">
                  <c:v>4.6655768957321655</c:v>
                </c:pt>
                <c:pt idx="22">
                  <c:v>4.725626962650467</c:v>
                </c:pt>
                <c:pt idx="23">
                  <c:v>4.7848153545275851</c:v>
                </c:pt>
                <c:pt idx="24">
                  <c:v>4.8435994728824445</c:v>
                </c:pt>
                <c:pt idx="25">
                  <c:v>4.906501556186126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15.419594655349599</c:v>
                </c:pt>
                <c:pt idx="1">
                  <c:v>15.67201841494513</c:v>
                </c:pt>
                <c:pt idx="2">
                  <c:v>15.331748209799535</c:v>
                </c:pt>
                <c:pt idx="3">
                  <c:v>15.861603729854583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17.763994743553756</c:v>
                </c:pt>
                <c:pt idx="7">
                  <c:v>17.166413095181071</c:v>
                </c:pt>
                <c:pt idx="8">
                  <c:v>16.992892389485391</c:v>
                </c:pt>
                <c:pt idx="9">
                  <c:v>17.609622777065535</c:v>
                </c:pt>
                <c:pt idx="10">
                  <c:v>15.063955371495434</c:v>
                </c:pt>
                <c:pt idx="11">
                  <c:v>15.349972448943952</c:v>
                </c:pt>
                <c:pt idx="12">
                  <c:v>15.307937889820083</c:v>
                </c:pt>
                <c:pt idx="13">
                  <c:v>15.267712864839778</c:v>
                </c:pt>
                <c:pt idx="14">
                  <c:v>15.241484720902742</c:v>
                </c:pt>
                <c:pt idx="15">
                  <c:v>15.175791045081489</c:v>
                </c:pt>
                <c:pt idx="16">
                  <c:v>15.098387009094951</c:v>
                </c:pt>
                <c:pt idx="17">
                  <c:v>15.017569161284644</c:v>
                </c:pt>
                <c:pt idx="18">
                  <c:v>14.926752730964312</c:v>
                </c:pt>
                <c:pt idx="19">
                  <c:v>14.829526421952458</c:v>
                </c:pt>
                <c:pt idx="20">
                  <c:v>14.730934592064415</c:v>
                </c:pt>
                <c:pt idx="21">
                  <c:v>14.633047429051057</c:v>
                </c:pt>
                <c:pt idx="22">
                  <c:v>14.539841781629567</c:v>
                </c:pt>
                <c:pt idx="23">
                  <c:v>14.438519977635956</c:v>
                </c:pt>
                <c:pt idx="24">
                  <c:v>14.335821806985058</c:v>
                </c:pt>
                <c:pt idx="25">
                  <c:v>14.231198903113466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11.844264750898683</c:v>
                </c:pt>
                <c:pt idx="2">
                  <c:v>10.227013753303844</c:v>
                </c:pt>
                <c:pt idx="3">
                  <c:v>11.055460444701154</c:v>
                </c:pt>
                <c:pt idx="4">
                  <c:v>11.354335616227951</c:v>
                </c:pt>
                <c:pt idx="5">
                  <c:v>12.011193668857642</c:v>
                </c:pt>
                <c:pt idx="6">
                  <c:v>10.691566644786558</c:v>
                </c:pt>
                <c:pt idx="7">
                  <c:v>12.187166624520039</c:v>
                </c:pt>
                <c:pt idx="8">
                  <c:v>11.256340716940761</c:v>
                </c:pt>
                <c:pt idx="9">
                  <c:v>10.535885273208246</c:v>
                </c:pt>
                <c:pt idx="10">
                  <c:v>9.8282011773522715</c:v>
                </c:pt>
                <c:pt idx="11">
                  <c:v>10.262156912614152</c:v>
                </c:pt>
                <c:pt idx="12">
                  <c:v>10.132284284797921</c:v>
                </c:pt>
                <c:pt idx="13">
                  <c:v>10.031418827832891</c:v>
                </c:pt>
                <c:pt idx="14">
                  <c:v>9.9309949858102105</c:v>
                </c:pt>
                <c:pt idx="15">
                  <c:v>9.8049273694487891</c:v>
                </c:pt>
                <c:pt idx="16">
                  <c:v>9.6727003894835359</c:v>
                </c:pt>
                <c:pt idx="17">
                  <c:v>9.5474397059823577</c:v>
                </c:pt>
                <c:pt idx="18">
                  <c:v>9.4210783818812374</c:v>
                </c:pt>
                <c:pt idx="19">
                  <c:v>9.3015211236348421</c:v>
                </c:pt>
                <c:pt idx="20">
                  <c:v>9.1805741373908045</c:v>
                </c:pt>
                <c:pt idx="21">
                  <c:v>9.0589340936171556</c:v>
                </c:pt>
                <c:pt idx="22">
                  <c:v>8.9352925771858622</c:v>
                </c:pt>
                <c:pt idx="23">
                  <c:v>8.8101462357614651</c:v>
                </c:pt>
                <c:pt idx="24">
                  <c:v>8.6818651203504427</c:v>
                </c:pt>
                <c:pt idx="25">
                  <c:v>8.5548800659791873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8.5020931730745311</c:v>
                </c:pt>
                <c:pt idx="1">
                  <c:v>8.4425912727197741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10.391697333401849</c:v>
                </c:pt>
                <c:pt idx="5">
                  <c:v>10.699132493843589</c:v>
                </c:pt>
                <c:pt idx="6">
                  <c:v>10.726899398381967</c:v>
                </c:pt>
                <c:pt idx="7">
                  <c:v>11.178457133924994</c:v>
                </c:pt>
                <c:pt idx="8">
                  <c:v>10.154022098623232</c:v>
                </c:pt>
                <c:pt idx="9">
                  <c:v>9.6182590907784391</c:v>
                </c:pt>
                <c:pt idx="10">
                  <c:v>9.3111606569094025</c:v>
                </c:pt>
                <c:pt idx="11">
                  <c:v>9.670852949287843</c:v>
                </c:pt>
                <c:pt idx="12">
                  <c:v>9.6576216223913072</c:v>
                </c:pt>
                <c:pt idx="13">
                  <c:v>9.7161197387132088</c:v>
                </c:pt>
                <c:pt idx="14">
                  <c:v>9.7992081440393637</c:v>
                </c:pt>
                <c:pt idx="15">
                  <c:v>9.8682413659578483</c:v>
                </c:pt>
                <c:pt idx="16">
                  <c:v>9.9004613798219001</c:v>
                </c:pt>
                <c:pt idx="17">
                  <c:v>9.9188179380429684</c:v>
                </c:pt>
                <c:pt idx="18">
                  <c:v>9.9429711357210184</c:v>
                </c:pt>
                <c:pt idx="19">
                  <c:v>9.9920026250944005</c:v>
                </c:pt>
                <c:pt idx="20">
                  <c:v>10.042637771150096</c:v>
                </c:pt>
                <c:pt idx="21">
                  <c:v>10.088365396686132</c:v>
                </c:pt>
                <c:pt idx="22">
                  <c:v>10.137815765379404</c:v>
                </c:pt>
                <c:pt idx="23">
                  <c:v>10.201911211840704</c:v>
                </c:pt>
                <c:pt idx="24">
                  <c:v>10.261438851875994</c:v>
                </c:pt>
                <c:pt idx="25">
                  <c:v>10.305403508632189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30.279384218784593</c:v>
                </c:pt>
                <c:pt idx="1">
                  <c:v>30.200904513009124</c:v>
                </c:pt>
                <c:pt idx="2">
                  <c:v>30.096767236878822</c:v>
                </c:pt>
                <c:pt idx="3">
                  <c:v>32.077572092256283</c:v>
                </c:pt>
                <c:pt idx="4">
                  <c:v>35.276453785182696</c:v>
                </c:pt>
                <c:pt idx="5">
                  <c:v>34.826370446983972</c:v>
                </c:pt>
                <c:pt idx="6">
                  <c:v>37.99439056351077</c:v>
                </c:pt>
                <c:pt idx="7">
                  <c:v>38.524510154873553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36.565361484940723</c:v>
                </c:pt>
                <c:pt idx="11">
                  <c:v>36.922029946895535</c:v>
                </c:pt>
                <c:pt idx="12">
                  <c:v>37.236317769952329</c:v>
                </c:pt>
                <c:pt idx="13">
                  <c:v>37.659671340895123</c:v>
                </c:pt>
                <c:pt idx="14">
                  <c:v>38.166467537050472</c:v>
                </c:pt>
                <c:pt idx="15">
                  <c:v>38.609094588917799</c:v>
                </c:pt>
                <c:pt idx="16">
                  <c:v>39.056999408879186</c:v>
                </c:pt>
                <c:pt idx="17">
                  <c:v>39.506520932328243</c:v>
                </c:pt>
                <c:pt idx="18">
                  <c:v>39.927569602574188</c:v>
                </c:pt>
                <c:pt idx="19">
                  <c:v>40.365342403407297</c:v>
                </c:pt>
                <c:pt idx="20">
                  <c:v>40.816706105905808</c:v>
                </c:pt>
                <c:pt idx="21">
                  <c:v>41.275277794648758</c:v>
                </c:pt>
                <c:pt idx="22">
                  <c:v>41.774162169226798</c:v>
                </c:pt>
                <c:pt idx="23">
                  <c:v>42.290031442811248</c:v>
                </c:pt>
                <c:pt idx="24">
                  <c:v>42.82488365123691</c:v>
                </c:pt>
                <c:pt idx="25">
                  <c:v>43.380612048742691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9.5178501891296126</c:v>
                </c:pt>
                <c:pt idx="1">
                  <c:v>9.157316729941833</c:v>
                </c:pt>
                <c:pt idx="2">
                  <c:v>9.5012640841182368</c:v>
                </c:pt>
                <c:pt idx="3">
                  <c:v>9.0628932665754505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11.102999670461092</c:v>
                </c:pt>
                <c:pt idx="7">
                  <c:v>10.550090044792166</c:v>
                </c:pt>
                <c:pt idx="8">
                  <c:v>9.9693990916488815</c:v>
                </c:pt>
                <c:pt idx="9">
                  <c:v>11.022358976383284</c:v>
                </c:pt>
                <c:pt idx="10">
                  <c:v>11.251642958101975</c:v>
                </c:pt>
                <c:pt idx="11">
                  <c:v>10.659795895380656</c:v>
                </c:pt>
                <c:pt idx="12">
                  <c:v>10.675870070539613</c:v>
                </c:pt>
                <c:pt idx="13">
                  <c:v>10.718482057672746</c:v>
                </c:pt>
                <c:pt idx="14">
                  <c:v>10.777968834913604</c:v>
                </c:pt>
                <c:pt idx="15">
                  <c:v>10.802300772031236</c:v>
                </c:pt>
                <c:pt idx="16">
                  <c:v>10.817489593164193</c:v>
                </c:pt>
                <c:pt idx="17">
                  <c:v>10.829370880013277</c:v>
                </c:pt>
                <c:pt idx="18">
                  <c:v>10.835584402740629</c:v>
                </c:pt>
                <c:pt idx="19">
                  <c:v>10.844973937399843</c:v>
                </c:pt>
                <c:pt idx="20">
                  <c:v>10.856349511351084</c:v>
                </c:pt>
                <c:pt idx="21">
                  <c:v>10.870723845969991</c:v>
                </c:pt>
                <c:pt idx="22">
                  <c:v>10.88633904708233</c:v>
                </c:pt>
                <c:pt idx="23">
                  <c:v>10.894016388338983</c:v>
                </c:pt>
                <c:pt idx="24">
                  <c:v>10.898451696153648</c:v>
                </c:pt>
                <c:pt idx="25">
                  <c:v>10.910527945758817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0.70064454559435096</c:v>
                </c:pt>
                <c:pt idx="1">
                  <c:v>0.50370026024929215</c:v>
                </c:pt>
                <c:pt idx="2">
                  <c:v>0.48002039266271251</c:v>
                </c:pt>
                <c:pt idx="3">
                  <c:v>0.45508282526967764</c:v>
                </c:pt>
                <c:pt idx="4">
                  <c:v>0.52483906778362133</c:v>
                </c:pt>
                <c:pt idx="5">
                  <c:v>0.513054409627139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0.45651065118153772</c:v>
                </c:pt>
                <c:pt idx="9">
                  <c:v>0.41065554810489918</c:v>
                </c:pt>
                <c:pt idx="10">
                  <c:v>0.51231242352039552</c:v>
                </c:pt>
                <c:pt idx="11">
                  <c:v>0.36790049624626642</c:v>
                </c:pt>
                <c:pt idx="12">
                  <c:v>0.37259719667615376</c:v>
                </c:pt>
                <c:pt idx="13">
                  <c:v>0.37795602487580771</c:v>
                </c:pt>
                <c:pt idx="14">
                  <c:v>0.38433384949431754</c:v>
                </c:pt>
                <c:pt idx="15">
                  <c:v>0.39023282342393378</c:v>
                </c:pt>
                <c:pt idx="16">
                  <c:v>0.39452268333909002</c:v>
                </c:pt>
                <c:pt idx="17">
                  <c:v>0.39864117481152872</c:v>
                </c:pt>
                <c:pt idx="18">
                  <c:v>0.40142509600458165</c:v>
                </c:pt>
                <c:pt idx="19">
                  <c:v>0.40660405602216199</c:v>
                </c:pt>
                <c:pt idx="20">
                  <c:v>0.41012837195915458</c:v>
                </c:pt>
                <c:pt idx="21">
                  <c:v>0.41399684128200909</c:v>
                </c:pt>
                <c:pt idx="22">
                  <c:v>0.41658130110122171</c:v>
                </c:pt>
                <c:pt idx="23">
                  <c:v>0.42182312215286455</c:v>
                </c:pt>
                <c:pt idx="24">
                  <c:v>0.42436856792402827</c:v>
                </c:pt>
                <c:pt idx="25">
                  <c:v>0.42958110868422483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28.597388816843303</c:v>
                </c:pt>
                <c:pt idx="1">
                  <c:v>30.427044063578318</c:v>
                </c:pt>
                <c:pt idx="2">
                  <c:v>30.342989036372138</c:v>
                </c:pt>
                <c:pt idx="3">
                  <c:v>30.141160961715421</c:v>
                </c:pt>
                <c:pt idx="4">
                  <c:v>31.835856430124188</c:v>
                </c:pt>
                <c:pt idx="5">
                  <c:v>32.655691486787738</c:v>
                </c:pt>
                <c:pt idx="6">
                  <c:v>32.210854074648893</c:v>
                </c:pt>
                <c:pt idx="7">
                  <c:v>30.696010752391569</c:v>
                </c:pt>
                <c:pt idx="8">
                  <c:v>30.385016757078724</c:v>
                </c:pt>
                <c:pt idx="9">
                  <c:v>28.318392298640749</c:v>
                </c:pt>
                <c:pt idx="10">
                  <c:v>27.964043166280533</c:v>
                </c:pt>
                <c:pt idx="11">
                  <c:v>27.602389072645121</c:v>
                </c:pt>
                <c:pt idx="12">
                  <c:v>27.602668890081027</c:v>
                </c:pt>
                <c:pt idx="13">
                  <c:v>27.635461933225741</c:v>
                </c:pt>
                <c:pt idx="14">
                  <c:v>27.711534510397247</c:v>
                </c:pt>
                <c:pt idx="15">
                  <c:v>27.710825564964381</c:v>
                </c:pt>
                <c:pt idx="16">
                  <c:v>27.675248771616356</c:v>
                </c:pt>
                <c:pt idx="17">
                  <c:v>27.610172737747813</c:v>
                </c:pt>
                <c:pt idx="18">
                  <c:v>27.534917679403641</c:v>
                </c:pt>
                <c:pt idx="19">
                  <c:v>27.459841044982991</c:v>
                </c:pt>
                <c:pt idx="20">
                  <c:v>27.415621994750587</c:v>
                </c:pt>
                <c:pt idx="21">
                  <c:v>27.327919304405064</c:v>
                </c:pt>
                <c:pt idx="22">
                  <c:v>27.279875353781573</c:v>
                </c:pt>
                <c:pt idx="23">
                  <c:v>27.212157808513727</c:v>
                </c:pt>
                <c:pt idx="24">
                  <c:v>27.132898500909192</c:v>
                </c:pt>
                <c:pt idx="25">
                  <c:v>27.063178271985048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6.425525429160543</c:v>
                </c:pt>
                <c:pt idx="1">
                  <c:v>5.9796035801162297</c:v>
                </c:pt>
                <c:pt idx="2">
                  <c:v>6.289717447785117</c:v>
                </c:pt>
                <c:pt idx="3">
                  <c:v>6.2641726506970006</c:v>
                </c:pt>
                <c:pt idx="4">
                  <c:v>6.2108514983954795</c:v>
                </c:pt>
                <c:pt idx="5">
                  <c:v>7.0081764764575425</c:v>
                </c:pt>
                <c:pt idx="6">
                  <c:v>6.9270206886656931</c:v>
                </c:pt>
                <c:pt idx="7">
                  <c:v>7.5557578327337245</c:v>
                </c:pt>
                <c:pt idx="8">
                  <c:v>7.6112917721562336</c:v>
                </c:pt>
                <c:pt idx="9">
                  <c:v>7.4470051718733963</c:v>
                </c:pt>
                <c:pt idx="10">
                  <c:v>7.4892665772946962</c:v>
                </c:pt>
                <c:pt idx="11">
                  <c:v>7.9115960884056564</c:v>
                </c:pt>
                <c:pt idx="12">
                  <c:v>8.0022413890959463</c:v>
                </c:pt>
                <c:pt idx="13">
                  <c:v>8.113812427313853</c:v>
                </c:pt>
                <c:pt idx="14">
                  <c:v>8.2365778734105763</c:v>
                </c:pt>
                <c:pt idx="15">
                  <c:v>8.3399714664094642</c:v>
                </c:pt>
                <c:pt idx="16">
                  <c:v>8.4366211695591424</c:v>
                </c:pt>
                <c:pt idx="17">
                  <c:v>8.5319151051687339</c:v>
                </c:pt>
                <c:pt idx="18">
                  <c:v>8.6311946479532029</c:v>
                </c:pt>
                <c:pt idx="19">
                  <c:v>8.7325210595189908</c:v>
                </c:pt>
                <c:pt idx="20">
                  <c:v>8.8336569886120468</c:v>
                </c:pt>
                <c:pt idx="21">
                  <c:v>8.937757542901748</c:v>
                </c:pt>
                <c:pt idx="22">
                  <c:v>9.0417297705955182</c:v>
                </c:pt>
                <c:pt idx="23">
                  <c:v>9.1478112633693911</c:v>
                </c:pt>
                <c:pt idx="24">
                  <c:v>9.2595235913490512</c:v>
                </c:pt>
                <c:pt idx="25">
                  <c:v>9.3696281890597355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11.150760005253115</c:v>
                </c:pt>
                <c:pt idx="1">
                  <c:v>10.572184390472836</c:v>
                </c:pt>
                <c:pt idx="2">
                  <c:v>10.487838318649979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11.842277087192301</c:v>
                </c:pt>
                <c:pt idx="6">
                  <c:v>11.345231061733108</c:v>
                </c:pt>
                <c:pt idx="7">
                  <c:v>12.51521774297407</c:v>
                </c:pt>
                <c:pt idx="8">
                  <c:v>12.378930540340159</c:v>
                </c:pt>
                <c:pt idx="9">
                  <c:v>11.656117258642581</c:v>
                </c:pt>
                <c:pt idx="10">
                  <c:v>10.179592196433891</c:v>
                </c:pt>
                <c:pt idx="11">
                  <c:v>11.008858427320034</c:v>
                </c:pt>
                <c:pt idx="12">
                  <c:v>11.00620298597879</c:v>
                </c:pt>
                <c:pt idx="13">
                  <c:v>11.009740582213897</c:v>
                </c:pt>
                <c:pt idx="14">
                  <c:v>11.009276955915032</c:v>
                </c:pt>
                <c:pt idx="15">
                  <c:v>10.983885786223206</c:v>
                </c:pt>
                <c:pt idx="16">
                  <c:v>10.929338470973569</c:v>
                </c:pt>
                <c:pt idx="17">
                  <c:v>10.8695774132282</c:v>
                </c:pt>
                <c:pt idx="18">
                  <c:v>10.809608640799439</c:v>
                </c:pt>
                <c:pt idx="19">
                  <c:v>10.750448647210527</c:v>
                </c:pt>
                <c:pt idx="20">
                  <c:v>10.684809222061586</c:v>
                </c:pt>
                <c:pt idx="21">
                  <c:v>10.617192142170429</c:v>
                </c:pt>
                <c:pt idx="22">
                  <c:v>10.54419015310731</c:v>
                </c:pt>
                <c:pt idx="23">
                  <c:v>10.476579481966843</c:v>
                </c:pt>
                <c:pt idx="24">
                  <c:v>10.396533881451798</c:v>
                </c:pt>
                <c:pt idx="25">
                  <c:v>10.314131585234092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16.714319038862744</c:v>
                </c:pt>
                <c:pt idx="1">
                  <c:v>15.854245113076303</c:v>
                </c:pt>
                <c:pt idx="2">
                  <c:v>15.184213951324695</c:v>
                </c:pt>
                <c:pt idx="3">
                  <c:v>15.260972554877874</c:v>
                </c:pt>
                <c:pt idx="4">
                  <c:v>15.669062957065071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16.729767720838403</c:v>
                </c:pt>
                <c:pt idx="8">
                  <c:v>18.479604365616336</c:v>
                </c:pt>
                <c:pt idx="9">
                  <c:v>18.967572134305399</c:v>
                </c:pt>
                <c:pt idx="10">
                  <c:v>16.760354407893018</c:v>
                </c:pt>
                <c:pt idx="11">
                  <c:v>17.422291917177358</c:v>
                </c:pt>
                <c:pt idx="12">
                  <c:v>17.461349084630534</c:v>
                </c:pt>
                <c:pt idx="13">
                  <c:v>17.531756004149486</c:v>
                </c:pt>
                <c:pt idx="14">
                  <c:v>17.620363532546079</c:v>
                </c:pt>
                <c:pt idx="15">
                  <c:v>17.663603177470765</c:v>
                </c:pt>
                <c:pt idx="16">
                  <c:v>17.685125023600122</c:v>
                </c:pt>
                <c:pt idx="17">
                  <c:v>17.700930764083889</c:v>
                </c:pt>
                <c:pt idx="18">
                  <c:v>17.722999519028885</c:v>
                </c:pt>
                <c:pt idx="19">
                  <c:v>17.740203355552897</c:v>
                </c:pt>
                <c:pt idx="20">
                  <c:v>17.757584018850618</c:v>
                </c:pt>
                <c:pt idx="21">
                  <c:v>17.78396732143284</c:v>
                </c:pt>
                <c:pt idx="22">
                  <c:v>17.802976709159712</c:v>
                </c:pt>
                <c:pt idx="23">
                  <c:v>17.826964637923474</c:v>
                </c:pt>
                <c:pt idx="24">
                  <c:v>17.850500184787553</c:v>
                </c:pt>
                <c:pt idx="25">
                  <c:v>17.870700126055866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7.0965798354609788</c:v>
                </c:pt>
                <c:pt idx="2">
                  <c:v>6.9052156973808403</c:v>
                </c:pt>
                <c:pt idx="3">
                  <c:v>6.7681739936128169</c:v>
                </c:pt>
                <c:pt idx="4">
                  <c:v>7.8014346396869723</c:v>
                </c:pt>
                <c:pt idx="5">
                  <c:v>7.970132567310003</c:v>
                </c:pt>
                <c:pt idx="6">
                  <c:v>7.8486019544703849</c:v>
                </c:pt>
                <c:pt idx="7">
                  <c:v>7.7195397615166694</c:v>
                </c:pt>
                <c:pt idx="8">
                  <c:v>7.6523352566324307</c:v>
                </c:pt>
                <c:pt idx="9">
                  <c:v>7.0139765994807082</c:v>
                </c:pt>
                <c:pt idx="10">
                  <c:v>6.1648639460946812</c:v>
                </c:pt>
                <c:pt idx="11">
                  <c:v>10.630442874858645</c:v>
                </c:pt>
                <c:pt idx="12">
                  <c:v>10.786817024029787</c:v>
                </c:pt>
                <c:pt idx="13">
                  <c:v>10.976600955039734</c:v>
                </c:pt>
                <c:pt idx="14">
                  <c:v>11.184628900091143</c:v>
                </c:pt>
                <c:pt idx="15">
                  <c:v>11.377245049988975</c:v>
                </c:pt>
                <c:pt idx="16">
                  <c:v>11.570288546413845</c:v>
                </c:pt>
                <c:pt idx="17">
                  <c:v>11.754129752398002</c:v>
                </c:pt>
                <c:pt idx="18">
                  <c:v>11.925501035763546</c:v>
                </c:pt>
                <c:pt idx="19">
                  <c:v>12.100166166746822</c:v>
                </c:pt>
                <c:pt idx="20">
                  <c:v>12.28107458069578</c:v>
                </c:pt>
                <c:pt idx="21">
                  <c:v>12.475651269198714</c:v>
                </c:pt>
                <c:pt idx="22">
                  <c:v>12.671049973890584</c:v>
                </c:pt>
                <c:pt idx="23">
                  <c:v>12.860472949854039</c:v>
                </c:pt>
                <c:pt idx="24">
                  <c:v>13.044623295247989</c:v>
                </c:pt>
                <c:pt idx="25">
                  <c:v>13.227570268039601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45.17805224986845</c:v>
                </c:pt>
                <c:pt idx="1">
                  <c:v>41.674862977914124</c:v>
                </c:pt>
                <c:pt idx="2">
                  <c:v>43.220714816477042</c:v>
                </c:pt>
                <c:pt idx="3">
                  <c:v>44.954807617648143</c:v>
                </c:pt>
                <c:pt idx="4">
                  <c:v>48.72435642826197</c:v>
                </c:pt>
                <c:pt idx="5">
                  <c:v>50.234268838853509</c:v>
                </c:pt>
                <c:pt idx="6">
                  <c:v>49.308015763741025</c:v>
                </c:pt>
                <c:pt idx="7">
                  <c:v>48.421141187009006</c:v>
                </c:pt>
                <c:pt idx="8">
                  <c:v>49.036511377537053</c:v>
                </c:pt>
                <c:pt idx="9">
                  <c:v>49.606422434092202</c:v>
                </c:pt>
                <c:pt idx="10">
                  <c:v>45.619275504291615</c:v>
                </c:pt>
                <c:pt idx="11">
                  <c:v>41.471209812018365</c:v>
                </c:pt>
                <c:pt idx="12">
                  <c:v>41.195139185925512</c:v>
                </c:pt>
                <c:pt idx="13">
                  <c:v>41.072707192213194</c:v>
                </c:pt>
                <c:pt idx="14">
                  <c:v>41.056175423680131</c:v>
                </c:pt>
                <c:pt idx="15">
                  <c:v>40.902607589850206</c:v>
                </c:pt>
                <c:pt idx="16">
                  <c:v>40.695872813977985</c:v>
                </c:pt>
                <c:pt idx="17">
                  <c:v>40.46224909763108</c:v>
                </c:pt>
                <c:pt idx="18">
                  <c:v>40.196648035502299</c:v>
                </c:pt>
                <c:pt idx="19">
                  <c:v>39.928256341171668</c:v>
                </c:pt>
                <c:pt idx="20">
                  <c:v>39.647669209671903</c:v>
                </c:pt>
                <c:pt idx="21">
                  <c:v>39.35731804002635</c:v>
                </c:pt>
                <c:pt idx="22">
                  <c:v>39.052754006635062</c:v>
                </c:pt>
                <c:pt idx="23">
                  <c:v>38.748378667391655</c:v>
                </c:pt>
                <c:pt idx="24">
                  <c:v>38.442232688529231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59.87931981951786</c:v>
                </c:pt>
                <c:pt idx="1">
                  <c:v>146.71594486053027</c:v>
                </c:pt>
                <c:pt idx="2">
                  <c:v>78.491009873694267</c:v>
                </c:pt>
                <c:pt idx="3">
                  <c:v>47.47448748083383</c:v>
                </c:pt>
                <c:pt idx="4">
                  <c:v>37.997984033910967</c:v>
                </c:pt>
                <c:pt idx="5">
                  <c:v>54.720721103185731</c:v>
                </c:pt>
                <c:pt idx="6">
                  <c:v>36.432806461044784</c:v>
                </c:pt>
                <c:pt idx="7">
                  <c:v>28.184831711289959</c:v>
                </c:pt>
                <c:pt idx="8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56.776823884872442</c:v>
                </c:pt>
                <c:pt idx="1">
                  <c:v>121.19033556704213</c:v>
                </c:pt>
                <c:pt idx="2">
                  <c:v>68.086169656927055</c:v>
                </c:pt>
                <c:pt idx="3">
                  <c:v>51.567234989892022</c:v>
                </c:pt>
                <c:pt idx="4">
                  <c:v>38.51172323641498</c:v>
                </c:pt>
                <c:pt idx="5">
                  <c:v>48.329316866563097</c:v>
                </c:pt>
                <c:pt idx="6">
                  <c:v>35.453309743575232</c:v>
                </c:pt>
                <c:pt idx="7">
                  <c:v>26.939946604326909</c:v>
                </c:pt>
                <c:pt idx="8">
                  <c:v>51.784139450386299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11.063072017854438</c:v>
                </c:pt>
                <c:pt idx="1">
                  <c:v>27.106671703217021</c:v>
                </c:pt>
                <c:pt idx="2">
                  <c:v>14.501696038032838</c:v>
                </c:pt>
                <c:pt idx="3">
                  <c:v>8.7712030730181816</c:v>
                </c:pt>
                <c:pt idx="4">
                  <c:v>7.0203608719586308</c:v>
                </c:pt>
                <c:pt idx="5">
                  <c:v>10.109989229305599</c:v>
                </c:pt>
                <c:pt idx="6">
                  <c:v>6.7311847046016808</c:v>
                </c:pt>
                <c:pt idx="7">
                  <c:v>5.2073207239650809</c:v>
                </c:pt>
                <c:pt idx="8">
                  <c:v>9.4885016380465377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11.386358444660852</c:v>
                </c:pt>
                <c:pt idx="1">
                  <c:v>24.30422320898327</c:v>
                </c:pt>
                <c:pt idx="2">
                  <c:v>13.654401211483064</c:v>
                </c:pt>
                <c:pt idx="3">
                  <c:v>10.341596824534784</c:v>
                </c:pt>
                <c:pt idx="4">
                  <c:v>7.7233676540372826</c:v>
                </c:pt>
                <c:pt idx="5">
                  <c:v>9.692245666015511</c:v>
                </c:pt>
                <c:pt idx="6">
                  <c:v>7.1100154106628679</c:v>
                </c:pt>
                <c:pt idx="7">
                  <c:v>5.4026954579017881</c:v>
                </c:pt>
                <c:pt idx="8">
                  <c:v>10.385096121720579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10.330802757765365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11.137497168564432</c:v>
                </c:pt>
                <c:pt idx="4">
                  <c:v>9.7546099145936651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5.8303649208846524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8.9262167360284667E-2</c:v>
                </c:pt>
                <c:pt idx="1">
                  <c:v>9.7976913547601796E-2</c:v>
                </c:pt>
                <c:pt idx="2">
                  <c:v>0.10118856851324003</c:v>
                </c:pt>
                <c:pt idx="3">
                  <c:v>0.10247475331256124</c:v>
                </c:pt>
                <c:pt idx="4">
                  <c:v>9.9860190713991617E-2</c:v>
                </c:pt>
                <c:pt idx="5">
                  <c:v>0.10330802757765366</c:v>
                </c:pt>
                <c:pt idx="6">
                  <c:v>0.10255575707429272</c:v>
                </c:pt>
                <c:pt idx="7">
                  <c:v>0.10898353810456538</c:v>
                </c:pt>
                <c:pt idx="8">
                  <c:v>0.10794841361396748</c:v>
                </c:pt>
                <c:pt idx="9">
                  <c:v>0.11096213233062799</c:v>
                </c:pt>
                <c:pt idx="10">
                  <c:v>0.11386358444660852</c:v>
                </c:pt>
                <c:pt idx="11">
                  <c:v>0.10280163292147643</c:v>
                </c:pt>
                <c:pt idx="12">
                  <c:v>0.10336104162793204</c:v>
                </c:pt>
                <c:pt idx="13">
                  <c:v>0.10391897466146341</c:v>
                </c:pt>
                <c:pt idx="14">
                  <c:v>0.10449089749217592</c:v>
                </c:pt>
                <c:pt idx="15">
                  <c:v>0.10504006220773042</c:v>
                </c:pt>
                <c:pt idx="16">
                  <c:v>0.10559531898819297</c:v>
                </c:pt>
                <c:pt idx="17">
                  <c:v>0.10617164217563857</c:v>
                </c:pt>
                <c:pt idx="18">
                  <c:v>0.10672576257116183</c:v>
                </c:pt>
                <c:pt idx="19">
                  <c:v>0.10726777607559029</c:v>
                </c:pt>
                <c:pt idx="20">
                  <c:v>0.10779858703594108</c:v>
                </c:pt>
                <c:pt idx="21">
                  <c:v>0.1083323319817058</c:v>
                </c:pt>
                <c:pt idx="22">
                  <c:v>0.10887832565640808</c:v>
                </c:pt>
                <c:pt idx="23">
                  <c:v>0.10944770641777848</c:v>
                </c:pt>
                <c:pt idx="24">
                  <c:v>0.11003378112436833</c:v>
                </c:pt>
                <c:pt idx="25">
                  <c:v>0.11063072017854438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0.20726268653814367</c:v>
                </c:pt>
                <c:pt idx="1">
                  <c:v>0.20649780257291867</c:v>
                </c:pt>
                <c:pt idx="2">
                  <c:v>0.20742327075512904</c:v>
                </c:pt>
                <c:pt idx="3">
                  <c:v>0.21374276860542069</c:v>
                </c:pt>
                <c:pt idx="4">
                  <c:v>0.21052742404341143</c:v>
                </c:pt>
                <c:pt idx="5">
                  <c:v>0.20684204853676805</c:v>
                </c:pt>
                <c:pt idx="6">
                  <c:v>0.21248932454213962</c:v>
                </c:pt>
                <c:pt idx="7">
                  <c:v>0.2170852147090139</c:v>
                </c:pt>
                <c:pt idx="8">
                  <c:v>0.22095314503135999</c:v>
                </c:pt>
                <c:pt idx="9">
                  <c:v>0.23204723831646396</c:v>
                </c:pt>
                <c:pt idx="10">
                  <c:v>0.24304223208983269</c:v>
                </c:pt>
                <c:pt idx="11">
                  <c:v>0.24981082564492513</c:v>
                </c:pt>
                <c:pt idx="12">
                  <c:v>0.25100499258459891</c:v>
                </c:pt>
                <c:pt idx="13">
                  <c:v>0.25243507232304963</c:v>
                </c:pt>
                <c:pt idx="14">
                  <c:v>0.25382208430466868</c:v>
                </c:pt>
                <c:pt idx="15">
                  <c:v>0.25530871818747775</c:v>
                </c:pt>
                <c:pt idx="16">
                  <c:v>0.25691601694079164</c:v>
                </c:pt>
                <c:pt idx="17">
                  <c:v>0.25861745518773294</c:v>
                </c:pt>
                <c:pt idx="18">
                  <c:v>0.26031287964802674</c:v>
                </c:pt>
                <c:pt idx="19">
                  <c:v>0.26183574762398593</c:v>
                </c:pt>
                <c:pt idx="20">
                  <c:v>0.26331194385868345</c:v>
                </c:pt>
                <c:pt idx="21">
                  <c:v>0.26482868311145907</c:v>
                </c:pt>
                <c:pt idx="22">
                  <c:v>0.2664753486216816</c:v>
                </c:pt>
                <c:pt idx="23">
                  <c:v>0.26798505167199399</c:v>
                </c:pt>
                <c:pt idx="24">
                  <c:v>0.26955897051451899</c:v>
                </c:pt>
                <c:pt idx="25">
                  <c:v>0.27106671703217022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0.12205160540192486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0.12560901017119444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0.12958735247173708</c:v>
                </c:pt>
                <c:pt idx="8">
                  <c:v>0.12772916620172933</c:v>
                </c:pt>
                <c:pt idx="9">
                  <c:v>0.12694324836488316</c:v>
                </c:pt>
                <c:pt idx="10">
                  <c:v>0.13654401211483064</c:v>
                </c:pt>
                <c:pt idx="11">
                  <c:v>0.13565569714645939</c:v>
                </c:pt>
                <c:pt idx="12">
                  <c:v>0.1360288876152968</c:v>
                </c:pt>
                <c:pt idx="13">
                  <c:v>0.13655418489624219</c:v>
                </c:pt>
                <c:pt idx="14">
                  <c:v>0.13717147954886885</c:v>
                </c:pt>
                <c:pt idx="15">
                  <c:v>0.13784337241231878</c:v>
                </c:pt>
                <c:pt idx="16">
                  <c:v>0.13853000533829873</c:v>
                </c:pt>
                <c:pt idx="17">
                  <c:v>0.139226515634881</c:v>
                </c:pt>
                <c:pt idx="18">
                  <c:v>0.13984661208967494</c:v>
                </c:pt>
                <c:pt idx="19">
                  <c:v>0.14050228861495853</c:v>
                </c:pt>
                <c:pt idx="20">
                  <c:v>0.14114688511848963</c:v>
                </c:pt>
                <c:pt idx="21">
                  <c:v>0.14190277432667003</c:v>
                </c:pt>
                <c:pt idx="22">
                  <c:v>0.14267955973701449</c:v>
                </c:pt>
                <c:pt idx="23">
                  <c:v>0.14345429898435541</c:v>
                </c:pt>
                <c:pt idx="24">
                  <c:v>0.14421718410737594</c:v>
                </c:pt>
                <c:pt idx="25">
                  <c:v>0.14501696038032838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0.11551202284808977</c:v>
                </c:pt>
                <c:pt idx="2">
                  <c:v>0.11436557563583444</c:v>
                </c:pt>
                <c:pt idx="3">
                  <c:v>0.11070571155763177</c:v>
                </c:pt>
                <c:pt idx="4">
                  <c:v>0.11068095436971268</c:v>
                </c:pt>
                <c:pt idx="5">
                  <c:v>0.11137497168564432</c:v>
                </c:pt>
                <c:pt idx="6">
                  <c:v>0.10535744176919526</c:v>
                </c:pt>
                <c:pt idx="7">
                  <c:v>0.10685334469920818</c:v>
                </c:pt>
                <c:pt idx="8">
                  <c:v>0.10686190287779068</c:v>
                </c:pt>
                <c:pt idx="9">
                  <c:v>0.10226167044460881</c:v>
                </c:pt>
                <c:pt idx="10">
                  <c:v>0.10341596824534784</c:v>
                </c:pt>
                <c:pt idx="11">
                  <c:v>0.10568545308838004</c:v>
                </c:pt>
                <c:pt idx="12">
                  <c:v>0.10477723043162923</c:v>
                </c:pt>
                <c:pt idx="13">
                  <c:v>0.10366433021506792</c:v>
                </c:pt>
                <c:pt idx="14">
                  <c:v>0.10249840433548831</c:v>
                </c:pt>
                <c:pt idx="15">
                  <c:v>0.10125546647924631</c:v>
                </c:pt>
                <c:pt idx="16">
                  <c:v>9.9894797840431496E-2</c:v>
                </c:pt>
                <c:pt idx="17">
                  <c:v>9.8436994492232824E-2</c:v>
                </c:pt>
                <c:pt idx="18">
                  <c:v>9.7203618780134643E-2</c:v>
                </c:pt>
                <c:pt idx="19">
                  <c:v>9.601877673408063E-2</c:v>
                </c:pt>
                <c:pt idx="20">
                  <c:v>9.4909003751355525E-2</c:v>
                </c:pt>
                <c:pt idx="21">
                  <c:v>9.3658118687746636E-2</c:v>
                </c:pt>
                <c:pt idx="22">
                  <c:v>9.2114829612991236E-2</c:v>
                </c:pt>
                <c:pt idx="23">
                  <c:v>9.0686167045039179E-2</c:v>
                </c:pt>
                <c:pt idx="24">
                  <c:v>8.9204529439009445E-2</c:v>
                </c:pt>
                <c:pt idx="25">
                  <c:v>8.7712030730181814E-2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9.8938530501310865E-2</c:v>
                </c:pt>
                <c:pt idx="1">
                  <c:v>9.6578884192308201E-2</c:v>
                </c:pt>
                <c:pt idx="2">
                  <c:v>9.4186118738764243E-2</c:v>
                </c:pt>
                <c:pt idx="3">
                  <c:v>9.3996591149020856E-2</c:v>
                </c:pt>
                <c:pt idx="4">
                  <c:v>9.618526163361267E-2</c:v>
                </c:pt>
                <c:pt idx="5">
                  <c:v>9.7546099145936649E-2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8.8321431967521236E-2</c:v>
                </c:pt>
                <c:pt idx="9">
                  <c:v>8.7665010487172859E-2</c:v>
                </c:pt>
                <c:pt idx="10">
                  <c:v>7.7233676540372831E-2</c:v>
                </c:pt>
                <c:pt idx="11">
                  <c:v>7.8530225673867984E-2</c:v>
                </c:pt>
                <c:pt idx="12">
                  <c:v>7.7938831024228897E-2</c:v>
                </c:pt>
                <c:pt idx="13">
                  <c:v>7.736046027000526E-2</c:v>
                </c:pt>
                <c:pt idx="14">
                  <c:v>7.6769299082040818E-2</c:v>
                </c:pt>
                <c:pt idx="15">
                  <c:v>7.6169634952244672E-2</c:v>
                </c:pt>
                <c:pt idx="16">
                  <c:v>7.5529373266945227E-2</c:v>
                </c:pt>
                <c:pt idx="17">
                  <c:v>7.4894194415813631E-2</c:v>
                </c:pt>
                <c:pt idx="18">
                  <c:v>7.4259516005741405E-2</c:v>
                </c:pt>
                <c:pt idx="19">
                  <c:v>7.3676055457998088E-2</c:v>
                </c:pt>
                <c:pt idx="20">
                  <c:v>7.3084824985264391E-2</c:v>
                </c:pt>
                <c:pt idx="21">
                  <c:v>7.2494614304895302E-2</c:v>
                </c:pt>
                <c:pt idx="22">
                  <c:v>7.1923850726854283E-2</c:v>
                </c:pt>
                <c:pt idx="23">
                  <c:v>7.1363180037861615E-2</c:v>
                </c:pt>
                <c:pt idx="24">
                  <c:v>7.079258114863321E-2</c:v>
                </c:pt>
                <c:pt idx="25">
                  <c:v>7.0203608719586308E-2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9.6737014495572163E-2</c:v>
                </c:pt>
                <c:pt idx="5">
                  <c:v>9.4413593926550507E-2</c:v>
                </c:pt>
                <c:pt idx="6">
                  <c:v>0.10101367488942413</c:v>
                </c:pt>
                <c:pt idx="7">
                  <c:v>9.9011895770241151E-2</c:v>
                </c:pt>
                <c:pt idx="8">
                  <c:v>9.5138454342624384E-2</c:v>
                </c:pt>
                <c:pt idx="9">
                  <c:v>9.7261808163481567E-2</c:v>
                </c:pt>
                <c:pt idx="10">
                  <c:v>9.6922456660155101E-2</c:v>
                </c:pt>
                <c:pt idx="11">
                  <c:v>9.5760026079073787E-2</c:v>
                </c:pt>
                <c:pt idx="12">
                  <c:v>9.6043826169882232E-2</c:v>
                </c:pt>
                <c:pt idx="13">
                  <c:v>9.6293908318837426E-2</c:v>
                </c:pt>
                <c:pt idx="14">
                  <c:v>9.6565355451700197E-2</c:v>
                </c:pt>
                <c:pt idx="15">
                  <c:v>9.6863002041005938E-2</c:v>
                </c:pt>
                <c:pt idx="16">
                  <c:v>9.723551629531102E-2</c:v>
                </c:pt>
                <c:pt idx="17">
                  <c:v>9.7634002361544653E-2</c:v>
                </c:pt>
                <c:pt idx="18">
                  <c:v>9.7967826502404667E-2</c:v>
                </c:pt>
                <c:pt idx="19">
                  <c:v>9.8340608781889369E-2</c:v>
                </c:pt>
                <c:pt idx="20">
                  <c:v>9.8714747341737269E-2</c:v>
                </c:pt>
                <c:pt idx="21">
                  <c:v>9.9108473401179564E-2</c:v>
                </c:pt>
                <c:pt idx="22">
                  <c:v>9.957354837013524E-2</c:v>
                </c:pt>
                <c:pt idx="23">
                  <c:v>0.10005089896582425</c:v>
                </c:pt>
                <c:pt idx="24">
                  <c:v>0.10055041181051258</c:v>
                </c:pt>
                <c:pt idx="25">
                  <c:v>0.10109989229305599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8.1030482801551645E-2</c:v>
                </c:pt>
                <c:pt idx="1">
                  <c:v>8.6655466137215656E-2</c:v>
                </c:pt>
                <c:pt idx="2">
                  <c:v>8.541561310065672E-2</c:v>
                </c:pt>
                <c:pt idx="3">
                  <c:v>8.2661054437981274E-2</c:v>
                </c:pt>
                <c:pt idx="4">
                  <c:v>8.1170639348273843E-2</c:v>
                </c:pt>
                <c:pt idx="5">
                  <c:v>8.235237391566512E-2</c:v>
                </c:pt>
                <c:pt idx="6">
                  <c:v>7.9821899724288631E-2</c:v>
                </c:pt>
                <c:pt idx="7">
                  <c:v>7.6495734605320817E-2</c:v>
                </c:pt>
                <c:pt idx="8">
                  <c:v>7.6585851060786803E-2</c:v>
                </c:pt>
                <c:pt idx="9">
                  <c:v>7.0611991704963364E-2</c:v>
                </c:pt>
                <c:pt idx="10">
                  <c:v>7.1100154106628677E-2</c:v>
                </c:pt>
                <c:pt idx="11">
                  <c:v>7.0924703953145776E-2</c:v>
                </c:pt>
                <c:pt idx="12">
                  <c:v>7.0822140163101122E-2</c:v>
                </c:pt>
                <c:pt idx="13">
                  <c:v>7.0605251084359874E-2</c:v>
                </c:pt>
                <c:pt idx="14">
                  <c:v>7.0371554664259761E-2</c:v>
                </c:pt>
                <c:pt idx="15">
                  <c:v>7.0117957057588554E-2</c:v>
                </c:pt>
                <c:pt idx="16">
                  <c:v>6.9851309989855559E-2</c:v>
                </c:pt>
                <c:pt idx="17">
                  <c:v>6.9552166582473554E-2</c:v>
                </c:pt>
                <c:pt idx="18">
                  <c:v>6.9249380723657841E-2</c:v>
                </c:pt>
                <c:pt idx="19">
                  <c:v>6.8953724771808333E-2</c:v>
                </c:pt>
                <c:pt idx="20">
                  <c:v>6.870429459350437E-2</c:v>
                </c:pt>
                <c:pt idx="21">
                  <c:v>6.8383485026826452E-2</c:v>
                </c:pt>
                <c:pt idx="22">
                  <c:v>6.8139975544940196E-2</c:v>
                </c:pt>
                <c:pt idx="23">
                  <c:v>6.7862857692965337E-2</c:v>
                </c:pt>
                <c:pt idx="24">
                  <c:v>6.7579468076459107E-2</c:v>
                </c:pt>
                <c:pt idx="25">
                  <c:v>6.7311847046016809E-2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6.4469815172669087E-2</c:v>
                </c:pt>
                <c:pt idx="1">
                  <c:v>6.2900451296260304E-2</c:v>
                </c:pt>
                <c:pt idx="2">
                  <c:v>5.9858915560615823E-2</c:v>
                </c:pt>
                <c:pt idx="3">
                  <c:v>5.9214949617055701E-2</c:v>
                </c:pt>
                <c:pt idx="4">
                  <c:v>5.8634719224020075E-2</c:v>
                </c:pt>
                <c:pt idx="5">
                  <c:v>5.8303649208846522E-2</c:v>
                </c:pt>
                <c:pt idx="6">
                  <c:v>6.0102988064661897E-2</c:v>
                </c:pt>
                <c:pt idx="7">
                  <c:v>5.8484005559057903E-2</c:v>
                </c:pt>
                <c:pt idx="8">
                  <c:v>6.2198862198502618E-2</c:v>
                </c:pt>
                <c:pt idx="9">
                  <c:v>6.0460664617888044E-2</c:v>
                </c:pt>
                <c:pt idx="10">
                  <c:v>5.4026954579017884E-2</c:v>
                </c:pt>
                <c:pt idx="11">
                  <c:v>5.6779629548372353E-2</c:v>
                </c:pt>
                <c:pt idx="12">
                  <c:v>5.6625138135067275E-2</c:v>
                </c:pt>
                <c:pt idx="13">
                  <c:v>5.6369802432352643E-2</c:v>
                </c:pt>
                <c:pt idx="14">
                  <c:v>5.6045009794710013E-2</c:v>
                </c:pt>
                <c:pt idx="15">
                  <c:v>5.5718696017065202E-2</c:v>
                </c:pt>
                <c:pt idx="16">
                  <c:v>5.5349051794015454E-2</c:v>
                </c:pt>
                <c:pt idx="17">
                  <c:v>5.4981348967192853E-2</c:v>
                </c:pt>
                <c:pt idx="18">
                  <c:v>5.4633061679795474E-2</c:v>
                </c:pt>
                <c:pt idx="19">
                  <c:v>5.4280418920862585E-2</c:v>
                </c:pt>
                <c:pt idx="20">
                  <c:v>5.3907680896627251E-2</c:v>
                </c:pt>
                <c:pt idx="21">
                  <c:v>5.3553950505353803E-2</c:v>
                </c:pt>
                <c:pt idx="22">
                  <c:v>5.3179787901687349E-2</c:v>
                </c:pt>
                <c:pt idx="23">
                  <c:v>5.2826210688391127E-2</c:v>
                </c:pt>
                <c:pt idx="24">
                  <c:v>5.2453764470382955E-2</c:v>
                </c:pt>
                <c:pt idx="25">
                  <c:v>5.2073207239650809E-2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0.12211779625851511</c:v>
                </c:pt>
                <c:pt idx="1">
                  <c:v>0.11608627502701564</c:v>
                </c:pt>
                <c:pt idx="2">
                  <c:v>0.11687744362906266</c:v>
                </c:pt>
                <c:pt idx="3">
                  <c:v>0.11744092896337092</c:v>
                </c:pt>
                <c:pt idx="4">
                  <c:v>0.12059478600021108</c:v>
                </c:pt>
                <c:pt idx="5">
                  <c:v>0.12084728177744919</c:v>
                </c:pt>
                <c:pt idx="6">
                  <c:v>0.11657121996718722</c:v>
                </c:pt>
                <c:pt idx="7">
                  <c:v>0.11226991036619396</c:v>
                </c:pt>
                <c:pt idx="8">
                  <c:v>0.11426277270571751</c:v>
                </c:pt>
                <c:pt idx="9">
                  <c:v>0.11178623556991023</c:v>
                </c:pt>
                <c:pt idx="10">
                  <c:v>0.1038509612172058</c:v>
                </c:pt>
                <c:pt idx="11">
                  <c:v>0.10405180594429914</c:v>
                </c:pt>
                <c:pt idx="12">
                  <c:v>0.10339791224826358</c:v>
                </c:pt>
                <c:pt idx="13">
                  <c:v>0.1027980157986217</c:v>
                </c:pt>
                <c:pt idx="14">
                  <c:v>0.10226591532608748</c:v>
                </c:pt>
                <c:pt idx="15">
                  <c:v>0.10168309064532224</c:v>
                </c:pt>
                <c:pt idx="16">
                  <c:v>0.10109860954615799</c:v>
                </c:pt>
                <c:pt idx="17">
                  <c:v>0.10048568018248998</c:v>
                </c:pt>
                <c:pt idx="18">
                  <c:v>9.9801341999402229E-2</c:v>
                </c:pt>
                <c:pt idx="19">
                  <c:v>9.9124603018826252E-2</c:v>
                </c:pt>
                <c:pt idx="20">
                  <c:v>9.8422032418396949E-2</c:v>
                </c:pt>
                <c:pt idx="21">
                  <c:v>9.7737568654163207E-2</c:v>
                </c:pt>
                <c:pt idx="22">
                  <c:v>9.7034773828287457E-2</c:v>
                </c:pt>
                <c:pt idx="23">
                  <c:v>9.6323628495790681E-2</c:v>
                </c:pt>
                <c:pt idx="24">
                  <c:v>9.5609309308739426E-2</c:v>
                </c:pt>
                <c:pt idx="25">
                  <c:v>9.488501638046537E-2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6.4461206278662218</c:v>
                </c:pt>
                <c:pt idx="1">
                  <c:v>17.910741601664</c:v>
                </c:pt>
                <c:pt idx="2">
                  <c:v>4.0872593709573621</c:v>
                </c:pt>
                <c:pt idx="3">
                  <c:v>-1.8460462125699948</c:v>
                </c:pt>
                <c:pt idx="4">
                  <c:v>-2.5788592064363982</c:v>
                </c:pt>
                <c:pt idx="5">
                  <c:v>3.7907036812442811</c:v>
                </c:pt>
                <c:pt idx="6">
                  <c:v>-3.8984704927311356</c:v>
                </c:pt>
                <c:pt idx="7">
                  <c:v>2.5425530025959802</c:v>
                </c:pt>
                <c:pt idx="8">
                  <c:v>-1.5840023725906036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0.57383808661542446</c:v>
                </c:pt>
                <c:pt idx="1">
                  <c:v>3.6570170763233136</c:v>
                </c:pt>
                <c:pt idx="2">
                  <c:v>3.7886527006235866</c:v>
                </c:pt>
                <c:pt idx="3">
                  <c:v>-0.22891466032496766</c:v>
                </c:pt>
                <c:pt idx="4">
                  <c:v>-5.8911305654009638</c:v>
                </c:pt>
                <c:pt idx="5">
                  <c:v>-0.9343725390892601</c:v>
                </c:pt>
                <c:pt idx="6">
                  <c:v>-0.31208772693891262</c:v>
                </c:pt>
                <c:pt idx="7">
                  <c:v>-3.6837427886210712</c:v>
                </c:pt>
                <c:pt idx="8">
                  <c:v>-4.8362595831866102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-2.7710011010789088</c:v>
                </c:pt>
                <c:pt idx="1">
                  <c:v>10.07536534545855</c:v>
                </c:pt>
                <c:pt idx="2">
                  <c:v>2.7853110520045448</c:v>
                </c:pt>
                <c:pt idx="3">
                  <c:v>0.49275682308005031</c:v>
                </c:pt>
                <c:pt idx="4">
                  <c:v>0.650513726106837</c:v>
                </c:pt>
                <c:pt idx="5">
                  <c:v>1.4723113178098757</c:v>
                </c:pt>
                <c:pt idx="6">
                  <c:v>0.59748728779861437</c:v>
                </c:pt>
                <c:pt idx="7">
                  <c:v>1.7075423593670642</c:v>
                </c:pt>
                <c:pt idx="8">
                  <c:v>0.49571318945287857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5.873497035724327</c:v>
                </c:pt>
                <c:pt idx="1">
                  <c:v>15.450243948029595</c:v>
                </c:pt>
                <c:pt idx="2">
                  <c:v>7.6195291647626675</c:v>
                </c:pt>
                <c:pt idx="3">
                  <c:v>-4.5855043321382425</c:v>
                </c:pt>
                <c:pt idx="4">
                  <c:v>-1.1642529286108498</c:v>
                </c:pt>
                <c:pt idx="5">
                  <c:v>4.9190929188127583</c:v>
                </c:pt>
                <c:pt idx="6">
                  <c:v>0.3820094296709371</c:v>
                </c:pt>
                <c:pt idx="7">
                  <c:v>-0.46265725240401423</c:v>
                </c:pt>
                <c:pt idx="8">
                  <c:v>-0.92295798384677141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3.087156323411353</c:v>
                </c:pt>
                <c:pt idx="1">
                  <c:v>11.4609251371689</c:v>
                </c:pt>
                <c:pt idx="2">
                  <c:v>10.667065795055507</c:v>
                </c:pt>
                <c:pt idx="3">
                  <c:v>-6.0273373653465256</c:v>
                </c:pt>
                <c:pt idx="4">
                  <c:v>1.1433978176438337</c:v>
                </c:pt>
                <c:pt idx="5">
                  <c:v>3.8823707671729366</c:v>
                </c:pt>
                <c:pt idx="6">
                  <c:v>-0.33071737874260521</c:v>
                </c:pt>
                <c:pt idx="7">
                  <c:v>1.134709640753055</c:v>
                </c:pt>
                <c:pt idx="8">
                  <c:v>-1.1826173741344235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1.5339611234054473E-2</c:v>
                </c:pt>
                <c:pt idx="1">
                  <c:v>14.064684156319416</c:v>
                </c:pt>
                <c:pt idx="2">
                  <c:v>-0.26222557828838688</c:v>
                </c:pt>
                <c:pt idx="3">
                  <c:v>1.9345898562883637</c:v>
                </c:pt>
                <c:pt idx="4">
                  <c:v>-1.6571370201478217</c:v>
                </c:pt>
                <c:pt idx="5">
                  <c:v>2.5090334694496406</c:v>
                </c:pt>
                <c:pt idx="6">
                  <c:v>1.3102140962121513</c:v>
                </c:pt>
                <c:pt idx="7">
                  <c:v>0.11017546621000918</c:v>
                </c:pt>
                <c:pt idx="8">
                  <c:v>0.75537257974053418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1.2888391600155789</c:v>
                </c:pt>
                <c:pt idx="1">
                  <c:v>0.72285303186158778</c:v>
                </c:pt>
                <c:pt idx="2">
                  <c:v>0.54849046708756788</c:v>
                </c:pt>
                <c:pt idx="3">
                  <c:v>-0.13632342354907578</c:v>
                </c:pt>
                <c:pt idx="4">
                  <c:v>1.521637494358254</c:v>
                </c:pt>
                <c:pt idx="5">
                  <c:v>1.3856388373418742</c:v>
                </c:pt>
                <c:pt idx="6">
                  <c:v>-0.35428044323222352</c:v>
                </c:pt>
                <c:pt idx="7">
                  <c:v>1.5466711163175892</c:v>
                </c:pt>
                <c:pt idx="8">
                  <c:v>0.8624676395431865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2.0365550352702435</c:v>
                </c:pt>
                <c:pt idx="1">
                  <c:v>5.8978556232849577</c:v>
                </c:pt>
                <c:pt idx="2">
                  <c:v>3.8852495262916307</c:v>
                </c:pt>
                <c:pt idx="3">
                  <c:v>-2.909068275666435</c:v>
                </c:pt>
                <c:pt idx="4">
                  <c:v>1.0886012137854495</c:v>
                </c:pt>
                <c:pt idx="5">
                  <c:v>0.66627795155710956</c:v>
                </c:pt>
                <c:pt idx="6">
                  <c:v>1.2702284557602432</c:v>
                </c:pt>
                <c:pt idx="7">
                  <c:v>1.0645978963443747</c:v>
                </c:pt>
                <c:pt idx="8">
                  <c:v>-3.0718801163821787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-0.22289826064043439</c:v>
                </c:pt>
                <c:pt idx="1">
                  <c:v>18.904900638341744</c:v>
                </c:pt>
                <c:pt idx="2">
                  <c:v>5.9711002233879853</c:v>
                </c:pt>
                <c:pt idx="3">
                  <c:v>-1.0473558098426707</c:v>
                </c:pt>
                <c:pt idx="4">
                  <c:v>-3.1239779106477243</c:v>
                </c:pt>
                <c:pt idx="5">
                  <c:v>4.3394874477236094</c:v>
                </c:pt>
                <c:pt idx="6">
                  <c:v>6.3548704941569056E-2</c:v>
                </c:pt>
                <c:pt idx="7">
                  <c:v>-1.3663839056989051</c:v>
                </c:pt>
                <c:pt idx="8">
                  <c:v>1.7821676824450812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0.24811927434984415</c:v>
                </c:pt>
                <c:pt idx="1">
                  <c:v>1.0609106060112659</c:v>
                </c:pt>
                <c:pt idx="2">
                  <c:v>0.28711134960951057</c:v>
                </c:pt>
                <c:pt idx="3">
                  <c:v>-0.39985986935652229</c:v>
                </c:pt>
                <c:pt idx="4">
                  <c:v>0.42352439950398413</c:v>
                </c:pt>
                <c:pt idx="5">
                  <c:v>1.1148622611893382</c:v>
                </c:pt>
                <c:pt idx="6">
                  <c:v>-0.29565424309757349</c:v>
                </c:pt>
                <c:pt idx="7">
                  <c:v>0.42684323655309409</c:v>
                </c:pt>
                <c:pt idx="8">
                  <c:v>0.27510395477198213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1.8543396306793802</c:v>
                </c:pt>
                <c:pt idx="1">
                  <c:v>3.1931733535172135</c:v>
                </c:pt>
                <c:pt idx="2">
                  <c:v>3.7315772350337841</c:v>
                </c:pt>
                <c:pt idx="3">
                  <c:v>-2.6539291918687056</c:v>
                </c:pt>
                <c:pt idx="4">
                  <c:v>0.45289000002387181</c:v>
                </c:pt>
                <c:pt idx="5">
                  <c:v>-0.34311626540594986</c:v>
                </c:pt>
                <c:pt idx="6">
                  <c:v>0.46426156662054652</c:v>
                </c:pt>
                <c:pt idx="7">
                  <c:v>0.60145059882672647</c:v>
                </c:pt>
                <c:pt idx="8">
                  <c:v>-2.4529919595506477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0.98469741838214375</c:v>
                </c:pt>
                <c:pt idx="1">
                  <c:v>7.2068411776403885</c:v>
                </c:pt>
                <c:pt idx="2">
                  <c:v>6.6483772104122565</c:v>
                </c:pt>
                <c:pt idx="3">
                  <c:v>-2.9735483041212962</c:v>
                </c:pt>
                <c:pt idx="4">
                  <c:v>0.26698341811597714</c:v>
                </c:pt>
                <c:pt idx="5">
                  <c:v>3.1106247713895225</c:v>
                </c:pt>
                <c:pt idx="6">
                  <c:v>-0.49932470226557157</c:v>
                </c:pt>
                <c:pt idx="7">
                  <c:v>0.10641580537323581</c:v>
                </c:pt>
                <c:pt idx="8">
                  <c:v>0.99527063064424492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1.0407198856657311</c:v>
                </c:pt>
                <c:pt idx="1">
                  <c:v>-0.33805757414967363</c:v>
                </c:pt>
                <c:pt idx="2">
                  <c:v>0.26137911747805287</c:v>
                </c:pt>
                <c:pt idx="3">
                  <c:v>0.26353644580744595</c:v>
                </c:pt>
                <c:pt idx="4">
                  <c:v>1.0981130948542681</c:v>
                </c:pt>
                <c:pt idx="5">
                  <c:v>0.27077657615253703</c:v>
                </c:pt>
                <c:pt idx="6">
                  <c:v>-5.8626200134649364E-2</c:v>
                </c:pt>
                <c:pt idx="7">
                  <c:v>1.1198278797644923</c:v>
                </c:pt>
                <c:pt idx="8">
                  <c:v>0.58736368477120426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0.18221540459085972</c:v>
                </c:pt>
                <c:pt idx="1">
                  <c:v>2.7046822697677593</c:v>
                </c:pt>
                <c:pt idx="2">
                  <c:v>0.15367229125784565</c:v>
                </c:pt>
                <c:pt idx="3">
                  <c:v>-0.25513908379773964</c:v>
                </c:pt>
                <c:pt idx="4">
                  <c:v>0.63571121376157746</c:v>
                </c:pt>
                <c:pt idx="5">
                  <c:v>1.0093942169630368</c:v>
                </c:pt>
                <c:pt idx="6">
                  <c:v>0.80596688913968517</c:v>
                </c:pt>
                <c:pt idx="7">
                  <c:v>0.46314729751764627</c:v>
                </c:pt>
                <c:pt idx="8">
                  <c:v>-0.61888815683153453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-1.2075956790225675</c:v>
                </c:pt>
                <c:pt idx="1">
                  <c:v>11.698059460701373</c:v>
                </c:pt>
                <c:pt idx="2">
                  <c:v>-0.67727698702426764</c:v>
                </c:pt>
                <c:pt idx="3">
                  <c:v>1.9261924942786486</c:v>
                </c:pt>
                <c:pt idx="4">
                  <c:v>-3.3909613287636908</c:v>
                </c:pt>
                <c:pt idx="5">
                  <c:v>1.2288626763340771</c:v>
                </c:pt>
                <c:pt idx="6">
                  <c:v>0.56287340720712908</c:v>
                </c:pt>
                <c:pt idx="7">
                  <c:v>-1.47279971107214</c:v>
                </c:pt>
                <c:pt idx="8">
                  <c:v>0.78689705180083536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33.977977302456395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15.984865159184784</c:v>
                </c:pt>
                <c:pt idx="4">
                  <c:v>23.390817236214609</c:v>
                </c:pt>
                <c:pt idx="5">
                  <c:v>28.085336393808625</c:v>
                </c:pt>
                <c:pt idx="6">
                  <c:v>8.8123341385308578</c:v>
                </c:pt>
                <c:pt idx="7">
                  <c:v>6.9872614433948819</c:v>
                </c:pt>
                <c:pt idx="8">
                  <c:v>5.2253691092217718</c:v>
                </c:pt>
                <c:pt idx="9">
                  <c:v>10.03245875294046</c:v>
                </c:pt>
                <c:pt idx="10">
                  <c:v>29.152834141258136</c:v>
                </c:pt>
                <c:pt idx="11">
                  <c:v>41.355447069592024</c:v>
                </c:pt>
                <c:pt idx="12">
                  <c:v>12.28674879319496</c:v>
                </c:pt>
                <c:pt idx="13">
                  <c:v>6.2027654673988017</c:v>
                </c:pt>
                <c:pt idx="14">
                  <c:v>18.068621378152312</c:v>
                </c:pt>
                <c:pt idx="15">
                  <c:v>12.011193668857642</c:v>
                </c:pt>
                <c:pt idx="16">
                  <c:v>10.699132493843589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0.513054409627139</c:v>
                </c:pt>
                <c:pt idx="20">
                  <c:v>32.655691486787738</c:v>
                </c:pt>
                <c:pt idx="21">
                  <c:v>7.0081764764575425</c:v>
                </c:pt>
                <c:pt idx="22">
                  <c:v>11.842277087192301</c:v>
                </c:pt>
                <c:pt idx="23">
                  <c:v>16.2388593031597</c:v>
                </c:pt>
                <c:pt idx="24">
                  <c:v>7.970132567310003</c:v>
                </c:pt>
                <c:pt idx="25">
                  <c:v>50.234268838853509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40.220668174527788</c:v>
                </c:pt>
                <c:pt idx="1">
                  <c:v>16.556155710344658</c:v>
                </c:pt>
                <c:pt idx="2">
                  <c:v>38.711672394980909</c:v>
                </c:pt>
                <c:pt idx="3">
                  <c:v>18.652888649516367</c:v>
                </c:pt>
                <c:pt idx="4">
                  <c:v>28.103818172232611</c:v>
                </c:pt>
                <c:pt idx="5">
                  <c:v>35.721956350312233</c:v>
                </c:pt>
                <c:pt idx="6">
                  <c:v>11.432372485839808</c:v>
                </c:pt>
                <c:pt idx="7">
                  <c:v>8.2795156082857844</c:v>
                </c:pt>
                <c:pt idx="8">
                  <c:v>5.1751889700818694</c:v>
                </c:pt>
                <c:pt idx="9">
                  <c:v>11.551278858336774</c:v>
                </c:pt>
                <c:pt idx="10">
                  <c:v>31.647813734382822</c:v>
                </c:pt>
                <c:pt idx="11">
                  <c:v>40.50783191949813</c:v>
                </c:pt>
                <c:pt idx="12">
                  <c:v>11.059403070393889</c:v>
                </c:pt>
                <c:pt idx="13">
                  <c:v>4.3084060306578777</c:v>
                </c:pt>
                <c:pt idx="14">
                  <c:v>15.063955371495434</c:v>
                </c:pt>
                <c:pt idx="15">
                  <c:v>9.8282011773522715</c:v>
                </c:pt>
                <c:pt idx="16">
                  <c:v>9.3111606569094025</c:v>
                </c:pt>
                <c:pt idx="17">
                  <c:v>36.565361484940723</c:v>
                </c:pt>
                <c:pt idx="18">
                  <c:v>11.251642958101975</c:v>
                </c:pt>
                <c:pt idx="19">
                  <c:v>0.51231242352039552</c:v>
                </c:pt>
                <c:pt idx="20">
                  <c:v>27.964043166280533</c:v>
                </c:pt>
                <c:pt idx="21">
                  <c:v>7.4892665772946962</c:v>
                </c:pt>
                <c:pt idx="22">
                  <c:v>10.179592196433891</c:v>
                </c:pt>
                <c:pt idx="23">
                  <c:v>16.760354407893018</c:v>
                </c:pt>
                <c:pt idx="24">
                  <c:v>6.1648639460946812</c:v>
                </c:pt>
                <c:pt idx="25">
                  <c:v>45.619275504291615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40.325726900663049</c:v>
                </c:pt>
                <c:pt idx="1">
                  <c:v>19.553592918854807</c:v>
                </c:pt>
                <c:pt idx="2">
                  <c:v>53.937348221907044</c:v>
                </c:pt>
                <c:pt idx="3">
                  <c:v>21.093986383577185</c:v>
                </c:pt>
                <c:pt idx="4">
                  <c:v>29.337348958342325</c:v>
                </c:pt>
                <c:pt idx="5">
                  <c:v>42.347261296703714</c:v>
                </c:pt>
                <c:pt idx="6">
                  <c:v>11.815907095082672</c:v>
                </c:pt>
                <c:pt idx="7">
                  <c:v>16.19340961459876</c:v>
                </c:pt>
                <c:pt idx="8">
                  <c:v>5.1058753605063441</c:v>
                </c:pt>
                <c:pt idx="9">
                  <c:v>10.837518089090239</c:v>
                </c:pt>
                <c:pt idx="10">
                  <c:v>34.538299714416254</c:v>
                </c:pt>
                <c:pt idx="11">
                  <c:v>40.46207770211349</c:v>
                </c:pt>
                <c:pt idx="12">
                  <c:v>7.0124097787203423</c:v>
                </c:pt>
                <c:pt idx="13">
                  <c:v>4.906501556186126</c:v>
                </c:pt>
                <c:pt idx="14">
                  <c:v>14.231198903113466</c:v>
                </c:pt>
                <c:pt idx="15">
                  <c:v>8.5548800659791873</c:v>
                </c:pt>
                <c:pt idx="16">
                  <c:v>10.305403508632189</c:v>
                </c:pt>
                <c:pt idx="17">
                  <c:v>43.380612048742691</c:v>
                </c:pt>
                <c:pt idx="18">
                  <c:v>10.910527945758817</c:v>
                </c:pt>
                <c:pt idx="19">
                  <c:v>0.42958110868422483</c:v>
                </c:pt>
                <c:pt idx="20">
                  <c:v>27.063178271985048</c:v>
                </c:pt>
                <c:pt idx="21">
                  <c:v>9.3696281890597355</c:v>
                </c:pt>
                <c:pt idx="22">
                  <c:v>10.314131585234092</c:v>
                </c:pt>
                <c:pt idx="23">
                  <c:v>17.870700126055866</c:v>
                </c:pt>
                <c:pt idx="24">
                  <c:v>13.227570268039601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  <c:pt idx="25">
                  <c:v>-4.6149933345618948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7.054700500472638</c:v>
                </c:pt>
                <c:pt idx="1">
                  <c:v>8.0660895306078686</c:v>
                </c:pt>
                <c:pt idx="2">
                  <c:v>7.4504256597943019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3.3202689140529826</c:v>
                </c:pt>
                <c:pt idx="2">
                  <c:v>3.6126463580601356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1.8296668310780047</c:v>
                </c:pt>
                <c:pt idx="1">
                  <c:v>2.2927152681278047</c:v>
                </c:pt>
                <c:pt idx="2">
                  <c:v>2.1830613898618156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1.6604227924983368</c:v>
                </c:pt>
                <c:pt idx="2">
                  <c:v>2.9918318598289821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1.0378628567123445</c:v>
                </c:pt>
                <c:pt idx="2">
                  <c:v>0.9433418248190949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2.0829960287313365</c:v>
                </c:pt>
                <c:pt idx="1">
                  <c:v>2.3165614519395334</c:v>
                </c:pt>
                <c:pt idx="2">
                  <c:v>2.0022980133338946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6.0528768906929997</c:v>
                </c:pt>
                <c:pt idx="1">
                  <c:v>6.3468388422050435</c:v>
                </c:pt>
                <c:pt idx="2">
                  <c:v>6.3811629501890526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8.5864526467274089</c:v>
                </c:pt>
                <c:pt idx="1">
                  <c:v>8.1236790382417166</c:v>
                </c:pt>
                <c:pt idx="2">
                  <c:v>7.4756173076066856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2.5510445218370226</c:v>
                </c:pt>
                <c:pt idx="1">
                  <c:v>2.217917786293067</c:v>
                </c:pt>
                <c:pt idx="2">
                  <c:v>1.2955857654114966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7.333032812303232</c:v>
                </c:pt>
                <c:pt idx="2">
                  <c:v>8.0148344490281254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2.2564707048790749</c:v>
                </c:pt>
                <c:pt idx="2">
                  <c:v>2.0157870326609721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0.10652326853207381</c:v>
                </c:pt>
                <c:pt idx="1">
                  <c:v>0.10274214883320305</c:v>
                </c:pt>
                <c:pt idx="2">
                  <c:v>7.9367747616502574E-2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6.7801600143651513</c:v>
                </c:pt>
                <c:pt idx="1">
                  <c:v>5.6080738101673795</c:v>
                </c:pt>
                <c:pt idx="2">
                  <c:v>5.0000883636860047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1.4550773772013601</c:v>
                </c:pt>
                <c:pt idx="1">
                  <c:v>1.5019416004954873</c:v>
                </c:pt>
                <c:pt idx="2">
                  <c:v>1.7310963409156763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2.4587607834946521</c:v>
                </c:pt>
                <c:pt idx="1">
                  <c:v>2.0414753351490531</c:v>
                </c:pt>
                <c:pt idx="2">
                  <c:v>1.9055991429595145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3.3612201227527354</c:v>
                </c:pt>
                <c:pt idx="2">
                  <c:v>3.3017215810055656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7.7634666351771315</c:v>
                </c:pt>
                <c:pt idx="2">
                  <c:v>9.9652562792897683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3.3188684315924859</c:v>
                </c:pt>
                <c:pt idx="1">
                  <c:v>3.740760078837869</c:v>
                </c:pt>
                <c:pt idx="2">
                  <c:v>3.8972435092539151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4.8565342366879989</c:v>
                </c:pt>
                <c:pt idx="1">
                  <c:v>5.636105112562916</c:v>
                </c:pt>
                <c:pt idx="2">
                  <c:v>5.4202553622407086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7.1638913824053514</c:v>
                </c:pt>
                <c:pt idx="2">
                  <c:v>7.82391655243263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1.2878533721314025</c:v>
                </c:pt>
                <c:pt idx="1">
                  <c:v>0.86403310424132007</c:v>
                </c:pt>
                <c:pt idx="2">
                  <c:v>0.90650629024194296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3.0210142751560602</c:v>
                </c:pt>
                <c:pt idx="2">
                  <c:v>2.6293013821816493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2.4938322029203883</c:v>
                </c:pt>
                <c:pt idx="1">
                  <c:v>1.9710053119295257</c:v>
                </c:pt>
                <c:pt idx="2">
                  <c:v>1.5805666223213475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2.2214146147388463</c:v>
                </c:pt>
                <c:pt idx="1">
                  <c:v>1.8673149627103776</c:v>
                </c:pt>
                <c:pt idx="2">
                  <c:v>1.9039865772136906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1.236338101531304</c:v>
                </c:pt>
                <c:pt idx="2">
                  <c:v>2.4438748292002646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10.429924017069636</c:v>
                </c:pt>
                <c:pt idx="1">
                  <c:v>9.1487580201892751</c:v>
                </c:pt>
                <c:pt idx="2">
                  <c:v>7.0446268088462727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-0.42724479439389285</c:v>
                </c:pt>
                <c:pt idx="1">
                  <c:v>1.24488510696305</c:v>
                </c:pt>
                <c:pt idx="2">
                  <c:v>0.97949671746955147</c:v>
                </c:pt>
                <c:pt idx="3">
                  <c:v>6.391404236622634</c:v>
                </c:pt>
                <c:pt idx="4">
                  <c:v>-0.51373920250401284</c:v>
                </c:pt>
                <c:pt idx="5">
                  <c:v>-4.0927475090581922</c:v>
                </c:pt>
                <c:pt idx="6">
                  <c:v>10.404840216767212</c:v>
                </c:pt>
                <c:pt idx="7">
                  <c:v>25.525609293488145</c:v>
                </c:pt>
                <c:pt idx="8">
                  <c:v>3.1024959346454182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24.786994493468477</c:v>
                </c:pt>
                <c:pt idx="1">
                  <c:v>14.813508924176116</c:v>
                </c:pt>
                <c:pt idx="2">
                  <c:v>17.565998043587626</c:v>
                </c:pt>
                <c:pt idx="3">
                  <c:v>35.047491344178511</c:v>
                </c:pt>
                <c:pt idx="4">
                  <c:v>15.980139512044286</c:v>
                </c:pt>
                <c:pt idx="5">
                  <c:v>21.803106034188289</c:v>
                </c:pt>
                <c:pt idx="6">
                  <c:v>45.016713705366499</c:v>
                </c:pt>
                <c:pt idx="7">
                  <c:v>87.09553352492847</c:v>
                </c:pt>
                <c:pt idx="8">
                  <c:v>32.937100694462075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19.861125230456924</c:v>
                </c:pt>
                <c:pt idx="1">
                  <c:v>13.075975464005142</c:v>
                </c:pt>
                <c:pt idx="2">
                  <c:v>33.439221804719544</c:v>
                </c:pt>
                <c:pt idx="3">
                  <c:v>12.861097968108451</c:v>
                </c:pt>
                <c:pt idx="4">
                  <c:v>15.520280142110716</c:v>
                </c:pt>
                <c:pt idx="5">
                  <c:v>25.274933609989755</c:v>
                </c:pt>
                <c:pt idx="6">
                  <c:v>5.0449551543011166</c:v>
                </c:pt>
                <c:pt idx="7">
                  <c:v>16.076000761387917</c:v>
                </c:pt>
                <c:pt idx="8">
                  <c:v>1.6306646215945757</c:v>
                </c:pt>
                <c:pt idx="9">
                  <c:v>4.0962543082605185</c:v>
                </c:pt>
                <c:pt idx="10">
                  <c:v>18.168838859822365</c:v>
                </c:pt>
                <c:pt idx="11">
                  <c:v>20.983459634272144</c:v>
                </c:pt>
                <c:pt idx="12">
                  <c:v>0.8196463999161514</c:v>
                </c:pt>
                <c:pt idx="13">
                  <c:v>3.1140797523269779</c:v>
                </c:pt>
                <c:pt idx="14">
                  <c:v>4.8448415460241616</c:v>
                </c:pt>
                <c:pt idx="15">
                  <c:v>2.7100929169652712</c:v>
                </c:pt>
                <c:pt idx="16">
                  <c:v>5.3111252967278721</c:v>
                </c:pt>
                <c:pt idx="17">
                  <c:v>29.728280084543336</c:v>
                </c:pt>
                <c:pt idx="18">
                  <c:v>5.1953100596160322</c:v>
                </c:pt>
                <c:pt idx="19">
                  <c:v>0.12390120001914301</c:v>
                </c:pt>
                <c:pt idx="20">
                  <c:v>11.716103744709624</c:v>
                </c:pt>
                <c:pt idx="21">
                  <c:v>5.8498942988780041</c:v>
                </c:pt>
                <c:pt idx="22">
                  <c:v>4.394765585020906</c:v>
                </c:pt>
                <c:pt idx="23">
                  <c:v>10.418743339155208</c:v>
                </c:pt>
                <c:pt idx="24">
                  <c:v>12.391136547523008</c:v>
                </c:pt>
                <c:pt idx="25">
                  <c:v>12.395857945945473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44960.566400462965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automation/Data/Results/Workbooks/MCAs/CP_MCA/CP_MCA_Database.Main.xlsx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Cambridge and Peterborough</v>
      </c>
      <c r="L1" s="19" t="str">
        <f>CONCATENATE("Industry Table 1.1  Employment by Industry Sector (SIC 2007), ",B$5,"-",F$5,", ",Info!B5)</f>
        <v>Industry Table 1.1  Employment by Industry Sector (SIC 2007), 2015-2035, Cambridge and Peterborough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12.231000000000016</v>
      </c>
      <c r="N5" s="11">
        <f t="shared" si="1"/>
        <v>13.058999999999969</v>
      </c>
      <c r="O5" s="11">
        <f t="shared" si="1"/>
        <v>9.318999999999992</v>
      </c>
      <c r="P5" s="11">
        <f t="shared" si="1"/>
        <v>9.7410000000000032</v>
      </c>
      <c r="Q5" s="11">
        <f t="shared" si="1"/>
        <v>10.103999999999999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43.19300000000004</v>
      </c>
      <c r="O6" s="11">
        <f t="shared" si="1"/>
        <v>42.078999999999965</v>
      </c>
      <c r="P6" s="11">
        <f t="shared" si="1"/>
        <v>40.985999999999976</v>
      </c>
      <c r="Q6" s="11">
        <f t="shared" si="1"/>
        <v>38.035000000000025</v>
      </c>
      <c r="R6" s="40">
        <f t="shared" si="2"/>
        <v>0.66023215101713717</v>
      </c>
      <c r="S6" s="40">
        <f t="shared" si="0"/>
        <v>-0.67134974664524449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12.231000000000016</v>
      </c>
      <c r="C7" s="11">
        <f t="array" ref="C7:C12">MMULT(aggregation!$B$3:$W$8,'Ind T2'!C5:C26)</f>
        <v>13.058999999999969</v>
      </c>
      <c r="D7" s="11">
        <f t="array" ref="D7:D12">MMULT(aggregation!$B$3:$W$8,'Ind T2'!D5:D26)</f>
        <v>9.318999999999992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10.103999999999999</v>
      </c>
      <c r="G7" s="11"/>
      <c r="H7" s="11">
        <f>F7-D7</f>
        <v>0.78500000000000725</v>
      </c>
      <c r="I7" s="11">
        <f t="array" ref="I7:I12">MMULT(aggregation!$B$3:$W$8,'RD T1'!AB7:AB28)</f>
        <v>4.6093417304664452</v>
      </c>
      <c r="J7" s="11">
        <f>SUM(H7:I7)</f>
        <v>5.3943417304664525</v>
      </c>
      <c r="K7" s="11"/>
      <c r="L7" t="str">
        <f t="shared" si="1"/>
        <v>Construction</v>
      </c>
      <c r="M7" s="11">
        <f t="shared" si="1"/>
        <v>27.060999999999979</v>
      </c>
      <c r="N7" s="11">
        <f t="shared" si="1"/>
        <v>26.615999999999971</v>
      </c>
      <c r="O7" s="11">
        <f t="shared" si="1"/>
        <v>29.112999999999943</v>
      </c>
      <c r="P7" s="11">
        <f t="shared" si="1"/>
        <v>30.716999999999949</v>
      </c>
      <c r="Q7" s="11">
        <f t="shared" si="1"/>
        <v>32.634999999999962</v>
      </c>
      <c r="R7" s="40">
        <f>IF(D$5-B$5 &lt;&gt; 0,(EXP(LN(D9/B9)/(D$5-B$5))-1)*100,0)</f>
        <v>1.4725615679375137</v>
      </c>
      <c r="S7" s="40">
        <f t="shared" si="0"/>
        <v>0.76424235283321096</v>
      </c>
    </row>
    <row r="8" spans="1:19" x14ac:dyDescent="0.2">
      <c r="A8" t="str">
        <f>name!C5</f>
        <v>Manufacturing</v>
      </c>
      <c r="B8" s="11">
        <v>40.716999999999899</v>
      </c>
      <c r="C8" s="11">
        <v>43.19300000000004</v>
      </c>
      <c r="D8" s="11">
        <v>42.078999999999965</v>
      </c>
      <c r="E8" s="11">
        <v>40.985999999999976</v>
      </c>
      <c r="F8" s="11">
        <v>38.035000000000025</v>
      </c>
      <c r="G8" s="11"/>
      <c r="H8" s="11">
        <f t="shared" ref="H8:H12" si="3">F8-D8</f>
        <v>-4.0439999999999401</v>
      </c>
      <c r="I8" s="11">
        <v>17.0361062631519</v>
      </c>
      <c r="J8" s="11">
        <f t="shared" ref="J8:J12" si="4">SUM(H8:I8)</f>
        <v>12.99210626315196</v>
      </c>
      <c r="K8" s="11"/>
      <c r="L8" t="str">
        <f t="shared" si="1"/>
        <v>Trade, accomod. and transport</v>
      </c>
      <c r="M8" s="11">
        <f t="shared" si="1"/>
        <v>114.73500000000003</v>
      </c>
      <c r="N8" s="11">
        <f t="shared" si="1"/>
        <v>120.471</v>
      </c>
      <c r="O8" s="11">
        <f t="shared" si="1"/>
        <v>118.47099999999998</v>
      </c>
      <c r="P8" s="11">
        <f t="shared" si="1"/>
        <v>121.75299999999982</v>
      </c>
      <c r="Q8" s="11">
        <f t="shared" si="1"/>
        <v>129.18400000000005</v>
      </c>
      <c r="R8" s="40">
        <f t="shared" si="2"/>
        <v>0.64291958106033054</v>
      </c>
      <c r="S8" s="40">
        <f t="shared" si="0"/>
        <v>0.57879887040575007</v>
      </c>
    </row>
    <row r="9" spans="1:19" x14ac:dyDescent="0.2">
      <c r="A9" t="str">
        <f>name!C6</f>
        <v>Construction</v>
      </c>
      <c r="B9" s="11">
        <v>27.060999999999979</v>
      </c>
      <c r="C9" s="11">
        <v>26.615999999999971</v>
      </c>
      <c r="D9" s="11">
        <v>29.112999999999943</v>
      </c>
      <c r="E9" s="11">
        <v>30.716999999999949</v>
      </c>
      <c r="F9" s="11">
        <v>32.634999999999962</v>
      </c>
      <c r="G9" s="11"/>
      <c r="H9" s="11">
        <f t="shared" si="3"/>
        <v>3.5220000000000198</v>
      </c>
      <c r="I9" s="11">
        <v>12.855978193858398</v>
      </c>
      <c r="J9" s="11">
        <f t="shared" si="4"/>
        <v>16.377978193858418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176.5929999999999</v>
      </c>
      <c r="O9" s="11">
        <f t="shared" si="1"/>
        <v>174.01999999999998</v>
      </c>
      <c r="P9" s="11">
        <f t="shared" si="1"/>
        <v>179.57899999999984</v>
      </c>
      <c r="Q9" s="11">
        <f t="shared" si="1"/>
        <v>191.01100000000005</v>
      </c>
      <c r="R9" s="40">
        <f t="shared" si="2"/>
        <v>0.73240581169982111</v>
      </c>
      <c r="S9" s="40">
        <f t="shared" si="0"/>
        <v>0.62300453623764795</v>
      </c>
    </row>
    <row r="10" spans="1:19" x14ac:dyDescent="0.2">
      <c r="A10" t="str">
        <f>name!C7</f>
        <v>Trade, accomod. and transport</v>
      </c>
      <c r="B10" s="11">
        <v>114.73500000000003</v>
      </c>
      <c r="C10" s="11">
        <v>120.471</v>
      </c>
      <c r="D10" s="11">
        <v>118.47099999999998</v>
      </c>
      <c r="E10" s="11">
        <v>121.75299999999982</v>
      </c>
      <c r="F10" s="11">
        <v>129.18400000000005</v>
      </c>
      <c r="G10" s="11"/>
      <c r="H10" s="11">
        <f t="shared" si="3"/>
        <v>10.713000000000079</v>
      </c>
      <c r="I10" s="11">
        <v>58.735951279821606</v>
      </c>
      <c r="J10" s="11">
        <f t="shared" si="4"/>
        <v>69.448951279821685</v>
      </c>
      <c r="K10" s="11"/>
      <c r="L10" t="str">
        <f t="shared" si="1"/>
        <v>Non-marketed services</v>
      </c>
      <c r="M10" s="11">
        <f t="shared" si="1"/>
        <v>119.10700000000006</v>
      </c>
      <c r="N10" s="11">
        <f t="shared" si="1"/>
        <v>126.57399999999991</v>
      </c>
      <c r="O10" s="11">
        <f t="shared" si="1"/>
        <v>125.63700000000006</v>
      </c>
      <c r="P10" s="11">
        <f t="shared" si="1"/>
        <v>131.36900000000009</v>
      </c>
      <c r="Q10" s="11">
        <f t="shared" si="1"/>
        <v>140.28500000000003</v>
      </c>
      <c r="R10" s="40">
        <f t="shared" si="2"/>
        <v>1.0732089703497705</v>
      </c>
      <c r="S10" s="40">
        <f t="shared" si="0"/>
        <v>0.73790433466929262</v>
      </c>
    </row>
    <row r="11" spans="1:19" x14ac:dyDescent="0.2">
      <c r="A11" t="str">
        <f>name!C8</f>
        <v>Business and other services</v>
      </c>
      <c r="B11" s="11">
        <v>167.78500000000008</v>
      </c>
      <c r="C11" s="11">
        <v>176.5929999999999</v>
      </c>
      <c r="D11" s="11">
        <v>174.01999999999998</v>
      </c>
      <c r="E11" s="11">
        <v>179.57899999999984</v>
      </c>
      <c r="F11" s="11">
        <v>191.01100000000005</v>
      </c>
      <c r="G11" s="11"/>
      <c r="H11" s="11">
        <f t="shared" si="3"/>
        <v>16.991000000000071</v>
      </c>
      <c r="I11" s="11">
        <v>86.83755146968501</v>
      </c>
      <c r="J11" s="11">
        <f t="shared" si="4"/>
        <v>103.82855146968508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119.10700000000006</v>
      </c>
      <c r="C12" s="11">
        <v>126.57399999999991</v>
      </c>
      <c r="D12" s="11">
        <v>125.63700000000006</v>
      </c>
      <c r="E12" s="11">
        <v>131.36900000000009</v>
      </c>
      <c r="F12" s="11">
        <v>140.28500000000003</v>
      </c>
      <c r="G12" s="11"/>
      <c r="H12" s="11">
        <f t="shared" si="3"/>
        <v>14.647999999999968</v>
      </c>
      <c r="I12" s="11">
        <v>72.35665733941704</v>
      </c>
      <c r="J12" s="11">
        <f t="shared" si="4"/>
        <v>87.004657339417008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506.5059999999998</v>
      </c>
      <c r="O12" s="34">
        <f t="shared" si="5"/>
        <v>498.6389999999999</v>
      </c>
      <c r="P12" s="34">
        <f t="shared" si="5"/>
        <v>514.14499999999975</v>
      </c>
      <c r="Q12" s="34">
        <f t="shared" si="5"/>
        <v>541.25400000000013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506.5059999999998</v>
      </c>
      <c r="D14" s="34">
        <f t="shared" si="6"/>
        <v>498.6389999999999</v>
      </c>
      <c r="E14" s="34">
        <f t="shared" si="6"/>
        <v>514.14499999999975</v>
      </c>
      <c r="F14" s="34">
        <f t="shared" si="6"/>
        <v>541.25400000000013</v>
      </c>
      <c r="G14" s="34"/>
      <c r="H14" s="34">
        <f>SUM(H7:H12)</f>
        <v>42.615000000000208</v>
      </c>
      <c r="I14" s="34">
        <f>SUM(I7:I12)</f>
        <v>252.43158627640042</v>
      </c>
      <c r="J14" s="34">
        <f t="shared" ref="J14" si="7">SUM(J7:J12)</f>
        <v>295.0465862764006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2.5394696409736843</v>
      </c>
      <c r="C20" s="18">
        <f t="shared" si="8"/>
        <v>2.5782517877379485</v>
      </c>
      <c r="D20" s="18">
        <f t="shared" si="8"/>
        <v>1.868887110715366</v>
      </c>
      <c r="E20" s="18">
        <f t="shared" si="8"/>
        <v>1.8946017174143497</v>
      </c>
      <c r="F20" s="18">
        <f t="shared" si="8"/>
        <v>1.8667760423017654</v>
      </c>
      <c r="G20" s="351"/>
      <c r="H20" s="40">
        <f>IF(D7&gt;0,(H7/D7)*100,0)</f>
        <v>8.4236506062883123</v>
      </c>
      <c r="I20" s="40">
        <f>IF(D7&gt;0,(I7/D7)*100,0)</f>
        <v>49.461763391634825</v>
      </c>
      <c r="J20" s="40">
        <f>IF(D7&gt;0,(J7/D7)*100,0)</f>
        <v>57.885413997923138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8.4538946424270378</v>
      </c>
      <c r="C21" s="18">
        <f t="shared" si="8"/>
        <v>8.5276383695356142</v>
      </c>
      <c r="D21" s="18">
        <f t="shared" si="8"/>
        <v>8.4387703328460013</v>
      </c>
      <c r="E21" s="18">
        <f t="shared" si="8"/>
        <v>7.971681140534284</v>
      </c>
      <c r="F21" s="18">
        <f t="shared" si="8"/>
        <v>7.0271997989853219</v>
      </c>
      <c r="G21" s="351"/>
      <c r="H21" s="40">
        <f t="shared" ref="H21:H25" si="9">IF(D8&gt;0,(H8/D8)*100,0)</f>
        <v>-9.6104945459729176</v>
      </c>
      <c r="I21" s="40">
        <f t="shared" ref="I21:I25" si="10">IF(D8&gt;0,(I8/D8)*100,0)</f>
        <v>40.486005520929474</v>
      </c>
      <c r="J21" s="40">
        <f t="shared" ref="J21:J27" si="11">IF(D8&gt;0,(J8/D8)*100,0)</f>
        <v>30.875510974956562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5.6185584134076301</v>
      </c>
      <c r="C22" s="18">
        <f t="shared" si="8"/>
        <v>5.2548242271562389</v>
      </c>
      <c r="D22" s="18">
        <f t="shared" si="8"/>
        <v>5.8384923762481371</v>
      </c>
      <c r="E22" s="18">
        <f t="shared" si="8"/>
        <v>5.9743846580244799</v>
      </c>
      <c r="F22" s="18">
        <f t="shared" si="8"/>
        <v>6.0295166409855554</v>
      </c>
      <c r="G22" s="351"/>
      <c r="H22" s="40">
        <f t="shared" si="9"/>
        <v>12.097688317933661</v>
      </c>
      <c r="I22" s="40">
        <f t="shared" si="10"/>
        <v>44.158891882864779</v>
      </c>
      <c r="J22" s="40">
        <f t="shared" si="11"/>
        <v>56.256580200798446</v>
      </c>
      <c r="K22" s="351"/>
    </row>
    <row r="23" spans="1:12" x14ac:dyDescent="0.2">
      <c r="A23" t="str">
        <f>$A$10</f>
        <v>Trade, accomod. and transport</v>
      </c>
      <c r="B23" s="18">
        <f t="shared" si="8"/>
        <v>23.821931915388387</v>
      </c>
      <c r="C23" s="18">
        <f t="shared" si="8"/>
        <v>23.784713310405021</v>
      </c>
      <c r="D23" s="18">
        <f t="shared" si="8"/>
        <v>23.758871648627565</v>
      </c>
      <c r="E23" s="18">
        <f t="shared" si="8"/>
        <v>23.680673739898253</v>
      </c>
      <c r="F23" s="18">
        <f t="shared" si="8"/>
        <v>23.867537237600096</v>
      </c>
      <c r="G23" s="351"/>
      <c r="H23" s="40">
        <f t="shared" si="9"/>
        <v>9.0427193152755372</v>
      </c>
      <c r="I23" s="40">
        <f t="shared" si="10"/>
        <v>49.578336706722844</v>
      </c>
      <c r="J23" s="40">
        <f t="shared" si="11"/>
        <v>58.621056021998378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34.864937434107389</v>
      </c>
      <c r="D24" s="18">
        <f t="shared" si="8"/>
        <v>34.898995064565753</v>
      </c>
      <c r="E24" s="18">
        <f t="shared" si="8"/>
        <v>34.927695494461666</v>
      </c>
      <c r="F24" s="18">
        <f t="shared" si="8"/>
        <v>35.290455128276186</v>
      </c>
      <c r="G24" s="351"/>
      <c r="H24" s="40">
        <f t="shared" si="9"/>
        <v>9.7638202505459564</v>
      </c>
      <c r="I24" s="40">
        <f t="shared" si="10"/>
        <v>49.900903039699472</v>
      </c>
      <c r="J24" s="40">
        <f t="shared" si="11"/>
        <v>59.664723290245426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24.729671370080318</v>
      </c>
      <c r="C25" s="18">
        <f t="shared" si="8"/>
        <v>24.989634871057788</v>
      </c>
      <c r="D25" s="18">
        <f t="shared" si="8"/>
        <v>25.195983466997184</v>
      </c>
      <c r="E25" s="18">
        <f t="shared" si="8"/>
        <v>25.550963249666953</v>
      </c>
      <c r="F25" s="18">
        <f t="shared" si="8"/>
        <v>25.918515151851068</v>
      </c>
      <c r="G25" s="351"/>
      <c r="H25" s="40">
        <f t="shared" si="9"/>
        <v>11.658985808320766</v>
      </c>
      <c r="I25" s="40">
        <f t="shared" si="10"/>
        <v>57.591837865769648</v>
      </c>
      <c r="J25" s="40">
        <f t="shared" si="11"/>
        <v>69.250823674090412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8.546262927689213</v>
      </c>
      <c r="I27" s="43">
        <f>IF(D14&gt;0,(I14/D14)*100,0)</f>
        <v>50.624116099302398</v>
      </c>
      <c r="J27" s="43">
        <f t="shared" si="11"/>
        <v>59.170379026991604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Cambridge and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-28.639252622712196</v>
      </c>
      <c r="D34" s="18">
        <f t="shared" si="12"/>
        <v>0.88970364260436696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1.4867627118185789</v>
      </c>
      <c r="C35" s="18">
        <f t="shared" si="12"/>
        <v>-2.5791216169288367</v>
      </c>
      <c r="D35" s="18">
        <f t="shared" si="12"/>
        <v>-0.52498230409746549</v>
      </c>
      <c r="E35" s="18">
        <f t="shared" si="12"/>
        <v>-0.74445268626144312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-0.41366798353966727</v>
      </c>
      <c r="C36" s="18">
        <f t="shared" si="12"/>
        <v>9.3815749924856195</v>
      </c>
      <c r="D36" s="18">
        <f t="shared" si="12"/>
        <v>1.0784020345686152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1.227065894360746</v>
      </c>
      <c r="C37" s="18">
        <f t="shared" si="12"/>
        <v>-1.6601505756572377</v>
      </c>
      <c r="D37" s="18">
        <f>IF(E$5-D$5 &lt;&gt; 0,(EXP(LN(E10/D10)/(E$5-D$5))-1)*100,0)</f>
        <v>0.54802011511918547</v>
      </c>
      <c r="E37" s="18">
        <f t="shared" si="12"/>
        <v>0.59419178100070802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1.2873218528217212</v>
      </c>
      <c r="C38" s="18">
        <f t="shared" si="12"/>
        <v>-1.4570226452916724</v>
      </c>
      <c r="D38" s="18">
        <f t="shared" si="12"/>
        <v>0.63088147445264919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1.531734332424417</v>
      </c>
      <c r="C39" s="18">
        <f t="shared" si="12"/>
        <v>-0.74027841420817309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0.73790433466929262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-1.553189893110829</v>
      </c>
      <c r="D41" s="18">
        <f>IF(E$5-D$5 &lt;&gt; 0,(EXP(LN(E14/D14)/(E$5-D$5))-1)*100,0)</f>
        <v>0.61433815961413618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0.82799999999995322</v>
      </c>
      <c r="C45" s="27">
        <f>D7-C7</f>
        <v>-3.7399999999999771</v>
      </c>
      <c r="D45" s="27">
        <f>E7-D7</f>
        <v>0.42200000000001125</v>
      </c>
      <c r="E45" s="27">
        <f>F7-E7</f>
        <v>0.36299999999999599</v>
      </c>
      <c r="F45" s="27">
        <f>F7-D7</f>
        <v>0.78500000000000725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2.4760000000001412</v>
      </c>
      <c r="C46" s="27">
        <f>D8-C8</f>
        <v>-1.1140000000000754</v>
      </c>
      <c r="D46" s="27">
        <f t="shared" si="14"/>
        <v>-1.0929999999999893</v>
      </c>
      <c r="E46" s="27">
        <f t="shared" si="14"/>
        <v>-2.9509999999999508</v>
      </c>
      <c r="F46" s="27">
        <f t="shared" ref="F46:F52" si="15">F8-D8</f>
        <v>-4.0439999999999401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-0.44500000000000739</v>
      </c>
      <c r="C47" s="27">
        <f t="shared" ref="C47:C50" si="16">D9-C9</f>
        <v>2.4969999999999715</v>
      </c>
      <c r="D47" s="27">
        <f t="shared" si="14"/>
        <v>1.6040000000000063</v>
      </c>
      <c r="E47" s="27">
        <f t="shared" si="14"/>
        <v>1.9180000000000135</v>
      </c>
      <c r="F47" s="27">
        <f t="shared" si="15"/>
        <v>3.5220000000000198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5.7359999999999758</v>
      </c>
      <c r="C48" s="27">
        <f t="shared" si="16"/>
        <v>-2.0000000000000284</v>
      </c>
      <c r="D48" s="27">
        <f t="shared" si="14"/>
        <v>3.2819999999998402</v>
      </c>
      <c r="E48" s="27">
        <f t="shared" si="14"/>
        <v>7.431000000000239</v>
      </c>
      <c r="F48" s="27">
        <f t="shared" si="15"/>
        <v>10.713000000000079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8.8079999999998222</v>
      </c>
      <c r="C49" s="27">
        <f t="shared" si="16"/>
        <v>-2.5729999999999222</v>
      </c>
      <c r="D49" s="27">
        <f t="shared" si="14"/>
        <v>5.5589999999998554</v>
      </c>
      <c r="E49" s="27">
        <f t="shared" si="14"/>
        <v>11.432000000000215</v>
      </c>
      <c r="F49" s="27">
        <f t="shared" si="15"/>
        <v>16.991000000000071</v>
      </c>
    </row>
    <row r="50" spans="1:6" x14ac:dyDescent="0.2">
      <c r="A50" t="str">
        <f>$A$12</f>
        <v>Non-marketed services</v>
      </c>
      <c r="B50" s="27">
        <f t="shared" si="14"/>
        <v>7.4669999999998566</v>
      </c>
      <c r="C50" s="27">
        <f t="shared" si="16"/>
        <v>-0.9369999999998555</v>
      </c>
      <c r="D50" s="27">
        <f t="shared" si="14"/>
        <v>5.7320000000000277</v>
      </c>
      <c r="E50" s="27">
        <f t="shared" si="14"/>
        <v>8.91599999999994</v>
      </c>
      <c r="F50" s="27">
        <f t="shared" si="15"/>
        <v>14.647999999999968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24.86999999999972</v>
      </c>
      <c r="C52" s="29">
        <f>D14-C14</f>
        <v>-7.866999999999905</v>
      </c>
      <c r="D52" s="29">
        <f t="shared" si="14"/>
        <v>15.505999999999858</v>
      </c>
      <c r="E52" s="29">
        <f t="shared" si="14"/>
        <v>27.109000000000378</v>
      </c>
      <c r="F52" s="29">
        <f t="shared" si="15"/>
        <v>42.615000000000236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Cambridge and Peterborough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6.6680000000000064</v>
      </c>
      <c r="C5" s="11">
        <v>6.9759999999999733</v>
      </c>
      <c r="D5" s="11">
        <v>4.2029999999999914</v>
      </c>
      <c r="E5" s="11">
        <v>4.3860000000000019</v>
      </c>
      <c r="F5" s="11">
        <v>4.3</v>
      </c>
      <c r="G5" s="10"/>
    </row>
    <row r="6" spans="1:7" x14ac:dyDescent="0.2">
      <c r="A6" s="10" t="str">
        <f>name!B5</f>
        <v>Mining and quarrying</v>
      </c>
      <c r="B6" s="11">
        <v>0.2260000000000002</v>
      </c>
      <c r="C6" s="11">
        <v>0.13600000000000004</v>
      </c>
      <c r="D6" s="11">
        <v>0.16899999999999957</v>
      </c>
      <c r="E6" s="11">
        <v>0.14400000000000021</v>
      </c>
      <c r="F6" s="11">
        <v>0.1110000000000002</v>
      </c>
    </row>
    <row r="7" spans="1:7" x14ac:dyDescent="0.2">
      <c r="A7" s="10" t="str">
        <f>name!B6</f>
        <v>Food drink and tobacco</v>
      </c>
      <c r="B7" s="11">
        <v>6.0980000000000034</v>
      </c>
      <c r="C7" s="11">
        <v>6.801999999999996</v>
      </c>
      <c r="D7" s="11">
        <v>6.6049999999999978</v>
      </c>
      <c r="E7" s="11">
        <v>7.0100000000000131</v>
      </c>
      <c r="F7" s="11">
        <v>7.3679999999999986</v>
      </c>
      <c r="G7" s="11"/>
    </row>
    <row r="8" spans="1:7" x14ac:dyDescent="0.2">
      <c r="A8" s="10" t="str">
        <f>name!B7</f>
        <v>Engineering</v>
      </c>
      <c r="B8" s="11">
        <v>10.858999999999984</v>
      </c>
      <c r="C8" s="11">
        <v>10.431000000000013</v>
      </c>
      <c r="D8" s="11">
        <v>10.026999999999989</v>
      </c>
      <c r="E8" s="11">
        <v>9.9589999999999925</v>
      </c>
      <c r="F8" s="11">
        <v>8.6200000000000099</v>
      </c>
      <c r="G8" s="11"/>
    </row>
    <row r="9" spans="1:7" x14ac:dyDescent="0.2">
      <c r="A9" s="10" t="str">
        <f>name!B8</f>
        <v>Rest of manufacturing</v>
      </c>
      <c r="B9" s="11">
        <v>23.759999999999909</v>
      </c>
      <c r="C9" s="11">
        <v>25.960000000000029</v>
      </c>
      <c r="D9" s="11">
        <v>25.446999999999978</v>
      </c>
      <c r="E9" s="11">
        <v>24.016999999999967</v>
      </c>
      <c r="F9" s="11">
        <v>22.047000000000018</v>
      </c>
      <c r="G9" s="11"/>
    </row>
    <row r="10" spans="1:7" x14ac:dyDescent="0.2">
      <c r="A10" s="10" t="str">
        <f>name!B9</f>
        <v>Electricity and gas</v>
      </c>
      <c r="B10" s="11">
        <v>0.79000000000000115</v>
      </c>
      <c r="C10" s="11">
        <v>0.55000000000000115</v>
      </c>
      <c r="D10" s="11">
        <v>0.46900000000000019</v>
      </c>
      <c r="E10" s="11">
        <v>0.43000000000000083</v>
      </c>
      <c r="F10" s="11">
        <v>0.41199999999999987</v>
      </c>
      <c r="G10" s="11"/>
    </row>
    <row r="11" spans="1:7" x14ac:dyDescent="0.2">
      <c r="A11" s="10" t="str">
        <f>name!B10</f>
        <v>Water and sewerage</v>
      </c>
      <c r="B11" s="11">
        <v>4.5470000000000077</v>
      </c>
      <c r="C11" s="11">
        <v>5.396999999999994</v>
      </c>
      <c r="D11" s="11">
        <v>4.4780000000000006</v>
      </c>
      <c r="E11" s="11">
        <v>4.7810000000000015</v>
      </c>
      <c r="F11" s="11">
        <v>5.2810000000000006</v>
      </c>
      <c r="G11" s="11"/>
    </row>
    <row r="12" spans="1:7" x14ac:dyDescent="0.2">
      <c r="A12" s="10" t="str">
        <f>name!B11</f>
        <v>Construction</v>
      </c>
      <c r="B12" s="11">
        <v>27.060999999999979</v>
      </c>
      <c r="C12" s="11">
        <v>26.615999999999971</v>
      </c>
      <c r="D12" s="11">
        <v>29.112999999999943</v>
      </c>
      <c r="E12" s="11">
        <v>30.716999999999949</v>
      </c>
      <c r="F12" s="11">
        <v>32.634999999999962</v>
      </c>
      <c r="G12" s="11"/>
    </row>
    <row r="13" spans="1:7" x14ac:dyDescent="0.2">
      <c r="A13" s="10" t="str">
        <f>name!B12</f>
        <v>Wholesale and retail trade</v>
      </c>
      <c r="B13" s="11">
        <v>71.678000000000054</v>
      </c>
      <c r="C13" s="11">
        <v>66.970000000000027</v>
      </c>
      <c r="D13" s="11">
        <v>65.245999999999981</v>
      </c>
      <c r="E13" s="11">
        <v>66.43899999999978</v>
      </c>
      <c r="F13" s="11">
        <v>67.709999999999923</v>
      </c>
      <c r="G13" s="11"/>
    </row>
    <row r="14" spans="1:7" x14ac:dyDescent="0.2">
      <c r="A14" s="10" t="str">
        <f>name!B13</f>
        <v>Transport and storage</v>
      </c>
      <c r="B14" s="11">
        <v>17.516999999999989</v>
      </c>
      <c r="C14" s="11">
        <v>24.096000000000032</v>
      </c>
      <c r="D14" s="11">
        <v>23.095999999999979</v>
      </c>
      <c r="E14" s="11">
        <v>24.777000000000022</v>
      </c>
      <c r="F14" s="11">
        <v>25.363000000000007</v>
      </c>
      <c r="G14" s="11"/>
    </row>
    <row r="15" spans="1:7" x14ac:dyDescent="0.2">
      <c r="A15" s="10" t="str">
        <f>name!B14</f>
        <v>Accommodation and food</v>
      </c>
      <c r="B15" s="11">
        <v>25.539999999999981</v>
      </c>
      <c r="C15" s="11">
        <v>29.404999999999937</v>
      </c>
      <c r="D15" s="11">
        <v>30.129000000000026</v>
      </c>
      <c r="E15" s="11">
        <v>30.536999999999999</v>
      </c>
      <c r="F15" s="11">
        <v>36.111000000000125</v>
      </c>
      <c r="G15" s="11"/>
    </row>
    <row r="16" spans="1:7" x14ac:dyDescent="0.2">
      <c r="A16" s="10" t="str">
        <f>name!B15</f>
        <v>Media</v>
      </c>
      <c r="B16" s="11">
        <v>7.0770000000000017</v>
      </c>
      <c r="C16" s="11">
        <v>6.16699999999999</v>
      </c>
      <c r="D16" s="11">
        <v>6.7500000000000062</v>
      </c>
      <c r="E16" s="11">
        <v>6.4459999999999962</v>
      </c>
      <c r="F16" s="11">
        <v>6.3079999999999865</v>
      </c>
      <c r="G16" s="11"/>
    </row>
    <row r="17" spans="1:7" x14ac:dyDescent="0.2">
      <c r="A17" s="10" t="str">
        <f>name!B16</f>
        <v>Information technology</v>
      </c>
      <c r="B17" s="11">
        <v>17.607999999999976</v>
      </c>
      <c r="C17" s="11">
        <v>20.07400000000003</v>
      </c>
      <c r="D17" s="11">
        <v>19.780999999999985</v>
      </c>
      <c r="E17" s="11">
        <v>20.705000000000027</v>
      </c>
      <c r="F17" s="11">
        <v>21.837999999999973</v>
      </c>
      <c r="G17" s="11"/>
    </row>
    <row r="18" spans="1:7" x14ac:dyDescent="0.2">
      <c r="A18" s="10" t="str">
        <f>name!B17</f>
        <v>Finance and insurance</v>
      </c>
      <c r="B18" s="11">
        <v>9.8230000000000022</v>
      </c>
      <c r="C18" s="11">
        <v>10.234000000000007</v>
      </c>
      <c r="D18" s="11">
        <v>10.631999999999994</v>
      </c>
      <c r="E18" s="11">
        <v>10.115000000000011</v>
      </c>
      <c r="F18" s="11">
        <v>8.8689999999999873</v>
      </c>
      <c r="G18" s="11"/>
    </row>
    <row r="19" spans="1:7" x14ac:dyDescent="0.2">
      <c r="A19" s="10" t="str">
        <f>name!B18</f>
        <v>Real estate</v>
      </c>
      <c r="B19" s="11">
        <v>6.7880000000000109</v>
      </c>
      <c r="C19" s="11">
        <v>6.8459999999999868</v>
      </c>
      <c r="D19" s="11">
        <v>6.9970000000000034</v>
      </c>
      <c r="E19" s="11">
        <v>7.1600000000000019</v>
      </c>
      <c r="F19" s="11">
        <v>8.1550000000000136</v>
      </c>
      <c r="G19" s="11"/>
    </row>
    <row r="20" spans="1:7" x14ac:dyDescent="0.2">
      <c r="A20" s="10" t="str">
        <f>name!B19</f>
        <v>Professional services</v>
      </c>
      <c r="B20" s="11">
        <v>51.700000000000053</v>
      </c>
      <c r="C20" s="11">
        <v>65.733999999999924</v>
      </c>
      <c r="D20" s="11">
        <v>60.894000000000055</v>
      </c>
      <c r="E20" s="11">
        <v>64.179999999999765</v>
      </c>
      <c r="F20" s="11">
        <v>70.278000000000091</v>
      </c>
      <c r="G20" s="11"/>
    </row>
    <row r="21" spans="1:7" x14ac:dyDescent="0.2">
      <c r="A21" s="10" t="str">
        <f>name!B20</f>
        <v>Support services</v>
      </c>
      <c r="B21" s="11">
        <v>49.375999999999998</v>
      </c>
      <c r="C21" s="11">
        <v>42.44699999999991</v>
      </c>
      <c r="D21" s="11">
        <v>39.289999999999942</v>
      </c>
      <c r="E21" s="11">
        <v>42.363</v>
      </c>
      <c r="F21" s="11">
        <v>46.42</v>
      </c>
      <c r="G21" s="11"/>
    </row>
    <row r="22" spans="1:7" x14ac:dyDescent="0.2">
      <c r="A22" s="10" t="str">
        <f>name!B21</f>
        <v>Public admin. and defence</v>
      </c>
      <c r="B22" s="11">
        <v>17.395000000000017</v>
      </c>
      <c r="C22" s="11">
        <v>14.591000000000014</v>
      </c>
      <c r="D22" s="11">
        <v>15.016000000000005</v>
      </c>
      <c r="E22" s="11">
        <v>16.225999999999988</v>
      </c>
      <c r="F22" s="11">
        <v>16.810000000000013</v>
      </c>
      <c r="G22" s="11"/>
    </row>
    <row r="23" spans="1:7" x14ac:dyDescent="0.2">
      <c r="A23" s="10" t="str">
        <f>name!B22</f>
        <v>Education</v>
      </c>
      <c r="B23" s="11">
        <v>48.632999999999981</v>
      </c>
      <c r="C23" s="11">
        <v>53.580999999999925</v>
      </c>
      <c r="D23" s="11">
        <v>53.894999999999975</v>
      </c>
      <c r="E23" s="11">
        <v>53.199999999999939</v>
      </c>
      <c r="F23" s="11">
        <v>53.983999999999952</v>
      </c>
      <c r="G23" s="11"/>
    </row>
    <row r="24" spans="1:7" x14ac:dyDescent="0.2">
      <c r="A24" s="10" t="str">
        <f>name!B23</f>
        <v>Health and social work</v>
      </c>
      <c r="B24" s="11">
        <v>53.079000000000057</v>
      </c>
      <c r="C24" s="11">
        <v>58.401999999999973</v>
      </c>
      <c r="D24" s="11">
        <v>56.726000000000084</v>
      </c>
      <c r="E24" s="11">
        <v>61.94300000000014</v>
      </c>
      <c r="F24" s="11">
        <v>69.491000000000057</v>
      </c>
      <c r="G24" s="11"/>
    </row>
    <row r="25" spans="1:7" x14ac:dyDescent="0.2">
      <c r="A25" s="10" t="str">
        <f>name!B24</f>
        <v>Arts and entertainment</v>
      </c>
      <c r="B25" s="11">
        <v>9.9010000000000105</v>
      </c>
      <c r="C25" s="11">
        <v>11.471000000000011</v>
      </c>
      <c r="D25" s="11">
        <v>14.09</v>
      </c>
      <c r="E25" s="11">
        <v>13.039000000000028</v>
      </c>
      <c r="F25" s="11">
        <v>13.457000000000004</v>
      </c>
      <c r="G25" s="11"/>
    </row>
    <row r="26" spans="1:7" x14ac:dyDescent="0.2">
      <c r="A26" s="10" t="str">
        <f>name!B25</f>
        <v>Other services</v>
      </c>
      <c r="B26" s="11">
        <v>15.512000000000031</v>
      </c>
      <c r="C26" s="11">
        <v>13.620000000000028</v>
      </c>
      <c r="D26" s="11">
        <v>15.586000000000004</v>
      </c>
      <c r="E26" s="11">
        <v>15.571000000000014</v>
      </c>
      <c r="F26" s="11">
        <v>15.686000000000003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481.63600000000014</v>
      </c>
      <c r="C28" s="11">
        <f t="shared" ref="C28:F28" si="0">SUM(C5:C26)</f>
        <v>506.50599999999974</v>
      </c>
      <c r="D28" s="11">
        <f t="shared" si="0"/>
        <v>498.63899999999995</v>
      </c>
      <c r="E28" s="11">
        <f t="shared" si="0"/>
        <v>514.14499999999964</v>
      </c>
      <c r="F28" s="11">
        <f t="shared" si="0"/>
        <v>541.25400000000025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1.3844480063782618</v>
      </c>
      <c r="C32" s="18">
        <f t="shared" ref="C32:E32" si="1">C5/C$28*100</f>
        <v>1.3772788476345743</v>
      </c>
      <c r="D32" s="18">
        <f t="shared" si="1"/>
        <v>0.8428943584436821</v>
      </c>
      <c r="E32" s="18">
        <f t="shared" si="1"/>
        <v>0.85306674187242992</v>
      </c>
      <c r="F32" s="18">
        <f>F5/F$28*100</f>
        <v>0.79445140359239808</v>
      </c>
    </row>
    <row r="33" spans="1:6" x14ac:dyDescent="0.2">
      <c r="A33" t="str">
        <f>$A$6</f>
        <v>Mining and quarrying</v>
      </c>
      <c r="B33" s="18">
        <f t="shared" ref="B33:F53" si="2">B6/B$28*100</f>
        <v>4.6923402735675933E-2</v>
      </c>
      <c r="C33" s="18">
        <f t="shared" si="2"/>
        <v>2.685061973599525E-2</v>
      </c>
      <c r="D33" s="18">
        <f t="shared" si="2"/>
        <v>3.3892254717340517E-2</v>
      </c>
      <c r="E33" s="18">
        <f t="shared" si="2"/>
        <v>2.8007663207849986E-2</v>
      </c>
      <c r="F33" s="18">
        <f t="shared" si="2"/>
        <v>2.0507931581106125E-2</v>
      </c>
    </row>
    <row r="34" spans="1:6" x14ac:dyDescent="0.2">
      <c r="A34" t="str">
        <f>$A$7</f>
        <v>Food drink and tobacco</v>
      </c>
      <c r="B34" s="18">
        <f t="shared" si="2"/>
        <v>1.2661013711599636</v>
      </c>
      <c r="C34" s="18">
        <f t="shared" si="2"/>
        <v>1.3429258488547025</v>
      </c>
      <c r="D34" s="18">
        <f t="shared" si="2"/>
        <v>1.3246055763789031</v>
      </c>
      <c r="E34" s="18">
        <f t="shared" si="2"/>
        <v>1.3634286047710311</v>
      </c>
      <c r="F34" s="18">
        <f t="shared" si="2"/>
        <v>1.3612832422485552</v>
      </c>
    </row>
    <row r="35" spans="1:6" x14ac:dyDescent="0.2">
      <c r="A35" t="str">
        <f>$A$8</f>
        <v>Engineering</v>
      </c>
      <c r="B35" s="18">
        <f t="shared" si="2"/>
        <v>2.254607213746477</v>
      </c>
      <c r="C35" s="18">
        <f t="shared" si="2"/>
        <v>2.0594030475453438</v>
      </c>
      <c r="D35" s="18">
        <f t="shared" si="2"/>
        <v>2.010873597933573</v>
      </c>
      <c r="E35" s="18">
        <f t="shared" si="2"/>
        <v>1.9370022075484543</v>
      </c>
      <c r="F35" s="18">
        <f t="shared" si="2"/>
        <v>1.5925979299922046</v>
      </c>
    </row>
    <row r="36" spans="1:6" x14ac:dyDescent="0.2">
      <c r="A36" t="str">
        <f>$A$9</f>
        <v>Rest of manufacturing</v>
      </c>
      <c r="B36" s="18">
        <f t="shared" si="2"/>
        <v>4.9331860575205972</v>
      </c>
      <c r="C36" s="18">
        <f t="shared" si="2"/>
        <v>5.1253094731355686</v>
      </c>
      <c r="D36" s="18">
        <f t="shared" si="2"/>
        <v>5.1032911585335246</v>
      </c>
      <c r="E36" s="18">
        <f t="shared" si="2"/>
        <v>4.6712503282147999</v>
      </c>
      <c r="F36" s="18">
        <f t="shared" si="2"/>
        <v>4.0733186267445616</v>
      </c>
    </row>
    <row r="37" spans="1:6" x14ac:dyDescent="0.2">
      <c r="A37" t="str">
        <f>$A$10</f>
        <v>Electricity and gas</v>
      </c>
      <c r="B37" s="18">
        <f t="shared" si="2"/>
        <v>0.16402428389904428</v>
      </c>
      <c r="C37" s="18">
        <f t="shared" si="2"/>
        <v>0.10858706510880453</v>
      </c>
      <c r="D37" s="18">
        <f t="shared" si="2"/>
        <v>9.4056020487767761E-2</v>
      </c>
      <c r="E37" s="18">
        <f t="shared" si="2"/>
        <v>8.3633994301218748E-2</v>
      </c>
      <c r="F37" s="18">
        <f t="shared" si="2"/>
        <v>7.6119529832573918E-2</v>
      </c>
    </row>
    <row r="38" spans="1:6" x14ac:dyDescent="0.2">
      <c r="A38" t="str">
        <f>$A$11</f>
        <v>Water and sewerage</v>
      </c>
      <c r="B38" s="18">
        <f t="shared" si="2"/>
        <v>0.94407394796070188</v>
      </c>
      <c r="C38" s="18">
        <f t="shared" si="2"/>
        <v>1.0655352552585748</v>
      </c>
      <c r="D38" s="18">
        <f t="shared" si="2"/>
        <v>0.89804447706657542</v>
      </c>
      <c r="E38" s="18">
        <f t="shared" si="2"/>
        <v>0.92989331803285169</v>
      </c>
      <c r="F38" s="18">
        <f t="shared" si="2"/>
        <v>0.97569717729568706</v>
      </c>
    </row>
    <row r="39" spans="1:6" x14ac:dyDescent="0.2">
      <c r="A39" t="str">
        <f>$A$12</f>
        <v>Construction</v>
      </c>
      <c r="B39" s="18">
        <f t="shared" si="2"/>
        <v>5.6185584134076292</v>
      </c>
      <c r="C39" s="18">
        <f t="shared" si="2"/>
        <v>5.2548242271562398</v>
      </c>
      <c r="D39" s="18">
        <f t="shared" si="2"/>
        <v>5.8384923762481371</v>
      </c>
      <c r="E39" s="18">
        <f t="shared" si="2"/>
        <v>5.9743846580244817</v>
      </c>
      <c r="F39" s="18">
        <f t="shared" si="2"/>
        <v>6.0295166409855536</v>
      </c>
    </row>
    <row r="40" spans="1:6" x14ac:dyDescent="0.2">
      <c r="A40" t="str">
        <f>$A$13</f>
        <v>Wholesale and retail trade</v>
      </c>
      <c r="B40" s="18">
        <f t="shared" si="2"/>
        <v>14.882193191538844</v>
      </c>
      <c r="C40" s="18">
        <f t="shared" si="2"/>
        <v>13.221955909702956</v>
      </c>
      <c r="D40" s="18">
        <f t="shared" si="2"/>
        <v>13.084816871524286</v>
      </c>
      <c r="E40" s="18">
        <f t="shared" si="2"/>
        <v>12.922230110182891</v>
      </c>
      <c r="F40" s="18">
        <f t="shared" si="2"/>
        <v>12.509838264474698</v>
      </c>
    </row>
    <row r="41" spans="1:6" x14ac:dyDescent="0.2">
      <c r="A41" t="str">
        <f>$A$14</f>
        <v>Transport and storage</v>
      </c>
      <c r="B41" s="18">
        <f t="shared" si="2"/>
        <v>3.6369789633665226</v>
      </c>
      <c r="C41" s="18">
        <f t="shared" si="2"/>
        <v>4.7572980379304575</v>
      </c>
      <c r="D41" s="18">
        <f t="shared" si="2"/>
        <v>4.6318077807792779</v>
      </c>
      <c r="E41" s="18">
        <f t="shared" si="2"/>
        <v>4.8190685507006856</v>
      </c>
      <c r="F41" s="18">
        <f t="shared" si="2"/>
        <v>4.6859699882125572</v>
      </c>
    </row>
    <row r="42" spans="1:6" x14ac:dyDescent="0.2">
      <c r="A42" t="str">
        <f>$A$15</f>
        <v>Accommodation and food</v>
      </c>
      <c r="B42" s="18">
        <f t="shared" si="2"/>
        <v>5.3027597604830143</v>
      </c>
      <c r="C42" s="18">
        <f t="shared" si="2"/>
        <v>5.8054593627716065</v>
      </c>
      <c r="D42" s="18">
        <f t="shared" si="2"/>
        <v>6.0422469963239998</v>
      </c>
      <c r="E42" s="18">
        <f t="shared" si="2"/>
        <v>5.9393750790146793</v>
      </c>
      <c r="F42" s="18">
        <f t="shared" si="2"/>
        <v>6.6717289849128338</v>
      </c>
    </row>
    <row r="43" spans="1:6" x14ac:dyDescent="0.2">
      <c r="A43" t="str">
        <f>$A$16</f>
        <v>Media</v>
      </c>
      <c r="B43" s="18">
        <f t="shared" si="2"/>
        <v>1.4693669077892848</v>
      </c>
      <c r="C43" s="18">
        <f t="shared" si="2"/>
        <v>1.2175571464109001</v>
      </c>
      <c r="D43" s="18">
        <f t="shared" si="2"/>
        <v>1.3536847298346111</v>
      </c>
      <c r="E43" s="18">
        <f t="shared" si="2"/>
        <v>1.2537319238736155</v>
      </c>
      <c r="F43" s="18">
        <f t="shared" si="2"/>
        <v>1.1654417334560083</v>
      </c>
    </row>
    <row r="44" spans="1:6" x14ac:dyDescent="0.2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3.9632304454438922</v>
      </c>
      <c r="D44" s="18">
        <f t="shared" si="2"/>
        <v>3.9669981690160587</v>
      </c>
      <c r="E44" s="18">
        <f t="shared" si="2"/>
        <v>4.027074074434263</v>
      </c>
      <c r="F44" s="18">
        <f t="shared" si="2"/>
        <v>4.034704593407155</v>
      </c>
    </row>
    <row r="45" spans="1:6" x14ac:dyDescent="0.2">
      <c r="A45" t="str">
        <f>$A$18</f>
        <v>Finance and insurance</v>
      </c>
      <c r="B45" s="18">
        <f t="shared" si="2"/>
        <v>2.0395070135953293</v>
      </c>
      <c r="C45" s="18">
        <f t="shared" si="2"/>
        <v>2.0205091351336435</v>
      </c>
      <c r="D45" s="18">
        <f t="shared" si="2"/>
        <v>2.1322038589039356</v>
      </c>
      <c r="E45" s="18">
        <f t="shared" si="2"/>
        <v>1.9673438426902952</v>
      </c>
      <c r="F45" s="18">
        <f t="shared" si="2"/>
        <v>1.6386022089444112</v>
      </c>
    </row>
    <row r="46" spans="1:6" x14ac:dyDescent="0.2">
      <c r="A46" t="str">
        <f>$A$19</f>
        <v>Real estate</v>
      </c>
      <c r="B46" s="18">
        <f t="shared" si="2"/>
        <v>1.4093630874768515</v>
      </c>
      <c r="C46" s="18">
        <f t="shared" si="2"/>
        <v>1.3516128140634049</v>
      </c>
      <c r="D46" s="18">
        <f t="shared" si="2"/>
        <v>1.4032195636522624</v>
      </c>
      <c r="E46" s="18">
        <f t="shared" si="2"/>
        <v>1.3926032539458728</v>
      </c>
      <c r="F46" s="18">
        <f t="shared" si="2"/>
        <v>1.506686324720004</v>
      </c>
    </row>
    <row r="47" spans="1:6" x14ac:dyDescent="0.2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12.977931159749334</v>
      </c>
      <c r="D47" s="18">
        <f t="shared" si="2"/>
        <v>12.212041176081305</v>
      </c>
      <c r="E47" s="18">
        <f t="shared" si="2"/>
        <v>12.482859893609742</v>
      </c>
      <c r="F47" s="18">
        <f t="shared" si="2"/>
        <v>12.984292032945726</v>
      </c>
    </row>
    <row r="48" spans="1:6" x14ac:dyDescent="0.2">
      <c r="A48" s="10" t="str">
        <f>$A$21</f>
        <v>Support services</v>
      </c>
      <c r="B48" s="18">
        <f t="shared" si="2"/>
        <v>10.251725369366074</v>
      </c>
      <c r="C48" s="18">
        <f t="shared" si="2"/>
        <v>8.3803548230425573</v>
      </c>
      <c r="D48" s="18">
        <f t="shared" si="2"/>
        <v>7.8794478570669249</v>
      </c>
      <c r="E48" s="18">
        <f t="shared" si="2"/>
        <v>8.2395044199593546</v>
      </c>
      <c r="F48" s="18">
        <f t="shared" si="2"/>
        <v>8.5763800359904927</v>
      </c>
    </row>
    <row r="49" spans="1:9" x14ac:dyDescent="0.2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2.8807161218228452</v>
      </c>
      <c r="D49" s="18">
        <f t="shared" si="2"/>
        <v>3.0113970226957791</v>
      </c>
      <c r="E49" s="18">
        <f t="shared" si="2"/>
        <v>3.1559190500734227</v>
      </c>
      <c r="F49" s="18">
        <f t="shared" si="2"/>
        <v>3.1057507196251675</v>
      </c>
    </row>
    <row r="50" spans="1:9" x14ac:dyDescent="0.2">
      <c r="A50" s="10" t="str">
        <f>$A$23</f>
        <v>Education</v>
      </c>
      <c r="B50" s="18">
        <f t="shared" si="2"/>
        <v>10.097459492230639</v>
      </c>
      <c r="C50" s="18">
        <f t="shared" si="2"/>
        <v>10.578551882899699</v>
      </c>
      <c r="D50" s="18">
        <f t="shared" si="2"/>
        <v>10.808420520657226</v>
      </c>
      <c r="E50" s="18">
        <f t="shared" si="2"/>
        <v>10.347275574011219</v>
      </c>
      <c r="F50" s="18">
        <f t="shared" si="2"/>
        <v>9.9738754817516213</v>
      </c>
    </row>
    <row r="51" spans="1:9" x14ac:dyDescent="0.2">
      <c r="A51" s="10" t="str">
        <f>$A$24</f>
        <v>Health and social work</v>
      </c>
      <c r="B51" s="18">
        <f t="shared" si="2"/>
        <v>11.020563246933378</v>
      </c>
      <c r="C51" s="18">
        <f t="shared" si="2"/>
        <v>11.530366866335246</v>
      </c>
      <c r="D51" s="18">
        <f t="shared" si="2"/>
        <v>11.376165923644177</v>
      </c>
      <c r="E51" s="18">
        <f t="shared" si="2"/>
        <v>12.047768625582313</v>
      </c>
      <c r="F51" s="18">
        <f t="shared" si="2"/>
        <v>12.838888950474272</v>
      </c>
    </row>
    <row r="52" spans="1:9" x14ac:dyDescent="0.2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2.2647313161147187</v>
      </c>
      <c r="D52" s="18">
        <f t="shared" si="2"/>
        <v>2.8256915323510596</v>
      </c>
      <c r="E52" s="18">
        <f t="shared" si="2"/>
        <v>2.5360550039385847</v>
      </c>
      <c r="F52" s="18">
        <f t="shared" si="2"/>
        <v>2.4862633809634662</v>
      </c>
    </row>
    <row r="53" spans="1:9" x14ac:dyDescent="0.2">
      <c r="A53" s="10" t="str">
        <f>$A$26</f>
        <v>Other services</v>
      </c>
      <c r="B53" s="18">
        <f t="shared" si="2"/>
        <v>3.2206894833442736</v>
      </c>
      <c r="C53" s="18">
        <f t="shared" si="2"/>
        <v>2.6890105941489408</v>
      </c>
      <c r="D53" s="18">
        <f t="shared" si="2"/>
        <v>3.1257081776595905</v>
      </c>
      <c r="E53" s="18">
        <f t="shared" si="2"/>
        <v>3.0285230820099436</v>
      </c>
      <c r="F53" s="18">
        <f t="shared" si="2"/>
        <v>2.8980848178489205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Cambridge and Peterborough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1.1352890859678277</v>
      </c>
      <c r="C63" s="18">
        <f>IF(AND(D$3-C$3 &lt;&gt; 0,C5&lt;&gt;0,D5&lt;&gt;0),(EXP(LN(D5/C5)/(D$3-C$3))-1)*100,0)</f>
        <v>-39.750573394495305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-0.19783033029854291</v>
      </c>
      <c r="F63" s="18">
        <f>IF(AND(F$3-D$3 &lt;&gt; 0,D5&lt;&gt;0,F5&lt;&gt;0),(EXP(LN(F5/D5)/(F$3-D$3))-1)*100,0)</f>
        <v>0.15222552344551499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-11.923992999587686</v>
      </c>
      <c r="C64" s="18">
        <f t="shared" ref="C64:C78" si="4">IF(AND(D$3-C$3 &lt;&gt; 0,C6&lt;&gt;0,D6&lt;&gt;0),(EXP(LN(D6/C6)/(D$3-C$3))-1)*100,0)</f>
        <v>24.264705882352587</v>
      </c>
      <c r="D64" s="18">
        <f t="shared" si="3"/>
        <v>-3.1509962844652351</v>
      </c>
      <c r="E64" s="18">
        <f t="shared" si="3"/>
        <v>-2.5692493258025473</v>
      </c>
      <c r="F64" s="18">
        <f t="shared" ref="F64:F84" si="5">IF(AND(F$3-D$3 &lt;&gt; 0,D6&lt;&gt;0,F6&lt;&gt;0),(EXP(LN(F6/D6)/(F$3-D$3))-1)*100,0)</f>
        <v>-2.763552212851117</v>
      </c>
    </row>
    <row r="65" spans="1:6" x14ac:dyDescent="0.2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-2.8962069979417637</v>
      </c>
      <c r="D65" s="18">
        <f t="shared" si="3"/>
        <v>1.1973265083305096</v>
      </c>
      <c r="E65" s="18">
        <f t="shared" si="3"/>
        <v>0.49932848934437501</v>
      </c>
      <c r="F65" s="18">
        <f t="shared" si="5"/>
        <v>0.73145791936422011</v>
      </c>
    </row>
    <row r="66" spans="1:6" x14ac:dyDescent="0.2">
      <c r="A66" t="str">
        <f>$A$8</f>
        <v>Engineering</v>
      </c>
      <c r="B66" s="18">
        <f t="shared" si="3"/>
        <v>-1.0002659167841599</v>
      </c>
      <c r="C66" s="18">
        <f t="shared" si="4"/>
        <v>-3.8730706547792537</v>
      </c>
      <c r="D66" s="18">
        <f t="shared" si="3"/>
        <v>-0.13600322352154137</v>
      </c>
      <c r="E66" s="18">
        <f t="shared" si="3"/>
        <v>-1.433541331413446</v>
      </c>
      <c r="F66" s="18">
        <f t="shared" si="5"/>
        <v>-1.0029127487703127</v>
      </c>
    </row>
    <row r="67" spans="1:6" x14ac:dyDescent="0.2">
      <c r="A67" t="str">
        <f>$A$9</f>
        <v>Rest of manufacturing</v>
      </c>
      <c r="B67" s="18">
        <f t="shared" si="3"/>
        <v>2.2385221002197753</v>
      </c>
      <c r="C67" s="18">
        <f t="shared" si="4"/>
        <v>-1.9761171032359415</v>
      </c>
      <c r="D67" s="18">
        <f t="shared" si="3"/>
        <v>-1.1500546258168209</v>
      </c>
      <c r="E67" s="18">
        <f t="shared" si="3"/>
        <v>-0.85220174501061674</v>
      </c>
      <c r="F67" s="18">
        <f t="shared" si="5"/>
        <v>-0.95158562585234696</v>
      </c>
    </row>
    <row r="68" spans="1:6" x14ac:dyDescent="0.2">
      <c r="A68" t="str">
        <f>$A$10</f>
        <v>Electricity and gas</v>
      </c>
      <c r="B68" s="18">
        <f t="shared" si="3"/>
        <v>-8.6551852117635715</v>
      </c>
      <c r="C68" s="18">
        <f t="shared" si="4"/>
        <v>-14.727272727272867</v>
      </c>
      <c r="D68" s="18">
        <f t="shared" si="3"/>
        <v>-1.7213634895832164</v>
      </c>
      <c r="E68" s="18">
        <f t="shared" si="3"/>
        <v>-0.42670560690406534</v>
      </c>
      <c r="F68" s="18">
        <f t="shared" si="5"/>
        <v>-0.86014222060204482</v>
      </c>
    </row>
    <row r="69" spans="1:6" x14ac:dyDescent="0.2">
      <c r="A69" t="str">
        <f>$A$11</f>
        <v>Water and sewerage</v>
      </c>
      <c r="B69" s="18">
        <f t="shared" si="3"/>
        <v>4.3774940720384681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1.1056607809925012</v>
      </c>
    </row>
    <row r="70" spans="1:6" x14ac:dyDescent="0.2">
      <c r="A70" t="str">
        <f>$A$12</f>
        <v>Construction</v>
      </c>
      <c r="B70" s="18">
        <f t="shared" si="3"/>
        <v>-0.41366798353966727</v>
      </c>
      <c r="C70" s="18">
        <f t="shared" si="4"/>
        <v>9.3815749924856195</v>
      </c>
      <c r="D70" s="18">
        <f t="shared" si="3"/>
        <v>1.0784020345686152</v>
      </c>
      <c r="E70" s="18">
        <f t="shared" si="3"/>
        <v>0.60752886430679442</v>
      </c>
      <c r="F70" s="18">
        <f t="shared" si="5"/>
        <v>0.76424235283321096</v>
      </c>
    </row>
    <row r="71" spans="1:6" x14ac:dyDescent="0.2">
      <c r="A71" t="str">
        <f>$A$13</f>
        <v>Wholesale and retail trade</v>
      </c>
      <c r="B71" s="18">
        <f t="shared" si="3"/>
        <v>-1.6841348994898087</v>
      </c>
      <c r="C71" s="18">
        <f t="shared" si="4"/>
        <v>-2.5742869941765667</v>
      </c>
      <c r="D71" s="18">
        <f t="shared" si="3"/>
        <v>0.36304726219775763</v>
      </c>
      <c r="E71" s="18">
        <f t="shared" si="3"/>
        <v>0.18967611840368104</v>
      </c>
      <c r="F71" s="18">
        <f t="shared" si="5"/>
        <v>0.24743319762221549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-4.1500664010626354</v>
      </c>
      <c r="D72" s="18">
        <f t="shared" si="3"/>
        <v>1.4150455358068692</v>
      </c>
      <c r="E72" s="18">
        <f t="shared" si="3"/>
        <v>0.23402957876663688</v>
      </c>
      <c r="F72" s="18">
        <f t="shared" si="5"/>
        <v>0.62616544873479452</v>
      </c>
    </row>
    <row r="73" spans="1:6" x14ac:dyDescent="0.2">
      <c r="A73" t="str">
        <f>$A$15</f>
        <v>Accommodation and food</v>
      </c>
      <c r="B73" s="18">
        <f t="shared" si="6"/>
        <v>3.5857637989453961</v>
      </c>
      <c r="C73" s="18">
        <f>IF(AND(D$3-C$3 &lt;&gt; 0,C15&lt;&gt;0,D15&lt;&gt;0),(EXP(LN(D15/C15)/(D$3-C$3))-1)*100,0)</f>
        <v>2.4621662982489134</v>
      </c>
      <c r="D73" s="18">
        <f t="shared" si="3"/>
        <v>0.26938017930675517</v>
      </c>
      <c r="E73" s="18">
        <f t="shared" si="3"/>
        <v>1.6907182062402049</v>
      </c>
      <c r="F73" s="18">
        <f t="shared" si="5"/>
        <v>1.214714213809498</v>
      </c>
    </row>
    <row r="74" spans="1:6" x14ac:dyDescent="0.2">
      <c r="A74" t="str">
        <f>$A$16</f>
        <v>Media</v>
      </c>
      <c r="B74" s="18">
        <f t="shared" si="6"/>
        <v>-3.3824127074365551</v>
      </c>
      <c r="C74" s="18">
        <f>IF(AND(D$3-C$3 &lt;&gt; 0,C16&lt;&gt;0,D16&lt;&gt;0),(EXP(LN(D16/C16)/(D$3-C$3))-1)*100,0)</f>
        <v>9.453543051727209</v>
      </c>
      <c r="D74" s="18">
        <f t="shared" si="3"/>
        <v>-0.9174202136489229</v>
      </c>
      <c r="E74" s="18">
        <f t="shared" si="3"/>
        <v>-0.21617714284183354</v>
      </c>
      <c r="F74" s="18">
        <f t="shared" si="5"/>
        <v>-0.45047454452954439</v>
      </c>
    </row>
    <row r="75" spans="1:6" x14ac:dyDescent="0.2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-1.4595994819171287</v>
      </c>
      <c r="D75" s="18">
        <f t="shared" si="3"/>
        <v>0.91724788937663781</v>
      </c>
      <c r="E75" s="18">
        <f t="shared" si="3"/>
        <v>0.53418525458330812</v>
      </c>
      <c r="F75" s="18">
        <f t="shared" si="5"/>
        <v>0.66171096716174382</v>
      </c>
    </row>
    <row r="76" spans="1:6" x14ac:dyDescent="0.2">
      <c r="A76" t="str">
        <f>$A$18</f>
        <v>Finance and insurance</v>
      </c>
      <c r="B76" s="18">
        <f t="shared" si="6"/>
        <v>1.0299916620947203</v>
      </c>
      <c r="C76" s="18">
        <f t="shared" si="4"/>
        <v>3.8889974594487731</v>
      </c>
      <c r="D76" s="18">
        <f t="shared" si="3"/>
        <v>-0.99202367486500576</v>
      </c>
      <c r="E76" s="18">
        <f t="shared" si="3"/>
        <v>-1.3059714135278955</v>
      </c>
      <c r="F76" s="18">
        <f t="shared" si="5"/>
        <v>-1.2014329354257502</v>
      </c>
    </row>
    <row r="77" spans="1:6" x14ac:dyDescent="0.2">
      <c r="A77" t="str">
        <f>$A$19</f>
        <v>Real estate</v>
      </c>
      <c r="B77" s="18">
        <f t="shared" si="6"/>
        <v>0.21293119557570517</v>
      </c>
      <c r="C77" s="18">
        <f t="shared" si="4"/>
        <v>2.2056675430911055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-7.3630084887575276</v>
      </c>
      <c r="D78" s="18">
        <f t="shared" si="3"/>
        <v>1.0566836413328895</v>
      </c>
      <c r="E78" s="18">
        <f t="shared" si="3"/>
        <v>0.91180352757527228</v>
      </c>
      <c r="F78" s="18">
        <f t="shared" si="5"/>
        <v>0.96007380548130961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-3.7096480198130166</v>
      </c>
      <c r="C79" s="18">
        <f t="shared" ref="C79:C84" si="8">IF(AND(D$3-C$3 &lt;&gt; 0,C21&lt;&gt;0,D21&lt;&gt;0),(EXP(LN(D21/C21)/(D$3-C$3))-1)*100,0)</f>
        <v>-7.4375103069709851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0.91874540309089259</v>
      </c>
      <c r="F79" s="18">
        <f t="shared" si="5"/>
        <v>1.1179385288240473</v>
      </c>
    </row>
    <row r="80" spans="1:6" x14ac:dyDescent="0.2">
      <c r="A80" s="10" t="str">
        <f>$A$22</f>
        <v>Public admin. and defence</v>
      </c>
      <c r="B80" s="18">
        <f t="shared" si="7"/>
        <v>-4.299290817433854</v>
      </c>
      <c r="C80" s="18">
        <f t="shared" si="8"/>
        <v>2.9127544376669867</v>
      </c>
      <c r="D80" s="18">
        <f t="shared" si="9"/>
        <v>1.562046260568084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">
      <c r="A81" s="10" t="str">
        <f>$A$23</f>
        <v>Education</v>
      </c>
      <c r="B81" s="18">
        <f t="shared" si="7"/>
        <v>2.4518815117307913</v>
      </c>
      <c r="C81" s="18">
        <f t="shared" si="8"/>
        <v>0.58602862955161594</v>
      </c>
      <c r="D81" s="18">
        <f t="shared" si="9"/>
        <v>-0.25924962394190398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">
      <c r="A82" s="10" t="str">
        <f>$A$24</f>
        <v>Health and social work</v>
      </c>
      <c r="B82" s="18">
        <f t="shared" si="7"/>
        <v>2.4179896646349341</v>
      </c>
      <c r="C82" s="18">
        <f t="shared" si="8"/>
        <v>-2.8697647340842569</v>
      </c>
      <c r="D82" s="18">
        <f t="shared" si="9"/>
        <v>1.7752118125965888</v>
      </c>
      <c r="E82" s="18">
        <f t="shared" si="10"/>
        <v>1.1564623176595568</v>
      </c>
      <c r="F82" s="18">
        <f t="shared" si="5"/>
        <v>1.3622930458392579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22.831488100427055</v>
      </c>
      <c r="D83" s="18">
        <f t="shared" si="9"/>
        <v>-1.5384522198528594</v>
      </c>
      <c r="E83" s="18">
        <f t="shared" si="10"/>
        <v>0.31604387205921292</v>
      </c>
      <c r="F83" s="18">
        <f t="shared" si="5"/>
        <v>-0.30597034806572054</v>
      </c>
    </row>
    <row r="84" spans="1:6" x14ac:dyDescent="0.2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-1.9255457140454624E-2</v>
      </c>
      <c r="E84" s="18">
        <f t="shared" si="10"/>
        <v>7.3610928867906544E-2</v>
      </c>
      <c r="F84" s="18">
        <f t="shared" si="5"/>
        <v>4.2645886567771463E-2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-1.5531898931108068</v>
      </c>
      <c r="D86" s="18">
        <f>IF(AND(E$3-D$3 &lt;&gt; 0,D28&lt;&gt;0,E28&lt;&gt;0),(EXP(LN(E28/D28)/(E$3-D$3))-1)*100,0)</f>
        <v>0.61433815961413618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0.30799999999996697</v>
      </c>
      <c r="C90" s="27">
        <f>D5-C5</f>
        <v>-2.7729999999999819</v>
      </c>
      <c r="D90" s="27">
        <f t="shared" si="11"/>
        <v>0.18300000000001049</v>
      </c>
      <c r="E90" s="27">
        <f t="shared" si="11"/>
        <v>-8.6000000000002075E-2</v>
      </c>
      <c r="F90" s="27">
        <f>F5-D5</f>
        <v>9.7000000000008413E-2</v>
      </c>
    </row>
    <row r="91" spans="1:6" x14ac:dyDescent="0.2">
      <c r="A91" t="str">
        <f>$A$6</f>
        <v>Mining and quarrying</v>
      </c>
      <c r="B91" s="27">
        <f t="shared" si="11"/>
        <v>-9.0000000000000163E-2</v>
      </c>
      <c r="C91" s="27">
        <f t="shared" ref="C91:C105" si="12">D6-C6</f>
        <v>3.299999999999953E-2</v>
      </c>
      <c r="D91" s="27">
        <f t="shared" si="11"/>
        <v>-2.4999999999999356E-2</v>
      </c>
      <c r="E91" s="27">
        <f t="shared" si="11"/>
        <v>-3.3000000000000015E-2</v>
      </c>
      <c r="F91" s="27">
        <f t="shared" ref="F91:F111" si="13">F6-D6</f>
        <v>-5.7999999999999372E-2</v>
      </c>
    </row>
    <row r="92" spans="1:6" x14ac:dyDescent="0.2">
      <c r="A92" t="str">
        <f>$A$7</f>
        <v>Food drink and tobacco</v>
      </c>
      <c r="B92" s="27">
        <f t="shared" si="11"/>
        <v>0.70399999999999263</v>
      </c>
      <c r="C92" s="27">
        <f t="shared" si="12"/>
        <v>-0.19699999999999829</v>
      </c>
      <c r="D92" s="27">
        <f t="shared" si="11"/>
        <v>0.40500000000001535</v>
      </c>
      <c r="E92" s="27">
        <f t="shared" si="11"/>
        <v>0.35799999999998544</v>
      </c>
      <c r="F92" s="27">
        <f t="shared" si="13"/>
        <v>0.76300000000000079</v>
      </c>
    </row>
    <row r="93" spans="1:6" x14ac:dyDescent="0.2">
      <c r="A93" t="str">
        <f>$A$8</f>
        <v>Engineering</v>
      </c>
      <c r="B93" s="27">
        <f t="shared" si="11"/>
        <v>-0.42799999999997063</v>
      </c>
      <c r="C93" s="27">
        <f t="shared" si="12"/>
        <v>-0.40400000000002478</v>
      </c>
      <c r="D93" s="27">
        <f t="shared" si="11"/>
        <v>-6.7999999999996064E-2</v>
      </c>
      <c r="E93" s="27">
        <f t="shared" si="11"/>
        <v>-1.3389999999999826</v>
      </c>
      <c r="F93" s="27">
        <f t="shared" si="13"/>
        <v>-1.4069999999999787</v>
      </c>
    </row>
    <row r="94" spans="1:6" x14ac:dyDescent="0.2">
      <c r="A94" t="str">
        <f>$A$9</f>
        <v>Rest of manufacturing</v>
      </c>
      <c r="B94" s="27">
        <f t="shared" si="11"/>
        <v>2.2000000000001201</v>
      </c>
      <c r="C94" s="27">
        <f t="shared" si="12"/>
        <v>-0.51300000000005141</v>
      </c>
      <c r="D94" s="27">
        <f t="shared" si="11"/>
        <v>-1.4300000000000104</v>
      </c>
      <c r="E94" s="27">
        <f t="shared" si="11"/>
        <v>-1.9699999999999491</v>
      </c>
      <c r="F94" s="27">
        <f t="shared" si="13"/>
        <v>-3.3999999999999595</v>
      </c>
    </row>
    <row r="95" spans="1:6" x14ac:dyDescent="0.2">
      <c r="A95" t="str">
        <f>$A$10</f>
        <v>Electricity and gas</v>
      </c>
      <c r="B95" s="27">
        <f t="shared" si="11"/>
        <v>-0.24</v>
      </c>
      <c r="C95" s="27">
        <f t="shared" si="12"/>
        <v>-8.100000000000096E-2</v>
      </c>
      <c r="D95" s="27">
        <f t="shared" si="11"/>
        <v>-3.8999999999999369E-2</v>
      </c>
      <c r="E95" s="27">
        <f t="shared" si="11"/>
        <v>-1.800000000000096E-2</v>
      </c>
      <c r="F95" s="27">
        <f t="shared" si="13"/>
        <v>-5.7000000000000328E-2</v>
      </c>
    </row>
    <row r="96" spans="1:6" x14ac:dyDescent="0.2">
      <c r="A96" t="str">
        <f>$A$11</f>
        <v>Water and sewerage</v>
      </c>
      <c r="B96" s="27">
        <f t="shared" si="11"/>
        <v>0.84999999999998632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0.49999999999999911</v>
      </c>
      <c r="F96" s="27">
        <f t="shared" si="13"/>
        <v>0.80299999999999994</v>
      </c>
    </row>
    <row r="97" spans="1:6" x14ac:dyDescent="0.2">
      <c r="A97" t="str">
        <f>$A$12</f>
        <v>Construction</v>
      </c>
      <c r="B97" s="27">
        <f t="shared" si="11"/>
        <v>-0.44500000000000739</v>
      </c>
      <c r="C97" s="27">
        <f t="shared" si="12"/>
        <v>2.4969999999999715</v>
      </c>
      <c r="D97" s="27">
        <f t="shared" si="11"/>
        <v>1.6040000000000063</v>
      </c>
      <c r="E97" s="27">
        <f t="shared" si="11"/>
        <v>1.9180000000000135</v>
      </c>
      <c r="F97" s="27">
        <f t="shared" si="13"/>
        <v>3.5220000000000198</v>
      </c>
    </row>
    <row r="98" spans="1:6" x14ac:dyDescent="0.2">
      <c r="A98" t="str">
        <f>$A$13</f>
        <v>Wholesale and retail trade</v>
      </c>
      <c r="B98" s="27">
        <f t="shared" si="11"/>
        <v>-4.7080000000000268</v>
      </c>
      <c r="C98" s="27">
        <f t="shared" si="12"/>
        <v>-1.7240000000000464</v>
      </c>
      <c r="D98" s="27">
        <f t="shared" si="11"/>
        <v>1.1929999999997989</v>
      </c>
      <c r="E98" s="27">
        <f t="shared" si="11"/>
        <v>1.2710000000001429</v>
      </c>
      <c r="F98" s="27">
        <f t="shared" si="13"/>
        <v>2.4639999999999418</v>
      </c>
    </row>
    <row r="99" spans="1:6" x14ac:dyDescent="0.2">
      <c r="A99" t="str">
        <f>$A$14</f>
        <v>Transport and storage</v>
      </c>
      <c r="B99" s="27">
        <f t="shared" si="11"/>
        <v>6.5790000000000433</v>
      </c>
      <c r="C99" s="27">
        <f t="shared" si="12"/>
        <v>-1.0000000000000533</v>
      </c>
      <c r="D99" s="27">
        <f t="shared" si="11"/>
        <v>1.6810000000000436</v>
      </c>
      <c r="E99" s="27">
        <f t="shared" si="11"/>
        <v>0.58599999999998431</v>
      </c>
      <c r="F99" s="27">
        <f t="shared" si="13"/>
        <v>2.2670000000000279</v>
      </c>
    </row>
    <row r="100" spans="1:6" x14ac:dyDescent="0.2">
      <c r="A100" t="str">
        <f>$A$15</f>
        <v>Accommodation and food</v>
      </c>
      <c r="B100" s="27">
        <f t="shared" si="11"/>
        <v>3.8649999999999558</v>
      </c>
      <c r="C100" s="27">
        <f t="shared" si="12"/>
        <v>0.72400000000008902</v>
      </c>
      <c r="D100" s="27">
        <f t="shared" si="11"/>
        <v>0.40799999999997283</v>
      </c>
      <c r="E100" s="27">
        <f t="shared" si="11"/>
        <v>5.574000000000126</v>
      </c>
      <c r="F100" s="27">
        <f t="shared" si="13"/>
        <v>5.9820000000000988</v>
      </c>
    </row>
    <row r="101" spans="1:6" x14ac:dyDescent="0.2">
      <c r="A101" t="str">
        <f>$A$16</f>
        <v>Media</v>
      </c>
      <c r="B101" s="27">
        <f t="shared" si="11"/>
        <v>-0.91000000000001169</v>
      </c>
      <c r="C101" s="27">
        <f t="shared" si="12"/>
        <v>0.58300000000001617</v>
      </c>
      <c r="D101" s="27">
        <f t="shared" si="11"/>
        <v>-0.30400000000001004</v>
      </c>
      <c r="E101" s="27">
        <f t="shared" si="11"/>
        <v>-0.13800000000000967</v>
      </c>
      <c r="F101" s="27">
        <f t="shared" si="13"/>
        <v>-0.44200000000001971</v>
      </c>
    </row>
    <row r="102" spans="1:6" x14ac:dyDescent="0.2">
      <c r="A102" t="str">
        <f>$A$17</f>
        <v>Information technology</v>
      </c>
      <c r="B102" s="27">
        <f t="shared" si="11"/>
        <v>2.4660000000000544</v>
      </c>
      <c r="C102" s="27">
        <f t="shared" si="12"/>
        <v>-0.29300000000004545</v>
      </c>
      <c r="D102" s="27">
        <f t="shared" si="11"/>
        <v>0.92400000000004212</v>
      </c>
      <c r="E102" s="27">
        <f t="shared" si="11"/>
        <v>1.1329999999999458</v>
      </c>
      <c r="F102" s="27">
        <f t="shared" si="13"/>
        <v>2.0569999999999879</v>
      </c>
    </row>
    <row r="103" spans="1:6" x14ac:dyDescent="0.2">
      <c r="A103" t="str">
        <f>$A$18</f>
        <v>Finance and insurance</v>
      </c>
      <c r="B103" s="27">
        <f t="shared" si="11"/>
        <v>0.41100000000000492</v>
      </c>
      <c r="C103" s="27">
        <f t="shared" si="12"/>
        <v>0.39799999999998725</v>
      </c>
      <c r="D103" s="27">
        <f t="shared" si="11"/>
        <v>-0.51699999999998347</v>
      </c>
      <c r="E103" s="27">
        <f t="shared" si="11"/>
        <v>-1.2460000000000235</v>
      </c>
      <c r="F103" s="27">
        <f t="shared" si="13"/>
        <v>-1.763000000000007</v>
      </c>
    </row>
    <row r="104" spans="1:6" x14ac:dyDescent="0.2">
      <c r="A104" t="str">
        <f>$A$19</f>
        <v>Real estate</v>
      </c>
      <c r="B104" s="27">
        <f t="shared" si="11"/>
        <v>5.7999999999975849E-2</v>
      </c>
      <c r="C104" s="27">
        <f t="shared" si="12"/>
        <v>0.15100000000001668</v>
      </c>
      <c r="D104" s="27">
        <f t="shared" si="11"/>
        <v>0.16299999999999848</v>
      </c>
      <c r="E104" s="27">
        <f t="shared" si="11"/>
        <v>0.99500000000001165</v>
      </c>
      <c r="F104" s="27">
        <f t="shared" si="13"/>
        <v>1.1580000000000101</v>
      </c>
    </row>
    <row r="105" spans="1:6" x14ac:dyDescent="0.2">
      <c r="A105" t="str">
        <f>$A$20</f>
        <v>Professional services</v>
      </c>
      <c r="B105" s="27">
        <f t="shared" si="11"/>
        <v>14.033999999999871</v>
      </c>
      <c r="C105" s="27">
        <f t="shared" si="12"/>
        <v>-4.8399999999998684</v>
      </c>
      <c r="D105" s="27">
        <f t="shared" si="11"/>
        <v>3.28599999999971</v>
      </c>
      <c r="E105" s="27">
        <f t="shared" si="11"/>
        <v>6.0980000000003258</v>
      </c>
      <c r="F105" s="27">
        <f t="shared" si="13"/>
        <v>9.3840000000000359</v>
      </c>
    </row>
    <row r="106" spans="1:6" x14ac:dyDescent="0.2">
      <c r="A106" s="10" t="str">
        <f>$A$21</f>
        <v>Support services</v>
      </c>
      <c r="B106" s="27">
        <f t="shared" ref="B106:B111" si="14">C21-B21</f>
        <v>-6.9290000000000873</v>
      </c>
      <c r="C106" s="27">
        <f t="shared" ref="C106:C111" si="15">D21-C21</f>
        <v>-3.1569999999999681</v>
      </c>
      <c r="D106" s="27">
        <f t="shared" ref="D106:D111" si="16">E21-D21</f>
        <v>3.0730000000000572</v>
      </c>
      <c r="E106" s="27">
        <f t="shared" ref="E106:E111" si="17">F21-E21</f>
        <v>4.0570000000000022</v>
      </c>
      <c r="F106" s="27">
        <f t="shared" si="13"/>
        <v>7.1300000000000594</v>
      </c>
    </row>
    <row r="107" spans="1:6" x14ac:dyDescent="0.2">
      <c r="A107" s="10" t="str">
        <f>$A$22</f>
        <v>Public admin. and defence</v>
      </c>
      <c r="B107" s="27">
        <f t="shared" si="14"/>
        <v>-2.8040000000000038</v>
      </c>
      <c r="C107" s="27">
        <f t="shared" si="15"/>
        <v>0.42499999999999183</v>
      </c>
      <c r="D107" s="27">
        <f t="shared" si="16"/>
        <v>1.2099999999999831</v>
      </c>
      <c r="E107" s="27">
        <f t="shared" si="17"/>
        <v>0.5840000000000245</v>
      </c>
      <c r="F107" s="27">
        <f t="shared" si="13"/>
        <v>1.7940000000000076</v>
      </c>
    </row>
    <row r="108" spans="1:6" x14ac:dyDescent="0.2">
      <c r="A108" s="10" t="str">
        <f>$A$23</f>
        <v>Education</v>
      </c>
      <c r="B108" s="27">
        <f t="shared" si="14"/>
        <v>4.9479999999999436</v>
      </c>
      <c r="C108" s="27">
        <f t="shared" si="15"/>
        <v>0.31400000000004979</v>
      </c>
      <c r="D108" s="27">
        <f t="shared" si="16"/>
        <v>-0.69500000000003581</v>
      </c>
      <c r="E108" s="27">
        <f t="shared" si="17"/>
        <v>0.78400000000001313</v>
      </c>
      <c r="F108" s="27">
        <f t="shared" si="13"/>
        <v>8.8999999999977319E-2</v>
      </c>
    </row>
    <row r="109" spans="1:6" x14ac:dyDescent="0.2">
      <c r="A109" s="10" t="str">
        <f>$A$24</f>
        <v>Health and social work</v>
      </c>
      <c r="B109" s="27">
        <f t="shared" si="14"/>
        <v>5.3229999999999151</v>
      </c>
      <c r="C109" s="27">
        <f t="shared" si="15"/>
        <v>-1.6759999999998882</v>
      </c>
      <c r="D109" s="27">
        <f t="shared" si="16"/>
        <v>5.2170000000000556</v>
      </c>
      <c r="E109" s="27">
        <f t="shared" si="17"/>
        <v>7.5479999999999166</v>
      </c>
      <c r="F109" s="27">
        <f t="shared" si="13"/>
        <v>12.764999999999972</v>
      </c>
    </row>
    <row r="110" spans="1:6" x14ac:dyDescent="0.2">
      <c r="A110" s="10" t="str">
        <f>$A$25</f>
        <v>Arts and entertainment</v>
      </c>
      <c r="B110" s="27">
        <f t="shared" si="14"/>
        <v>1.5700000000000003</v>
      </c>
      <c r="C110" s="27">
        <f t="shared" si="15"/>
        <v>2.6189999999999891</v>
      </c>
      <c r="D110" s="27">
        <f t="shared" si="16"/>
        <v>-1.0509999999999717</v>
      </c>
      <c r="E110" s="27">
        <f t="shared" si="17"/>
        <v>0.41799999999997617</v>
      </c>
      <c r="F110" s="27">
        <f t="shared" si="13"/>
        <v>-0.63299999999999557</v>
      </c>
    </row>
    <row r="111" spans="1:6" x14ac:dyDescent="0.2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1.9659999999999762</v>
      </c>
      <c r="D111" s="27">
        <f t="shared" si="16"/>
        <v>-1.499999999998991E-2</v>
      </c>
      <c r="E111" s="27">
        <f t="shared" si="17"/>
        <v>0.11499999999998956</v>
      </c>
      <c r="F111" s="27">
        <f t="shared" si="13"/>
        <v>9.9999999999999645E-2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24.869999999999607</v>
      </c>
      <c r="C113" s="29">
        <f>D28-C28</f>
        <v>-7.8669999999997913</v>
      </c>
      <c r="D113" s="29">
        <f>E28-D28</f>
        <v>15.505999999999688</v>
      </c>
      <c r="E113" s="29">
        <f>F28-E28</f>
        <v>27.109000000000606</v>
      </c>
      <c r="F113" s="29">
        <f>F28-D28</f>
        <v>42.615000000000293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Cambridge and Peterborough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12.231000000000016</v>
      </c>
      <c r="C7" s="31">
        <f>'Ind T1'!C7</f>
        <v>13.058999999999969</v>
      </c>
      <c r="D7" s="31">
        <f>'Ind T1'!D7</f>
        <v>9.318999999999992</v>
      </c>
      <c r="E7" s="31">
        <f>'Ind T1'!E7</f>
        <v>9.7410000000000032</v>
      </c>
      <c r="F7" s="31">
        <f>'Ind T1'!F7</f>
        <v>10.103999999999999</v>
      </c>
      <c r="H7" s="31">
        <f>C7-B7</f>
        <v>0.82799999999995322</v>
      </c>
      <c r="I7" s="31">
        <f>D7-C7</f>
        <v>-3.7399999999999771</v>
      </c>
      <c r="J7" s="31">
        <f>E7-D7</f>
        <v>0.42200000000001125</v>
      </c>
      <c r="K7" s="31">
        <f>F7-E7</f>
        <v>0.36299999999999599</v>
      </c>
      <c r="L7" s="31">
        <f>F7-D7</f>
        <v>0.78500000000000725</v>
      </c>
    </row>
    <row r="8" spans="1:12" x14ac:dyDescent="0.2">
      <c r="A8" t="str">
        <f>'Ind T2'!A5</f>
        <v>Agriculture</v>
      </c>
      <c r="B8" s="32">
        <f>'Ind T2'!B5</f>
        <v>6.6680000000000064</v>
      </c>
      <c r="C8" s="32">
        <f>'Ind T2'!C5</f>
        <v>6.9759999999999733</v>
      </c>
      <c r="D8" s="32">
        <f>'Ind T2'!D5</f>
        <v>4.2029999999999914</v>
      </c>
      <c r="E8" s="32">
        <f>'Ind T2'!E5</f>
        <v>4.3860000000000019</v>
      </c>
      <c r="F8" s="32">
        <f>'Ind T2'!F5</f>
        <v>4.3</v>
      </c>
      <c r="H8" s="11">
        <f t="shared" ref="H8:H40" si="0">C8-B8</f>
        <v>0.30799999999996697</v>
      </c>
      <c r="I8" s="31">
        <f t="shared" ref="I8:I38" si="1">D8-C8</f>
        <v>-2.7729999999999819</v>
      </c>
      <c r="J8" s="11">
        <f t="shared" ref="J8:J38" si="2">E8-D8</f>
        <v>0.18300000000001049</v>
      </c>
      <c r="K8" s="11">
        <f t="shared" ref="K8:K38" si="3">F8-E8</f>
        <v>-8.6000000000002075E-2</v>
      </c>
      <c r="L8" s="31">
        <f t="shared" ref="L8:L40" si="4">F8-D8</f>
        <v>9.7000000000008413E-2</v>
      </c>
    </row>
    <row r="9" spans="1:12" x14ac:dyDescent="0.2">
      <c r="A9" t="str">
        <f>'Ind T2'!A6</f>
        <v>Mining and quarrying</v>
      </c>
      <c r="B9" s="32">
        <f>'Ind T2'!B6</f>
        <v>0.2260000000000002</v>
      </c>
      <c r="C9" s="32">
        <f>'Ind T2'!C6</f>
        <v>0.13600000000000004</v>
      </c>
      <c r="D9" s="32">
        <f>'Ind T2'!D6</f>
        <v>0.16899999999999957</v>
      </c>
      <c r="E9" s="32">
        <f>'Ind T2'!E6</f>
        <v>0.14400000000000021</v>
      </c>
      <c r="F9" s="32">
        <f>'Ind T2'!F6</f>
        <v>0.1110000000000002</v>
      </c>
      <c r="H9" s="11">
        <f t="shared" si="0"/>
        <v>-9.0000000000000163E-2</v>
      </c>
      <c r="I9" s="31">
        <f t="shared" si="1"/>
        <v>3.299999999999953E-2</v>
      </c>
      <c r="J9" s="11">
        <f t="shared" si="2"/>
        <v>-2.4999999999999356E-2</v>
      </c>
      <c r="K9" s="11">
        <f t="shared" si="3"/>
        <v>-3.3000000000000015E-2</v>
      </c>
      <c r="L9" s="31">
        <f t="shared" si="4"/>
        <v>-5.7999999999999372E-2</v>
      </c>
    </row>
    <row r="10" spans="1:12" x14ac:dyDescent="0.2">
      <c r="A10" t="str">
        <f>'Ind T2'!A10</f>
        <v>Electricity and gas</v>
      </c>
      <c r="B10" s="32">
        <f>'Ind T2'!B10</f>
        <v>0.79000000000000115</v>
      </c>
      <c r="C10" s="32">
        <f>'Ind T2'!C10</f>
        <v>0.55000000000000115</v>
      </c>
      <c r="D10" s="32">
        <f>'Ind T2'!D10</f>
        <v>0.46900000000000019</v>
      </c>
      <c r="E10" s="32">
        <f>'Ind T2'!E10</f>
        <v>0.43000000000000083</v>
      </c>
      <c r="F10" s="32">
        <f>'Ind T2'!F10</f>
        <v>0.41199999999999987</v>
      </c>
      <c r="H10" s="11">
        <f t="shared" si="0"/>
        <v>-0.24</v>
      </c>
      <c r="I10" s="31">
        <f t="shared" si="1"/>
        <v>-8.100000000000096E-2</v>
      </c>
      <c r="J10" s="11">
        <f t="shared" si="2"/>
        <v>-3.8999999999999369E-2</v>
      </c>
      <c r="K10" s="11">
        <f t="shared" si="3"/>
        <v>-1.800000000000096E-2</v>
      </c>
      <c r="L10" s="31">
        <f t="shared" si="4"/>
        <v>-5.7000000000000328E-2</v>
      </c>
    </row>
    <row r="11" spans="1:12" x14ac:dyDescent="0.2">
      <c r="A11" t="str">
        <f>'Ind T2'!A11</f>
        <v>Water and sewerage</v>
      </c>
      <c r="B11" s="32">
        <f>'Ind T2'!B11</f>
        <v>4.5470000000000077</v>
      </c>
      <c r="C11" s="32">
        <f>'Ind T2'!C11</f>
        <v>5.396999999999994</v>
      </c>
      <c r="D11" s="32">
        <f>'Ind T2'!D11</f>
        <v>4.4780000000000006</v>
      </c>
      <c r="E11" s="32">
        <f>'Ind T2'!E11</f>
        <v>4.7810000000000015</v>
      </c>
      <c r="F11" s="32">
        <f>'Ind T2'!F11</f>
        <v>5.2810000000000006</v>
      </c>
      <c r="H11" s="11">
        <f t="shared" ref="H11" si="5">C11-B11</f>
        <v>0.84999999999998632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0.49999999999999911</v>
      </c>
      <c r="L11" s="31">
        <f t="shared" si="4"/>
        <v>0.80299999999999994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40.716999999999899</v>
      </c>
      <c r="C13" s="31">
        <f>'Ind T1'!C8</f>
        <v>43.19300000000004</v>
      </c>
      <c r="D13" s="31">
        <f>'Ind T1'!D8</f>
        <v>42.078999999999965</v>
      </c>
      <c r="E13" s="31">
        <f>'Ind T1'!E8</f>
        <v>40.985999999999976</v>
      </c>
      <c r="F13" s="31">
        <f>'Ind T1'!F8</f>
        <v>38.035000000000025</v>
      </c>
      <c r="H13" s="31">
        <f t="shared" si="0"/>
        <v>2.4760000000001412</v>
      </c>
      <c r="I13" s="31">
        <f t="shared" si="1"/>
        <v>-1.1140000000000754</v>
      </c>
      <c r="J13" s="31">
        <f t="shared" si="2"/>
        <v>-1.0929999999999893</v>
      </c>
      <c r="K13" s="31">
        <f t="shared" si="3"/>
        <v>-2.9509999999999508</v>
      </c>
      <c r="L13" s="31">
        <f t="shared" si="4"/>
        <v>-4.0439999999999401</v>
      </c>
    </row>
    <row r="14" spans="1:12" x14ac:dyDescent="0.2">
      <c r="A14" t="str">
        <f>'Ind T2'!A7</f>
        <v>Food drink and tobacco</v>
      </c>
      <c r="B14" s="32">
        <f>'Ind T2'!B7</f>
        <v>6.0980000000000034</v>
      </c>
      <c r="C14" s="32">
        <f>'Ind T2'!C7</f>
        <v>6.801999999999996</v>
      </c>
      <c r="D14" s="32">
        <f>'Ind T2'!D7</f>
        <v>6.6049999999999978</v>
      </c>
      <c r="E14" s="32">
        <f>'Ind T2'!E7</f>
        <v>7.0100000000000131</v>
      </c>
      <c r="F14" s="32">
        <f>'Ind T2'!F7</f>
        <v>7.3679999999999986</v>
      </c>
      <c r="H14" s="11">
        <f t="shared" si="0"/>
        <v>0.70399999999999263</v>
      </c>
      <c r="I14" s="31">
        <f t="shared" si="1"/>
        <v>-0.19699999999999829</v>
      </c>
      <c r="J14" s="11">
        <f t="shared" si="2"/>
        <v>0.40500000000001535</v>
      </c>
      <c r="K14" s="11">
        <f t="shared" si="3"/>
        <v>0.35799999999998544</v>
      </c>
      <c r="L14" s="31">
        <f t="shared" si="4"/>
        <v>0.76300000000000079</v>
      </c>
    </row>
    <row r="15" spans="1:12" x14ac:dyDescent="0.2">
      <c r="A15" t="str">
        <f>'Ind T2'!A8</f>
        <v>Engineering</v>
      </c>
      <c r="B15" s="32">
        <f>'Ind T2'!B8</f>
        <v>10.858999999999984</v>
      </c>
      <c r="C15" s="32">
        <f>'Ind T2'!C8</f>
        <v>10.431000000000013</v>
      </c>
      <c r="D15" s="32">
        <f>'Ind T2'!D8</f>
        <v>10.026999999999989</v>
      </c>
      <c r="E15" s="32">
        <f>'Ind T2'!E8</f>
        <v>9.9589999999999925</v>
      </c>
      <c r="F15" s="32">
        <f>'Ind T2'!F8</f>
        <v>8.6200000000000099</v>
      </c>
      <c r="H15" s="11">
        <f t="shared" si="0"/>
        <v>-0.42799999999997063</v>
      </c>
      <c r="I15" s="31">
        <f t="shared" si="1"/>
        <v>-0.40400000000002478</v>
      </c>
      <c r="J15" s="11">
        <f t="shared" si="2"/>
        <v>-6.7999999999996064E-2</v>
      </c>
      <c r="K15" s="11">
        <f t="shared" si="3"/>
        <v>-1.3389999999999826</v>
      </c>
      <c r="L15" s="31">
        <f t="shared" si="4"/>
        <v>-1.4069999999999787</v>
      </c>
    </row>
    <row r="16" spans="1:12" x14ac:dyDescent="0.2">
      <c r="A16" t="str">
        <f>'Ind T2'!A9</f>
        <v>Rest of manufacturing</v>
      </c>
      <c r="B16" s="32">
        <f>'Ind T2'!B9</f>
        <v>23.759999999999909</v>
      </c>
      <c r="C16" s="32">
        <f>'Ind T2'!C9</f>
        <v>25.960000000000029</v>
      </c>
      <c r="D16" s="32">
        <f>'Ind T2'!D9</f>
        <v>25.446999999999978</v>
      </c>
      <c r="E16" s="32">
        <f>'Ind T2'!E9</f>
        <v>24.016999999999967</v>
      </c>
      <c r="F16" s="32">
        <f>'Ind T2'!F9</f>
        <v>22.047000000000018</v>
      </c>
      <c r="H16" s="11">
        <f t="shared" si="0"/>
        <v>2.2000000000001201</v>
      </c>
      <c r="I16" s="31">
        <f t="shared" si="1"/>
        <v>-0.51300000000005141</v>
      </c>
      <c r="J16" s="11">
        <f t="shared" si="2"/>
        <v>-1.4300000000000104</v>
      </c>
      <c r="K16" s="11">
        <f t="shared" si="3"/>
        <v>-1.9699999999999491</v>
      </c>
      <c r="L16" s="31">
        <f t="shared" si="4"/>
        <v>-3.3999999999999595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27.060999999999979</v>
      </c>
      <c r="C18" s="31">
        <f>'Ind T1'!C9</f>
        <v>26.615999999999971</v>
      </c>
      <c r="D18" s="31">
        <f>'Ind T1'!D9</f>
        <v>29.112999999999943</v>
      </c>
      <c r="E18" s="31">
        <f>'Ind T1'!E9</f>
        <v>30.716999999999949</v>
      </c>
      <c r="F18" s="31">
        <f>'Ind T1'!F9</f>
        <v>32.634999999999962</v>
      </c>
      <c r="H18" s="31">
        <f t="shared" si="0"/>
        <v>-0.44500000000000739</v>
      </c>
      <c r="I18" s="31">
        <f t="shared" si="1"/>
        <v>2.4969999999999715</v>
      </c>
      <c r="J18" s="31">
        <f t="shared" si="2"/>
        <v>1.6040000000000063</v>
      </c>
      <c r="K18" s="31">
        <f t="shared" si="3"/>
        <v>1.9180000000000135</v>
      </c>
      <c r="L18" s="31">
        <f t="shared" si="4"/>
        <v>3.5220000000000198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114.73500000000003</v>
      </c>
      <c r="C20" s="31">
        <f>'Ind T1'!C10</f>
        <v>120.471</v>
      </c>
      <c r="D20" s="31">
        <f>'Ind T1'!D10</f>
        <v>118.47099999999998</v>
      </c>
      <c r="E20" s="31">
        <f>'Ind T1'!E10</f>
        <v>121.75299999999982</v>
      </c>
      <c r="F20" s="31">
        <f>'Ind T1'!F10</f>
        <v>129.18400000000005</v>
      </c>
      <c r="H20" s="31">
        <f t="shared" si="0"/>
        <v>5.7359999999999758</v>
      </c>
      <c r="I20" s="31">
        <f t="shared" si="1"/>
        <v>-2.0000000000000284</v>
      </c>
      <c r="J20" s="31">
        <f t="shared" si="2"/>
        <v>3.2819999999998402</v>
      </c>
      <c r="K20" s="31">
        <f t="shared" si="3"/>
        <v>7.431000000000239</v>
      </c>
      <c r="L20" s="31">
        <f t="shared" si="4"/>
        <v>10.713000000000079</v>
      </c>
    </row>
    <row r="21" spans="1:12" x14ac:dyDescent="0.2">
      <c r="A21" s="10" t="str">
        <f>'Ind T2'!A13</f>
        <v>Wholesale and retail trade</v>
      </c>
      <c r="B21" s="32">
        <f>'Ind T2'!B13</f>
        <v>71.678000000000054</v>
      </c>
      <c r="C21" s="32">
        <f>'Ind T2'!C13</f>
        <v>66.970000000000027</v>
      </c>
      <c r="D21" s="32">
        <f>'Ind T2'!D13</f>
        <v>65.245999999999981</v>
      </c>
      <c r="E21" s="32">
        <f>'Ind T2'!E13</f>
        <v>66.43899999999978</v>
      </c>
      <c r="F21" s="32">
        <f>'Ind T2'!F13</f>
        <v>67.709999999999923</v>
      </c>
      <c r="H21" s="11">
        <f t="shared" si="0"/>
        <v>-4.7080000000000268</v>
      </c>
      <c r="I21" s="31">
        <f t="shared" si="1"/>
        <v>-1.7240000000000464</v>
      </c>
      <c r="J21" s="11">
        <f t="shared" si="2"/>
        <v>1.1929999999997989</v>
      </c>
      <c r="K21" s="11">
        <f t="shared" si="3"/>
        <v>1.2710000000001429</v>
      </c>
      <c r="L21" s="31">
        <f t="shared" si="4"/>
        <v>2.4639999999999418</v>
      </c>
    </row>
    <row r="22" spans="1:12" x14ac:dyDescent="0.2">
      <c r="A22" s="10" t="str">
        <f>'Ind T2'!A14</f>
        <v>Transport and storage</v>
      </c>
      <c r="B22" s="32">
        <f>'Ind T2'!B14</f>
        <v>17.516999999999989</v>
      </c>
      <c r="C22" s="32">
        <f>'Ind T2'!C14</f>
        <v>24.096000000000032</v>
      </c>
      <c r="D22" s="32">
        <f>'Ind T2'!D14</f>
        <v>23.095999999999979</v>
      </c>
      <c r="E22" s="32">
        <f>'Ind T2'!E14</f>
        <v>24.777000000000022</v>
      </c>
      <c r="F22" s="32">
        <f>'Ind T2'!F14</f>
        <v>25.363000000000007</v>
      </c>
      <c r="H22" s="11">
        <f t="shared" si="0"/>
        <v>6.5790000000000433</v>
      </c>
      <c r="I22" s="31">
        <f t="shared" si="1"/>
        <v>-1.0000000000000533</v>
      </c>
      <c r="J22" s="11">
        <f t="shared" si="2"/>
        <v>1.6810000000000436</v>
      </c>
      <c r="K22" s="11">
        <f t="shared" si="3"/>
        <v>0.58599999999998431</v>
      </c>
      <c r="L22" s="31">
        <f t="shared" si="4"/>
        <v>2.2670000000000279</v>
      </c>
    </row>
    <row r="23" spans="1:12" x14ac:dyDescent="0.2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29.404999999999937</v>
      </c>
      <c r="D23" s="32">
        <f>'Ind T2'!D15</f>
        <v>30.129000000000026</v>
      </c>
      <c r="E23" s="32">
        <f>'Ind T2'!E15</f>
        <v>30.536999999999999</v>
      </c>
      <c r="F23" s="32">
        <f>'Ind T2'!F15</f>
        <v>36.111000000000125</v>
      </c>
      <c r="H23" s="11">
        <f t="shared" si="0"/>
        <v>3.8649999999999558</v>
      </c>
      <c r="I23" s="31">
        <f t="shared" si="1"/>
        <v>0.72400000000008902</v>
      </c>
      <c r="J23" s="11">
        <f t="shared" si="2"/>
        <v>0.40799999999997283</v>
      </c>
      <c r="K23" s="11">
        <f t="shared" si="3"/>
        <v>5.574000000000126</v>
      </c>
      <c r="L23" s="31">
        <f t="shared" si="4"/>
        <v>5.9820000000000988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176.5929999999999</v>
      </c>
      <c r="D25" s="31">
        <f>'Ind T1'!D11</f>
        <v>174.01999999999998</v>
      </c>
      <c r="E25" s="31">
        <f>'Ind T1'!E11</f>
        <v>179.57899999999984</v>
      </c>
      <c r="F25" s="31">
        <f>'Ind T1'!F11</f>
        <v>191.01100000000005</v>
      </c>
      <c r="H25" s="31">
        <f t="shared" si="0"/>
        <v>8.8079999999998222</v>
      </c>
      <c r="I25" s="31">
        <f t="shared" si="1"/>
        <v>-2.5729999999999222</v>
      </c>
      <c r="J25" s="31">
        <f t="shared" si="2"/>
        <v>5.5589999999998554</v>
      </c>
      <c r="K25" s="31">
        <f t="shared" si="3"/>
        <v>11.432000000000215</v>
      </c>
      <c r="L25" s="31">
        <f t="shared" si="4"/>
        <v>16.991000000000071</v>
      </c>
    </row>
    <row r="26" spans="1:12" x14ac:dyDescent="0.2">
      <c r="A26" s="10" t="str">
        <f>'Ind T2'!A16</f>
        <v>Media</v>
      </c>
      <c r="B26" s="11">
        <f>'Ind T2'!B16</f>
        <v>7.0770000000000017</v>
      </c>
      <c r="C26" s="11">
        <f>'Ind T2'!C16</f>
        <v>6.16699999999999</v>
      </c>
      <c r="D26" s="11">
        <f>'Ind T2'!D16</f>
        <v>6.7500000000000062</v>
      </c>
      <c r="E26" s="11">
        <f>'Ind T2'!E16</f>
        <v>6.4459999999999962</v>
      </c>
      <c r="F26" s="11">
        <f>'Ind T2'!F16</f>
        <v>6.3079999999999865</v>
      </c>
      <c r="H26" s="11">
        <f t="shared" si="0"/>
        <v>-0.91000000000001169</v>
      </c>
      <c r="I26" s="31">
        <f t="shared" si="1"/>
        <v>0.58300000000001617</v>
      </c>
      <c r="J26" s="11">
        <f t="shared" si="2"/>
        <v>-0.30400000000001004</v>
      </c>
      <c r="K26" s="11">
        <f t="shared" si="3"/>
        <v>-0.13800000000000967</v>
      </c>
      <c r="L26" s="31">
        <f t="shared" si="4"/>
        <v>-0.44200000000001971</v>
      </c>
    </row>
    <row r="27" spans="1:12" x14ac:dyDescent="0.2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20.07400000000003</v>
      </c>
      <c r="D27" s="11">
        <f>'Ind T2'!D17</f>
        <v>19.780999999999985</v>
      </c>
      <c r="E27" s="11">
        <f>'Ind T2'!E17</f>
        <v>20.705000000000027</v>
      </c>
      <c r="F27" s="11">
        <f>'Ind T2'!F17</f>
        <v>21.837999999999973</v>
      </c>
      <c r="H27" s="11">
        <f t="shared" si="0"/>
        <v>2.4660000000000544</v>
      </c>
      <c r="I27" s="31">
        <f t="shared" si="1"/>
        <v>-0.29300000000004545</v>
      </c>
      <c r="J27" s="11">
        <f t="shared" si="2"/>
        <v>0.92400000000004212</v>
      </c>
      <c r="K27" s="11">
        <f t="shared" si="3"/>
        <v>1.1329999999999458</v>
      </c>
      <c r="L27" s="31">
        <f t="shared" si="4"/>
        <v>2.0569999999999879</v>
      </c>
    </row>
    <row r="28" spans="1:12" x14ac:dyDescent="0.2">
      <c r="A28" s="10" t="str">
        <f>'Ind T2'!A18</f>
        <v>Finance and insurance</v>
      </c>
      <c r="B28" s="11">
        <f>'Ind T2'!B18</f>
        <v>9.8230000000000022</v>
      </c>
      <c r="C28" s="11">
        <f>'Ind T2'!C18</f>
        <v>10.234000000000007</v>
      </c>
      <c r="D28" s="11">
        <f>'Ind T2'!D18</f>
        <v>10.631999999999994</v>
      </c>
      <c r="E28" s="11">
        <f>'Ind T2'!E18</f>
        <v>10.115000000000011</v>
      </c>
      <c r="F28" s="11">
        <f>'Ind T2'!F18</f>
        <v>8.8689999999999873</v>
      </c>
      <c r="H28" s="11">
        <f t="shared" si="0"/>
        <v>0.41100000000000492</v>
      </c>
      <c r="I28" s="31">
        <f t="shared" si="1"/>
        <v>0.39799999999998725</v>
      </c>
      <c r="J28" s="11">
        <f t="shared" si="2"/>
        <v>-0.51699999999998347</v>
      </c>
      <c r="K28" s="11">
        <f t="shared" si="3"/>
        <v>-1.2460000000000235</v>
      </c>
      <c r="L28" s="31">
        <f t="shared" si="4"/>
        <v>-1.763000000000007</v>
      </c>
    </row>
    <row r="29" spans="1:12" x14ac:dyDescent="0.2">
      <c r="A29" s="10" t="str">
        <f>'Ind T2'!A19</f>
        <v>Real estate</v>
      </c>
      <c r="B29" s="11">
        <f>'Ind T2'!B19</f>
        <v>6.7880000000000109</v>
      </c>
      <c r="C29" s="11">
        <f>'Ind T2'!C19</f>
        <v>6.8459999999999868</v>
      </c>
      <c r="D29" s="11">
        <f>'Ind T2'!D19</f>
        <v>6.9970000000000034</v>
      </c>
      <c r="E29" s="11">
        <f>'Ind T2'!E19</f>
        <v>7.1600000000000019</v>
      </c>
      <c r="F29" s="11">
        <f>'Ind T2'!F19</f>
        <v>8.1550000000000136</v>
      </c>
      <c r="H29" s="11">
        <f t="shared" ref="H29:H31" si="9">C29-B29</f>
        <v>5.7999999999975849E-2</v>
      </c>
      <c r="I29" s="31">
        <f t="shared" ref="I29:I31" si="10">D29-C29</f>
        <v>0.15100000000001668</v>
      </c>
      <c r="J29" s="11">
        <f t="shared" ref="J29:J31" si="11">E29-D29</f>
        <v>0.16299999999999848</v>
      </c>
      <c r="K29" s="11">
        <f t="shared" ref="K29:K31" si="12">F29-E29</f>
        <v>0.99500000000001165</v>
      </c>
      <c r="L29" s="31">
        <f t="shared" si="4"/>
        <v>1.1580000000000101</v>
      </c>
    </row>
    <row r="30" spans="1:12" x14ac:dyDescent="0.2">
      <c r="A30" s="10" t="str">
        <f>'Ind T2'!A20</f>
        <v>Professional services</v>
      </c>
      <c r="B30" s="11">
        <f>'Ind T2'!B20</f>
        <v>51.700000000000053</v>
      </c>
      <c r="C30" s="11">
        <f>'Ind T2'!C20</f>
        <v>65.733999999999924</v>
      </c>
      <c r="D30" s="11">
        <f>'Ind T2'!D20</f>
        <v>60.894000000000055</v>
      </c>
      <c r="E30" s="11">
        <f>'Ind T2'!E20</f>
        <v>64.179999999999765</v>
      </c>
      <c r="F30" s="11">
        <f>'Ind T2'!F20</f>
        <v>70.278000000000091</v>
      </c>
      <c r="H30" s="11">
        <f t="shared" si="9"/>
        <v>14.033999999999871</v>
      </c>
      <c r="I30" s="31">
        <f t="shared" si="10"/>
        <v>-4.8399999999998684</v>
      </c>
      <c r="J30" s="11">
        <f t="shared" si="11"/>
        <v>3.28599999999971</v>
      </c>
      <c r="K30" s="11">
        <f t="shared" si="12"/>
        <v>6.0980000000003258</v>
      </c>
      <c r="L30" s="31">
        <f t="shared" si="4"/>
        <v>9.3840000000000359</v>
      </c>
    </row>
    <row r="31" spans="1:12" x14ac:dyDescent="0.2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42.44699999999991</v>
      </c>
      <c r="D31" s="11">
        <f>'Ind T2'!D21</f>
        <v>39.289999999999942</v>
      </c>
      <c r="E31" s="11">
        <f>'Ind T2'!E21</f>
        <v>42.363</v>
      </c>
      <c r="F31" s="11">
        <f>'Ind T2'!F21</f>
        <v>46.42</v>
      </c>
      <c r="H31" s="11">
        <f t="shared" si="9"/>
        <v>-6.9290000000000873</v>
      </c>
      <c r="I31" s="31">
        <f t="shared" si="10"/>
        <v>-3.1569999999999681</v>
      </c>
      <c r="J31" s="11">
        <f t="shared" si="11"/>
        <v>3.0730000000000572</v>
      </c>
      <c r="K31" s="11">
        <f t="shared" si="12"/>
        <v>4.0570000000000022</v>
      </c>
      <c r="L31" s="31">
        <f t="shared" si="4"/>
        <v>7.1300000000000594</v>
      </c>
    </row>
    <row r="32" spans="1:12" x14ac:dyDescent="0.2">
      <c r="A32" s="10" t="str">
        <f>'Ind T2'!A25</f>
        <v>Arts and entertainment</v>
      </c>
      <c r="B32" s="11">
        <f>'Ind T2'!B25</f>
        <v>9.9010000000000105</v>
      </c>
      <c r="C32" s="11">
        <f>'Ind T2'!C25</f>
        <v>11.471000000000011</v>
      </c>
      <c r="D32" s="11">
        <f>'Ind T2'!D25</f>
        <v>14.09</v>
      </c>
      <c r="E32" s="11">
        <f>'Ind T2'!E25</f>
        <v>13.039000000000028</v>
      </c>
      <c r="F32" s="11">
        <f>'Ind T2'!F25</f>
        <v>13.457000000000004</v>
      </c>
      <c r="H32" s="11">
        <f t="shared" ref="H32" si="13">C32-B32</f>
        <v>1.5700000000000003</v>
      </c>
      <c r="I32" s="31">
        <f t="shared" ref="I32:I33" si="14">D32-C32</f>
        <v>2.6189999999999891</v>
      </c>
      <c r="J32" s="11">
        <f t="shared" ref="J32:J33" si="15">E32-D32</f>
        <v>-1.0509999999999717</v>
      </c>
      <c r="K32" s="11">
        <f t="shared" ref="K32:K33" si="16">F32-E32</f>
        <v>0.41799999999997617</v>
      </c>
      <c r="L32" s="31">
        <f t="shared" si="4"/>
        <v>-0.63299999999999557</v>
      </c>
    </row>
    <row r="33" spans="1:12" x14ac:dyDescent="0.2">
      <c r="A33" s="10" t="str">
        <f>'Ind T2'!A26</f>
        <v>Other services</v>
      </c>
      <c r="B33" s="11">
        <f>'Ind T2'!B26</f>
        <v>15.512000000000031</v>
      </c>
      <c r="C33" s="11">
        <f>'Ind T2'!C26</f>
        <v>13.620000000000028</v>
      </c>
      <c r="D33" s="11">
        <f>'Ind T2'!D26</f>
        <v>15.586000000000004</v>
      </c>
      <c r="E33" s="11">
        <f>'Ind T2'!E26</f>
        <v>15.571000000000014</v>
      </c>
      <c r="F33" s="11">
        <f>'Ind T2'!F26</f>
        <v>15.686000000000003</v>
      </c>
      <c r="H33" s="11">
        <f>C33-B33</f>
        <v>-1.892000000000003</v>
      </c>
      <c r="I33" s="31">
        <f t="shared" si="14"/>
        <v>1.9659999999999762</v>
      </c>
      <c r="J33" s="11">
        <f t="shared" si="15"/>
        <v>-1.499999999998991E-2</v>
      </c>
      <c r="K33" s="11">
        <f t="shared" si="16"/>
        <v>0.11499999999998956</v>
      </c>
      <c r="L33" s="31">
        <f t="shared" si="4"/>
        <v>9.9999999999999645E-2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119.10700000000006</v>
      </c>
      <c r="C35" s="31">
        <f>'Ind T1'!C12</f>
        <v>126.57399999999991</v>
      </c>
      <c r="D35" s="31">
        <f>'Ind T1'!D12</f>
        <v>125.63700000000006</v>
      </c>
      <c r="E35" s="31">
        <f>'Ind T1'!E12</f>
        <v>131.36900000000009</v>
      </c>
      <c r="F35" s="31">
        <f>'Ind T1'!F12</f>
        <v>140.28500000000003</v>
      </c>
      <c r="H35" s="31">
        <f t="shared" si="0"/>
        <v>7.4669999999998566</v>
      </c>
      <c r="I35" s="31">
        <f t="shared" si="1"/>
        <v>-0.9369999999998555</v>
      </c>
      <c r="J35" s="31">
        <f t="shared" si="2"/>
        <v>5.7320000000000277</v>
      </c>
      <c r="K35" s="31">
        <f t="shared" si="3"/>
        <v>8.91599999999994</v>
      </c>
      <c r="L35" s="31">
        <f t="shared" si="4"/>
        <v>14.647999999999968</v>
      </c>
    </row>
    <row r="36" spans="1:12" x14ac:dyDescent="0.2">
      <c r="A36" s="10" t="str">
        <f>'Ind T2'!A22</f>
        <v>Public admin. and defence</v>
      </c>
      <c r="B36" s="32">
        <f>'Ind T2'!B22</f>
        <v>17.395000000000017</v>
      </c>
      <c r="C36" s="32">
        <f>'Ind T2'!C22</f>
        <v>14.591000000000014</v>
      </c>
      <c r="D36" s="32">
        <f>'Ind T2'!D22</f>
        <v>15.016000000000005</v>
      </c>
      <c r="E36" s="32">
        <f>'Ind T2'!E22</f>
        <v>16.225999999999988</v>
      </c>
      <c r="F36" s="32">
        <f>'Ind T2'!F22</f>
        <v>16.810000000000013</v>
      </c>
      <c r="H36" s="11">
        <f t="shared" si="0"/>
        <v>-2.8040000000000038</v>
      </c>
      <c r="I36" s="31">
        <f t="shared" si="1"/>
        <v>0.42499999999999183</v>
      </c>
      <c r="J36" s="11">
        <f t="shared" si="2"/>
        <v>1.2099999999999831</v>
      </c>
      <c r="K36" s="11">
        <f t="shared" si="3"/>
        <v>0.5840000000000245</v>
      </c>
      <c r="L36" s="31">
        <f t="shared" si="4"/>
        <v>1.7940000000000076</v>
      </c>
    </row>
    <row r="37" spans="1:12" x14ac:dyDescent="0.2">
      <c r="A37" s="10" t="str">
        <f>'Ind T2'!A23</f>
        <v>Education</v>
      </c>
      <c r="B37" s="32">
        <f>'Ind T2'!B23</f>
        <v>48.632999999999981</v>
      </c>
      <c r="C37" s="32">
        <f>'Ind T2'!C23</f>
        <v>53.580999999999925</v>
      </c>
      <c r="D37" s="32">
        <f>'Ind T2'!D23</f>
        <v>53.894999999999975</v>
      </c>
      <c r="E37" s="32">
        <f>'Ind T2'!E23</f>
        <v>53.199999999999939</v>
      </c>
      <c r="F37" s="32">
        <f>'Ind T2'!F23</f>
        <v>53.983999999999952</v>
      </c>
      <c r="H37" s="11">
        <f t="shared" si="0"/>
        <v>4.9479999999999436</v>
      </c>
      <c r="I37" s="31">
        <f t="shared" si="1"/>
        <v>0.31400000000004979</v>
      </c>
      <c r="J37" s="11">
        <f t="shared" si="2"/>
        <v>-0.69500000000003581</v>
      </c>
      <c r="K37" s="11">
        <f t="shared" si="3"/>
        <v>0.78400000000001313</v>
      </c>
      <c r="L37" s="31">
        <f t="shared" si="4"/>
        <v>8.8999999999977319E-2</v>
      </c>
    </row>
    <row r="38" spans="1:12" x14ac:dyDescent="0.2">
      <c r="A38" s="10" t="str">
        <f>'Ind T2'!A24</f>
        <v>Health and social work</v>
      </c>
      <c r="B38" s="32">
        <f>'Ind T2'!B24</f>
        <v>53.079000000000057</v>
      </c>
      <c r="C38" s="32">
        <f>'Ind T2'!C24</f>
        <v>58.401999999999973</v>
      </c>
      <c r="D38" s="32">
        <f>'Ind T2'!D24</f>
        <v>56.726000000000084</v>
      </c>
      <c r="E38" s="32">
        <f>'Ind T2'!E24</f>
        <v>61.94300000000014</v>
      </c>
      <c r="F38" s="32">
        <f>'Ind T2'!F24</f>
        <v>69.491000000000057</v>
      </c>
      <c r="H38" s="11">
        <f t="shared" si="0"/>
        <v>5.3229999999999151</v>
      </c>
      <c r="I38" s="31">
        <f t="shared" si="1"/>
        <v>-1.6759999999998882</v>
      </c>
      <c r="J38" s="11">
        <f t="shared" si="2"/>
        <v>5.2170000000000556</v>
      </c>
      <c r="K38" s="11">
        <f t="shared" si="3"/>
        <v>7.5479999999999166</v>
      </c>
      <c r="L38" s="31">
        <f t="shared" si="4"/>
        <v>12.764999999999972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506.5059999999998</v>
      </c>
      <c r="D40" s="33">
        <f>'Ind T1'!D14</f>
        <v>498.6389999999999</v>
      </c>
      <c r="E40" s="33">
        <f>'Ind T1'!E14</f>
        <v>514.14499999999975</v>
      </c>
      <c r="F40" s="33">
        <f>'Ind T1'!F14</f>
        <v>541.25400000000013</v>
      </c>
      <c r="G40" s="24"/>
      <c r="H40" s="34">
        <f t="shared" si="0"/>
        <v>24.86999999999972</v>
      </c>
      <c r="I40" s="34">
        <f>D40-C40</f>
        <v>-7.866999999999905</v>
      </c>
      <c r="J40" s="34">
        <f>E40-D40</f>
        <v>15.505999999999858</v>
      </c>
      <c r="K40" s="34">
        <f>F40-E40</f>
        <v>27.109000000000378</v>
      </c>
      <c r="L40" s="205">
        <f t="shared" si="4"/>
        <v>42.615000000000236</v>
      </c>
    </row>
    <row r="44" spans="1:12" ht="15.75" x14ac:dyDescent="0.25">
      <c r="A44" s="19" t="str">
        <f>CONCATENATE(A1," (Continued)")</f>
        <v>Industry Table 4  Employment by Industry Group in Sector (SIC 2007), 2015-2035, Cambridge and Peterborough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-28.639252622712196</v>
      </c>
      <c r="D50" s="44">
        <f t="shared" si="17"/>
        <v>0.88970364260436696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2.5394696409736843</v>
      </c>
      <c r="I50" s="44">
        <f>(C7/C$40)*100</f>
        <v>2.5782517877379485</v>
      </c>
      <c r="J50" s="44">
        <f>(D7/D$40)*100</f>
        <v>1.868887110715366</v>
      </c>
      <c r="K50" s="44">
        <f>(E7/E$40)*100</f>
        <v>1.8946017174143497</v>
      </c>
      <c r="L50" s="44">
        <f>(F7/F$40)*100</f>
        <v>1.8667760423017654</v>
      </c>
    </row>
    <row r="51" spans="1:12" x14ac:dyDescent="0.2">
      <c r="A51" t="str">
        <f>A8</f>
        <v>Agriculture</v>
      </c>
      <c r="B51" s="40">
        <f t="shared" si="17"/>
        <v>1.1352890859678277</v>
      </c>
      <c r="C51" s="44">
        <f t="shared" si="17"/>
        <v>-39.750573394495305</v>
      </c>
      <c r="D51" s="40">
        <f t="shared" si="17"/>
        <v>0.85602499753252292</v>
      </c>
      <c r="E51" s="40">
        <f t="shared" si="17"/>
        <v>-0.19783033029854291</v>
      </c>
      <c r="F51" s="44">
        <f t="shared" ref="F51:F83" si="18">IF(AND(F$5-D$5 &lt;&gt; 0,D8&lt;&gt;0,F8&lt;&gt;0),(EXP(LN(F8/D8)/(F$5-D$5))-1)*100,0)</f>
        <v>0.15222552344551499</v>
      </c>
      <c r="H51" s="40">
        <f t="shared" ref="H51:L54" si="19">(B8/B$7)*100</f>
        <v>54.517210367099977</v>
      </c>
      <c r="I51" s="40">
        <f t="shared" si="19"/>
        <v>53.419097940117844</v>
      </c>
      <c r="J51" s="40">
        <f t="shared" si="19"/>
        <v>45.101405730228514</v>
      </c>
      <c r="K51" s="40">
        <f t="shared" si="19"/>
        <v>45.026178010471206</v>
      </c>
      <c r="L51" s="40">
        <f t="shared" si="19"/>
        <v>42.557403008709421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-11.923992999587686</v>
      </c>
      <c r="C52" s="44">
        <f t="shared" si="17"/>
        <v>24.264705882352587</v>
      </c>
      <c r="D52" s="40">
        <f t="shared" si="17"/>
        <v>-3.1509962844652351</v>
      </c>
      <c r="E52" s="40">
        <f t="shared" si="17"/>
        <v>-2.5692493258025473</v>
      </c>
      <c r="F52" s="44">
        <f t="shared" si="18"/>
        <v>-2.763552212851117</v>
      </c>
      <c r="H52" s="40">
        <f t="shared" si="19"/>
        <v>1.8477638786689552</v>
      </c>
      <c r="I52" s="40">
        <f t="shared" si="19"/>
        <v>1.0414273680986321</v>
      </c>
      <c r="J52" s="40">
        <f t="shared" si="19"/>
        <v>1.813499302500265</v>
      </c>
      <c r="K52" s="40">
        <f t="shared" si="19"/>
        <v>1.4782876501385913</v>
      </c>
      <c r="L52" s="40">
        <f t="shared" si="19"/>
        <v>1.0985748218527336</v>
      </c>
    </row>
    <row r="53" spans="1:12" x14ac:dyDescent="0.2">
      <c r="A53" t="str">
        <f>A10</f>
        <v>Electricity and gas</v>
      </c>
      <c r="B53" s="40">
        <f t="shared" si="17"/>
        <v>-8.6551852117635715</v>
      </c>
      <c r="C53" s="44">
        <f t="shared" si="17"/>
        <v>-14.727272727272867</v>
      </c>
      <c r="D53" s="40">
        <f t="shared" si="17"/>
        <v>-1.7213634895832164</v>
      </c>
      <c r="E53" s="40">
        <f t="shared" si="17"/>
        <v>-0.42670560690406534</v>
      </c>
      <c r="F53" s="44">
        <f t="shared" si="18"/>
        <v>-0.86014222060204482</v>
      </c>
      <c r="H53" s="40">
        <f t="shared" si="19"/>
        <v>6.4589976289755544</v>
      </c>
      <c r="I53" s="40">
        <f t="shared" si="19"/>
        <v>4.2116547974577108</v>
      </c>
      <c r="J53" s="40">
        <f t="shared" si="19"/>
        <v>5.0327288335658391</v>
      </c>
      <c r="K53" s="40">
        <f t="shared" si="19"/>
        <v>4.4143311774971838</v>
      </c>
      <c r="L53" s="40">
        <f t="shared" si="19"/>
        <v>4.0775930324623904</v>
      </c>
    </row>
    <row r="54" spans="1:12" x14ac:dyDescent="0.2">
      <c r="A54" t="str">
        <f>A11</f>
        <v>Water and sewerage</v>
      </c>
      <c r="B54" s="40">
        <f t="shared" si="17"/>
        <v>4.3774940720384681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1.1056607809925012</v>
      </c>
      <c r="H54" s="40">
        <f t="shared" si="19"/>
        <v>37.176028125255513</v>
      </c>
      <c r="I54" s="40">
        <f t="shared" si="19"/>
        <v>41.327819894325806</v>
      </c>
      <c r="J54" s="40">
        <f t="shared" si="19"/>
        <v>48.052366133705384</v>
      </c>
      <c r="K54" s="40">
        <f t="shared" si="19"/>
        <v>49.081203161893029</v>
      </c>
      <c r="L54" s="40">
        <f t="shared" si="19"/>
        <v>52.266429136975468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-2.5791216169288367</v>
      </c>
      <c r="D56" s="44">
        <f t="shared" si="20"/>
        <v>-0.52498230409746549</v>
      </c>
      <c r="E56" s="44">
        <f t="shared" si="20"/>
        <v>-0.74445268626144312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8.5276383695356142</v>
      </c>
      <c r="J56" s="44">
        <f>(D13/D$40)*100</f>
        <v>8.4387703328460013</v>
      </c>
      <c r="K56" s="44">
        <f>(E13/E$40)*100</f>
        <v>7.971681140534284</v>
      </c>
      <c r="L56" s="44">
        <f>(F13/F$40)*100</f>
        <v>7.0271997989853219</v>
      </c>
    </row>
    <row r="57" spans="1:12" x14ac:dyDescent="0.2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-2.8962069979417637</v>
      </c>
      <c r="D57" s="40">
        <f t="shared" si="20"/>
        <v>1.1973265083305096</v>
      </c>
      <c r="E57" s="40">
        <f t="shared" si="20"/>
        <v>0.49932848934437501</v>
      </c>
      <c r="F57" s="44">
        <f t="shared" si="18"/>
        <v>0.73145791936422011</v>
      </c>
      <c r="H57" s="40">
        <f t="shared" ref="H57:L59" si="21">(B14/B$13)*100</f>
        <v>14.976545423287616</v>
      </c>
      <c r="I57" s="40">
        <f t="shared" si="21"/>
        <v>15.747922117009677</v>
      </c>
      <c r="J57" s="40">
        <f t="shared" si="21"/>
        <v>15.696665795289819</v>
      </c>
      <c r="K57" s="40">
        <f t="shared" si="21"/>
        <v>17.103401161372219</v>
      </c>
      <c r="L57" s="40">
        <f t="shared" si="21"/>
        <v>19.371631392138802</v>
      </c>
    </row>
    <row r="58" spans="1:12" x14ac:dyDescent="0.2">
      <c r="A58" t="str">
        <f>A15</f>
        <v>Engineering</v>
      </c>
      <c r="B58" s="40">
        <f t="shared" si="20"/>
        <v>-1.0002659167841599</v>
      </c>
      <c r="C58" s="44">
        <f t="shared" si="20"/>
        <v>-3.8730706547792537</v>
      </c>
      <c r="D58" s="40">
        <f t="shared" si="20"/>
        <v>-0.13600322352154137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26.669450106835008</v>
      </c>
      <c r="I58" s="40">
        <f t="shared" si="21"/>
        <v>24.149746486699243</v>
      </c>
      <c r="J58" s="40">
        <f t="shared" si="21"/>
        <v>23.828988331471749</v>
      </c>
      <c r="K58" s="40">
        <f t="shared" si="21"/>
        <v>24.298540965207629</v>
      </c>
      <c r="L58" s="40">
        <f t="shared" si="21"/>
        <v>22.663336400683594</v>
      </c>
    </row>
    <row r="59" spans="1:12" x14ac:dyDescent="0.2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-1.9761171032359415</v>
      </c>
      <c r="D59" s="40">
        <f t="shared" si="20"/>
        <v>-1.1500546258168209</v>
      </c>
      <c r="E59" s="40">
        <f t="shared" si="20"/>
        <v>-0.85220174501061674</v>
      </c>
      <c r="F59" s="44">
        <f t="shared" si="18"/>
        <v>-0.95158562585234696</v>
      </c>
      <c r="H59" s="40">
        <f t="shared" si="21"/>
        <v>58.35400446987736</v>
      </c>
      <c r="I59" s="40">
        <f t="shared" si="21"/>
        <v>60.102331396291078</v>
      </c>
      <c r="J59" s="40">
        <f t="shared" si="21"/>
        <v>60.474345873238434</v>
      </c>
      <c r="K59" s="40">
        <f t="shared" si="21"/>
        <v>58.598057873420153</v>
      </c>
      <c r="L59" s="40">
        <f t="shared" si="21"/>
        <v>57.965032207177615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-0.41366798353966727</v>
      </c>
      <c r="C61" s="44">
        <f>IF(AND(D$5-C$5 &lt;&gt; 0,C18&lt;&gt;0,D18&lt;&gt;0),(EXP(LN(D18/C18)/(D$5-C$5))-1)*100,0)</f>
        <v>9.3815749924856195</v>
      </c>
      <c r="D61" s="44">
        <f>IF(AND(E$5-D$5 &lt;&gt; 0,D18&lt;&gt;0,E18&lt;&gt;0),(EXP(LN(E18/D18)/(E$5-D$5))-1)*100,0)</f>
        <v>1.0784020345686152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5.6185584134076301</v>
      </c>
      <c r="I61" s="44">
        <f>(C18/C$40)*100</f>
        <v>5.2548242271562389</v>
      </c>
      <c r="J61" s="44">
        <f>(D18/D$40)*100</f>
        <v>5.8384923762481371</v>
      </c>
      <c r="K61" s="44">
        <f>(E18/E$40)*100</f>
        <v>5.9743846580244799</v>
      </c>
      <c r="L61" s="44">
        <f>(F18/F$40)*100</f>
        <v>6.0295166409855554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1.227065894360746</v>
      </c>
      <c r="C63" s="44">
        <f t="shared" si="22"/>
        <v>-1.6601505756572377</v>
      </c>
      <c r="D63" s="44">
        <f t="shared" si="22"/>
        <v>0.54802011511918547</v>
      </c>
      <c r="E63" s="44">
        <f t="shared" si="22"/>
        <v>0.59419178100070802</v>
      </c>
      <c r="F63" s="44">
        <f t="shared" si="18"/>
        <v>0.57879887040575007</v>
      </c>
      <c r="H63" s="44">
        <f>(B20/B$40)*100</f>
        <v>23.821931915388387</v>
      </c>
      <c r="I63" s="44">
        <f>(C20/C$40)*100</f>
        <v>23.784713310405021</v>
      </c>
      <c r="J63" s="44">
        <f>(D20/D$40)*100</f>
        <v>23.758871648627565</v>
      </c>
      <c r="K63" s="44">
        <f>(E20/E$40)*100</f>
        <v>23.680673739898253</v>
      </c>
      <c r="L63" s="44">
        <f>(F20/F$40)*100</f>
        <v>23.867537237600096</v>
      </c>
    </row>
    <row r="64" spans="1:12" x14ac:dyDescent="0.2">
      <c r="A64" t="str">
        <f>A21</f>
        <v>Wholesale and retail trade</v>
      </c>
      <c r="B64" s="40">
        <f t="shared" si="22"/>
        <v>-1.6841348994898087</v>
      </c>
      <c r="C64" s="44">
        <f t="shared" si="22"/>
        <v>-2.5742869941765667</v>
      </c>
      <c r="D64" s="40">
        <f t="shared" si="22"/>
        <v>0.36304726219775763</v>
      </c>
      <c r="E64" s="40">
        <f t="shared" si="22"/>
        <v>0.18967611840368104</v>
      </c>
      <c r="F64" s="44">
        <f t="shared" si="18"/>
        <v>0.24743319762221549</v>
      </c>
      <c r="H64" s="40">
        <f t="shared" ref="H64:L66" si="23">(B21/B$20)*100</f>
        <v>62.472654377478563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54.568675925849774</v>
      </c>
      <c r="L64" s="40">
        <f t="shared" si="23"/>
        <v>52.413611592766827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-4.1500664010626354</v>
      </c>
      <c r="D65" s="40">
        <f t="shared" si="22"/>
        <v>1.4150455358068692</v>
      </c>
      <c r="E65" s="40">
        <f t="shared" si="22"/>
        <v>0.23402957876663688</v>
      </c>
      <c r="F65" s="44">
        <f t="shared" si="18"/>
        <v>0.62616544873479452</v>
      </c>
      <c r="H65" s="40">
        <f t="shared" si="23"/>
        <v>15.267355209831338</v>
      </c>
      <c r="I65" s="40">
        <f t="shared" si="23"/>
        <v>20.001494135518115</v>
      </c>
      <c r="J65" s="40">
        <f t="shared" si="23"/>
        <v>19.495066303145904</v>
      </c>
      <c r="K65" s="40">
        <f t="shared" si="23"/>
        <v>20.350217243106993</v>
      </c>
      <c r="L65" s="40">
        <f t="shared" si="23"/>
        <v>19.633236314094621</v>
      </c>
    </row>
    <row r="66" spans="1:12" x14ac:dyDescent="0.2">
      <c r="A66" t="str">
        <f>A23</f>
        <v>Accommodation and food</v>
      </c>
      <c r="B66" s="40">
        <f t="shared" si="22"/>
        <v>3.5857637989453961</v>
      </c>
      <c r="C66" s="44">
        <f t="shared" si="22"/>
        <v>2.4621662982489134</v>
      </c>
      <c r="D66" s="40">
        <f t="shared" si="22"/>
        <v>0.26938017930675517</v>
      </c>
      <c r="E66" s="40">
        <f t="shared" si="22"/>
        <v>1.6907182062402049</v>
      </c>
      <c r="F66" s="44">
        <f t="shared" si="18"/>
        <v>1.214714213809498</v>
      </c>
      <c r="H66" s="40">
        <f t="shared" si="23"/>
        <v>22.25999041269009</v>
      </c>
      <c r="I66" s="40">
        <f t="shared" si="23"/>
        <v>24.40836383860011</v>
      </c>
      <c r="J66" s="40">
        <f t="shared" si="23"/>
        <v>25.431540208152231</v>
      </c>
      <c r="K66" s="40">
        <f t="shared" si="23"/>
        <v>25.081106831043215</v>
      </c>
      <c r="L66" s="40">
        <f t="shared" si="23"/>
        <v>27.953152093138556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1.2873218528217212</v>
      </c>
      <c r="C68" s="44">
        <f t="shared" si="24"/>
        <v>-1.4570226452916724</v>
      </c>
      <c r="D68" s="44">
        <f t="shared" si="24"/>
        <v>0.63088147445264919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34.864937434107389</v>
      </c>
      <c r="J68" s="44">
        <f>(D25/D$40)*100</f>
        <v>34.898995064565753</v>
      </c>
      <c r="K68" s="44">
        <f>(E25/E$40)*100</f>
        <v>34.927695494461666</v>
      </c>
      <c r="L68" s="44">
        <f>(F25/F$40)*100</f>
        <v>35.290455128276186</v>
      </c>
    </row>
    <row r="69" spans="1:12" x14ac:dyDescent="0.2">
      <c r="A69" t="str">
        <f>A26</f>
        <v>Media</v>
      </c>
      <c r="B69" s="40">
        <f t="shared" si="24"/>
        <v>-3.3824127074365551</v>
      </c>
      <c r="C69" s="44">
        <f t="shared" si="24"/>
        <v>9.453543051727209</v>
      </c>
      <c r="D69" s="40">
        <f t="shared" si="24"/>
        <v>-0.9174202136489229</v>
      </c>
      <c r="E69" s="40">
        <f t="shared" si="24"/>
        <v>-0.21617714284183354</v>
      </c>
      <c r="F69" s="44">
        <f t="shared" si="18"/>
        <v>-0.45047454452954439</v>
      </c>
      <c r="H69" s="40">
        <f t="shared" ref="H69:L71" si="25">(B26/B$25)*100</f>
        <v>4.2178979050570655</v>
      </c>
      <c r="I69" s="40">
        <f t="shared" si="25"/>
        <v>3.4922109030369226</v>
      </c>
      <c r="J69" s="40">
        <f t="shared" si="25"/>
        <v>3.8788644983335283</v>
      </c>
      <c r="K69" s="40">
        <f t="shared" si="25"/>
        <v>3.5895065681399281</v>
      </c>
      <c r="L69" s="40">
        <f t="shared" si="25"/>
        <v>3.3024276088811559</v>
      </c>
    </row>
    <row r="70" spans="1:12" x14ac:dyDescent="0.2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-1.4595994819171287</v>
      </c>
      <c r="D70" s="40">
        <f t="shared" si="24"/>
        <v>0.91724788937663781</v>
      </c>
      <c r="E70" s="40">
        <f t="shared" si="24"/>
        <v>0.53418525458330812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11.367381493037685</v>
      </c>
      <c r="J70" s="40">
        <f t="shared" si="25"/>
        <v>11.36708424319043</v>
      </c>
      <c r="K70" s="40">
        <f t="shared" si="25"/>
        <v>11.529744569242531</v>
      </c>
      <c r="L70" s="40">
        <f t="shared" si="25"/>
        <v>11.432849417049262</v>
      </c>
    </row>
    <row r="71" spans="1:12" x14ac:dyDescent="0.2">
      <c r="A71" t="str">
        <f>A28</f>
        <v>Finance and insurance</v>
      </c>
      <c r="B71" s="40">
        <f t="shared" si="24"/>
        <v>1.0299916620947203</v>
      </c>
      <c r="C71" s="44">
        <f t="shared" si="24"/>
        <v>3.8889974594487731</v>
      </c>
      <c r="D71" s="40">
        <f t="shared" si="24"/>
        <v>-0.99202367486500576</v>
      </c>
      <c r="E71" s="40">
        <f t="shared" si="24"/>
        <v>-1.3059714135278955</v>
      </c>
      <c r="F71" s="44">
        <f t="shared" si="18"/>
        <v>-1.2014329354257502</v>
      </c>
      <c r="H71" s="40">
        <f t="shared" si="25"/>
        <v>5.8545161963226731</v>
      </c>
      <c r="I71" s="40">
        <f t="shared" si="25"/>
        <v>5.7952466972077108</v>
      </c>
      <c r="J71" s="40">
        <f t="shared" si="25"/>
        <v>6.1096425698195578</v>
      </c>
      <c r="K71" s="40">
        <f t="shared" si="25"/>
        <v>5.6326185133005646</v>
      </c>
      <c r="L71" s="40">
        <f t="shared" si="25"/>
        <v>4.6431880886441013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0.21293119557570517</v>
      </c>
      <c r="C72" s="44">
        <f t="shared" si="27"/>
        <v>2.2056675430911055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3.8767108549036431</v>
      </c>
      <c r="J72" s="40">
        <f t="shared" si="28"/>
        <v>4.0208022066429168</v>
      </c>
      <c r="K72" s="40">
        <f t="shared" si="28"/>
        <v>3.9871031690787944</v>
      </c>
      <c r="L72" s="40">
        <f t="shared" si="28"/>
        <v>4.2693876268906044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-7.3630084887575276</v>
      </c>
      <c r="D73" s="40">
        <f t="shared" si="29"/>
        <v>1.0566836413328895</v>
      </c>
      <c r="E73" s="40">
        <f t="shared" si="29"/>
        <v>0.91180352757527228</v>
      </c>
      <c r="F73" s="44">
        <f t="shared" si="18"/>
        <v>0.96007380548130961</v>
      </c>
      <c r="H73" s="40">
        <f t="shared" ref="H73:L73" si="30">(B30/B$25)*100</f>
        <v>30.813243138540408</v>
      </c>
      <c r="I73" s="40">
        <f t="shared" si="30"/>
        <v>37.223446002955932</v>
      </c>
      <c r="J73" s="40">
        <f t="shared" si="30"/>
        <v>34.99252959429954</v>
      </c>
      <c r="K73" s="40">
        <f t="shared" si="30"/>
        <v>35.739145445736874</v>
      </c>
      <c r="L73" s="40">
        <f t="shared" si="30"/>
        <v>36.792645449738536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-3.7096480198130166</v>
      </c>
      <c r="C74" s="44">
        <f t="shared" si="31"/>
        <v>-7.4375103069709851</v>
      </c>
      <c r="D74" s="40">
        <f t="shared" si="31"/>
        <v>1.5175050567560522</v>
      </c>
      <c r="E74" s="40">
        <f t="shared" si="31"/>
        <v>0.91874540309089259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24.036626593353038</v>
      </c>
      <c r="J74" s="40">
        <f t="shared" si="32"/>
        <v>22.577864613262815</v>
      </c>
      <c r="K74" s="40">
        <f t="shared" si="32"/>
        <v>23.590174797721357</v>
      </c>
      <c r="L74" s="40">
        <f t="shared" si="32"/>
        <v>24.30226531456303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22.831488100427055</v>
      </c>
      <c r="D75" s="40">
        <f t="shared" si="33"/>
        <v>-1.5384522198528594</v>
      </c>
      <c r="E75" s="40">
        <f t="shared" si="33"/>
        <v>0.31604387205921292</v>
      </c>
      <c r="F75" s="44">
        <f t="shared" si="18"/>
        <v>-0.30597034806572054</v>
      </c>
      <c r="H75" s="40">
        <f t="shared" ref="H75:L75" si="34">(B32/B$25)*100</f>
        <v>5.9010042614059692</v>
      </c>
      <c r="I75" s="40">
        <f t="shared" si="34"/>
        <v>6.4957274637160127</v>
      </c>
      <c r="J75" s="40">
        <f t="shared" si="34"/>
        <v>8.0967704861510192</v>
      </c>
      <c r="K75" s="40">
        <f t="shared" si="34"/>
        <v>7.2608712600025838</v>
      </c>
      <c r="L75" s="40">
        <f t="shared" si="34"/>
        <v>7.0451439969425849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-1.9255457140454624E-2</v>
      </c>
      <c r="E76" s="40">
        <f t="shared" si="35"/>
        <v>7.3610928867906544E-2</v>
      </c>
      <c r="F76" s="44">
        <f t="shared" si="18"/>
        <v>4.2645886567771463E-2</v>
      </c>
      <c r="H76" s="40">
        <f t="shared" ref="H76:L76" si="36">(B33/B$25)*100</f>
        <v>9.2451649432309342</v>
      </c>
      <c r="I76" s="40">
        <f t="shared" si="36"/>
        <v>7.712649991789049</v>
      </c>
      <c r="J76" s="40">
        <f t="shared" si="36"/>
        <v>8.9564417883001983</v>
      </c>
      <c r="K76" s="40">
        <f t="shared" si="36"/>
        <v>8.6708356767773669</v>
      </c>
      <c r="L76" s="40">
        <f t="shared" si="36"/>
        <v>8.2120924972907314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1.531734332424417</v>
      </c>
      <c r="C78" s="44">
        <f t="shared" ref="C78:C83" si="38">IF(AND(D$5-C$5 &lt;&gt; 0,C35&lt;&gt;0,D35&lt;&gt;0),(EXP(LN(D35/C35)/(D$5-C$5))-1)*100,0)</f>
        <v>-0.74027841420817309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0.73790433466929262</v>
      </c>
      <c r="H78" s="44">
        <f>(B35/B$40)*100</f>
        <v>24.729671370080318</v>
      </c>
      <c r="I78" s="44">
        <f>(C35/C$40)*100</f>
        <v>24.989634871057788</v>
      </c>
      <c r="J78" s="44">
        <f>(D35/D$40)*100</f>
        <v>25.195983466997184</v>
      </c>
      <c r="K78" s="44">
        <f>(E35/E$40)*100</f>
        <v>25.550963249666953</v>
      </c>
      <c r="L78" s="44">
        <f>(F35/F$40)*100</f>
        <v>25.918515151851068</v>
      </c>
    </row>
    <row r="79" spans="1:12" x14ac:dyDescent="0.2">
      <c r="A79" t="str">
        <f>A36</f>
        <v>Public admin. and defence</v>
      </c>
      <c r="B79" s="40">
        <f t="shared" si="37"/>
        <v>-4.299290817433854</v>
      </c>
      <c r="C79" s="44">
        <f t="shared" si="38"/>
        <v>2.9127544376669867</v>
      </c>
      <c r="D79" s="40">
        <f t="shared" si="37"/>
        <v>1.562046260568084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14.604515267784437</v>
      </c>
      <c r="I79" s="40">
        <f t="shared" ref="I79:L81" si="39">(C36/C$35)*100</f>
        <v>11.527643907911596</v>
      </c>
      <c r="J79" s="40">
        <f t="shared" si="39"/>
        <v>11.951893152494884</v>
      </c>
      <c r="K79" s="40">
        <f t="shared" si="39"/>
        <v>12.351468002344525</v>
      </c>
      <c r="L79" s="40">
        <f t="shared" si="39"/>
        <v>11.982749403001041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0.58602862955161594</v>
      </c>
      <c r="D80" s="40">
        <f t="shared" si="40"/>
        <v>-0.25924962394190398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40.831353320963473</v>
      </c>
      <c r="I80" s="40">
        <f t="shared" si="39"/>
        <v>42.331758497005673</v>
      </c>
      <c r="J80" s="40">
        <f t="shared" si="39"/>
        <v>42.897394875713324</v>
      </c>
      <c r="K80" s="40">
        <f t="shared" si="39"/>
        <v>40.496616401129572</v>
      </c>
      <c r="L80" s="40">
        <f t="shared" si="39"/>
        <v>38.481662330256221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2.4179896646349341</v>
      </c>
      <c r="C81" s="44">
        <f t="shared" si="38"/>
        <v>-2.8697647340842569</v>
      </c>
      <c r="D81" s="40">
        <f t="shared" si="40"/>
        <v>1.7752118125965888</v>
      </c>
      <c r="E81" s="40">
        <f t="shared" si="40"/>
        <v>1.1564623176595568</v>
      </c>
      <c r="F81" s="44">
        <f t="shared" si="18"/>
        <v>1.3622930458392579</v>
      </c>
      <c r="H81" s="40">
        <f>(B38/B$35)*100</f>
        <v>44.564131411252092</v>
      </c>
      <c r="I81" s="40">
        <f t="shared" si="39"/>
        <v>46.140597595082724</v>
      </c>
      <c r="J81" s="40">
        <f t="shared" si="39"/>
        <v>45.150711971791793</v>
      </c>
      <c r="K81" s="40">
        <f t="shared" si="39"/>
        <v>47.151915596525896</v>
      </c>
      <c r="L81" s="40">
        <f t="shared" si="39"/>
        <v>49.535588266742735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-1.553189893110829</v>
      </c>
      <c r="D83" s="43">
        <f>IF(AND(E$5-D$5 &lt;&gt; 0,D40&lt;&gt;0,E40&lt;&gt;0),(EXP(LN(E40/D40)/(E$5-D$5))-1)*100,0)</f>
        <v>0.61433815961413618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0.15222552344551499</v>
      </c>
    </row>
    <row r="91" spans="1:12" x14ac:dyDescent="0.2">
      <c r="A91" s="30" t="str">
        <f t="shared" si="41"/>
        <v>Mining and quarrying</v>
      </c>
      <c r="B91" s="44">
        <f t="shared" si="42"/>
        <v>-5.6470130861183794</v>
      </c>
      <c r="C91" s="44">
        <f t="shared" si="43"/>
        <v>-2.763552212851117</v>
      </c>
    </row>
    <row r="92" spans="1:12" x14ac:dyDescent="0.2">
      <c r="A92" s="30" t="str">
        <f t="shared" si="41"/>
        <v>Electricity and gas</v>
      </c>
      <c r="B92" s="44">
        <f t="shared" si="42"/>
        <v>-9.903244805597577</v>
      </c>
      <c r="C92" s="44">
        <f t="shared" si="43"/>
        <v>-0.86014222060204482</v>
      </c>
    </row>
    <row r="93" spans="1:12" x14ac:dyDescent="0.2">
      <c r="A93" s="30" t="str">
        <f t="shared" si="41"/>
        <v>Water and sewerage</v>
      </c>
      <c r="B93" s="44">
        <f t="shared" si="42"/>
        <v>-0.30535597073362286</v>
      </c>
      <c r="C93" s="44">
        <f t="shared" si="43"/>
        <v>1.1056607809925012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0.66023215101713717</v>
      </c>
      <c r="C95" s="44">
        <f t="shared" si="43"/>
        <v>-0.67134974664524449</v>
      </c>
    </row>
    <row r="96" spans="1:12" x14ac:dyDescent="0.2">
      <c r="A96" s="30" t="str">
        <f t="shared" si="41"/>
        <v>Food drink and tobacco</v>
      </c>
      <c r="B96" s="44">
        <f t="shared" si="42"/>
        <v>1.6101471691800429</v>
      </c>
      <c r="C96" s="44">
        <f t="shared" si="43"/>
        <v>0.73145791936422011</v>
      </c>
    </row>
    <row r="97" spans="1:3" x14ac:dyDescent="0.2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x14ac:dyDescent="0.2">
      <c r="A98" s="30" t="str">
        <f t="shared" si="41"/>
        <v>Rest of manufacturing</v>
      </c>
      <c r="B98" s="44">
        <f t="shared" si="42"/>
        <v>1.3813408218332102</v>
      </c>
      <c r="C98" s="44">
        <f t="shared" si="43"/>
        <v>-0.95158562585234696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1.4725615679375137</v>
      </c>
      <c r="C100" s="44">
        <f t="shared" si="43"/>
        <v>0.76424235283321096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x14ac:dyDescent="0.2">
      <c r="A103" s="30" t="str">
        <f t="shared" si="41"/>
        <v>Wholesale and retail trade</v>
      </c>
      <c r="B103" s="44">
        <f t="shared" si="42"/>
        <v>-1.8628135984962713</v>
      </c>
      <c r="C103" s="44">
        <f t="shared" si="43"/>
        <v>0.24743319762221549</v>
      </c>
    </row>
    <row r="104" spans="1:3" x14ac:dyDescent="0.2">
      <c r="A104" s="30" t="str">
        <f t="shared" si="41"/>
        <v>Transport and storage</v>
      </c>
      <c r="B104" s="44">
        <f t="shared" si="42"/>
        <v>5.6855004333477011</v>
      </c>
      <c r="C104" s="44">
        <f t="shared" si="43"/>
        <v>0.62616544873479452</v>
      </c>
    </row>
    <row r="105" spans="1:3" x14ac:dyDescent="0.2">
      <c r="A105" s="30" t="str">
        <f t="shared" si="41"/>
        <v>Accommodation and food</v>
      </c>
      <c r="B105" s="44">
        <f t="shared" si="42"/>
        <v>3.360062889285409</v>
      </c>
      <c r="C105" s="44">
        <f t="shared" si="43"/>
        <v>1.214714213809498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x14ac:dyDescent="0.2">
      <c r="A108" s="30" t="str">
        <f t="shared" si="41"/>
        <v>Media</v>
      </c>
      <c r="B108" s="44">
        <f t="shared" si="42"/>
        <v>-0.94168975243923425</v>
      </c>
      <c r="C108" s="44">
        <f t="shared" si="43"/>
        <v>-0.45047454452954439</v>
      </c>
    </row>
    <row r="109" spans="1:3" x14ac:dyDescent="0.2">
      <c r="A109" s="30" t="str">
        <f t="shared" si="41"/>
        <v>Information technology</v>
      </c>
      <c r="B109" s="44">
        <f t="shared" si="42"/>
        <v>2.3546653465206679</v>
      </c>
      <c r="C109" s="44">
        <f t="shared" si="43"/>
        <v>0.66171096716174382</v>
      </c>
    </row>
    <row r="110" spans="1:3" x14ac:dyDescent="0.2">
      <c r="A110" s="30" t="str">
        <f t="shared" si="41"/>
        <v>Finance and insurance</v>
      </c>
      <c r="B110" s="44">
        <f t="shared" si="42"/>
        <v>1.5954281219025646</v>
      </c>
      <c r="C110" s="44">
        <f t="shared" si="43"/>
        <v>-1.2014329354257502</v>
      </c>
    </row>
    <row r="111" spans="1:3" x14ac:dyDescent="0.2">
      <c r="A111" s="30" t="str">
        <f t="shared" si="41"/>
        <v>Real estate</v>
      </c>
      <c r="B111" s="44">
        <f t="shared" si="42"/>
        <v>0.60834571984029751</v>
      </c>
      <c r="C111" s="44">
        <f t="shared" si="43"/>
        <v>1.0262283075542333</v>
      </c>
    </row>
    <row r="112" spans="1:3" x14ac:dyDescent="0.2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0.96007380548130961</v>
      </c>
    </row>
    <row r="113" spans="1:3" x14ac:dyDescent="0.2">
      <c r="A113" s="30" t="str">
        <f t="shared" si="41"/>
        <v>Support services</v>
      </c>
      <c r="B113" s="44">
        <f t="shared" si="42"/>
        <v>-4.4670420412294742</v>
      </c>
      <c r="C113" s="44">
        <f t="shared" si="43"/>
        <v>1.1179385288240473</v>
      </c>
    </row>
    <row r="114" spans="1:3" x14ac:dyDescent="0.2">
      <c r="A114" s="30" t="str">
        <f t="shared" si="41"/>
        <v>Arts and entertainment</v>
      </c>
      <c r="B114" s="44">
        <f t="shared" si="42"/>
        <v>7.311529908446146</v>
      </c>
      <c r="C114" s="44">
        <f t="shared" si="43"/>
        <v>-0.30597034806572054</v>
      </c>
    </row>
    <row r="115" spans="1:3" x14ac:dyDescent="0.2">
      <c r="A115" s="30" t="str">
        <f t="shared" si="41"/>
        <v>Other services</v>
      </c>
      <c r="B115" s="44">
        <f t="shared" si="42"/>
        <v>9.5228463155994092E-2</v>
      </c>
      <c r="C115" s="44">
        <f t="shared" si="43"/>
        <v>4.2645886567771463E-2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0.73790433466929262</v>
      </c>
    </row>
    <row r="118" spans="1:3" x14ac:dyDescent="0.2">
      <c r="A118" s="30" t="str">
        <f t="shared" si="41"/>
        <v>Public admin. and defence</v>
      </c>
      <c r="B118" s="44">
        <f t="shared" si="42"/>
        <v>-2.8984940812331939</v>
      </c>
      <c r="C118" s="44">
        <f t="shared" si="43"/>
        <v>0.75522184363512324</v>
      </c>
    </row>
    <row r="119" spans="1:3" x14ac:dyDescent="0.2">
      <c r="A119" s="30" t="str">
        <f t="shared" si="41"/>
        <v>Education</v>
      </c>
      <c r="B119" s="44">
        <f t="shared" si="42"/>
        <v>2.0759623741348543</v>
      </c>
      <c r="C119" s="44">
        <f t="shared" si="43"/>
        <v>1.1000585886522529E-2</v>
      </c>
    </row>
    <row r="120" spans="1:3" x14ac:dyDescent="0.2">
      <c r="A120" s="30" t="str">
        <f t="shared" si="41"/>
        <v>Health and social work</v>
      </c>
      <c r="B120" s="44">
        <f t="shared" si="42"/>
        <v>1.337896595100263</v>
      </c>
      <c r="C120" s="44">
        <f t="shared" si="43"/>
        <v>1.3622930458392579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Cambridge and Peterborough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173.1752043668838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42.395959902123678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37.39461267064987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252.96577693965736</v>
      </c>
      <c r="I9" s="299" t="str">
        <f>CONCATENATE("(",ROUND((H9/$H11)*100,1),")")</f>
        <v>(50.7)</v>
      </c>
      <c r="K9" s="249">
        <f>B14-B9</f>
        <v>4.5260040692693053</v>
      </c>
      <c r="L9" s="249">
        <f>D14-D9</f>
        <v>1.4666942264305334</v>
      </c>
      <c r="M9" s="249">
        <f>F14-F9</f>
        <v>1.5140251525741917</v>
      </c>
      <c r="N9" s="249">
        <f>SUM(K9:M9)</f>
        <v>7.5067234482740304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108.76955853884282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110.35130429583145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26.552360225668462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245.67322306034274</v>
      </c>
      <c r="I10" s="299" t="str">
        <f>CONCATENATE("(",ROUND((H10/$H11)*100,1),")")</f>
        <v>(49.3)</v>
      </c>
      <c r="K10" s="249">
        <f t="shared" ref="K10:K11" si="4">B15-B10</f>
        <v>5.5785936229612929</v>
      </c>
      <c r="L10" s="249">
        <f t="shared" ref="L10:L11" si="5">D15-D10</f>
        <v>1.590146749722436</v>
      </c>
      <c r="M10" s="249">
        <f t="shared" ref="M10:M11" si="6">F15-F10</f>
        <v>0.83053617904191412</v>
      </c>
      <c r="N10" s="249">
        <f t="shared" ref="N10:N11" si="7">SUM(K10:M10)</f>
        <v>7.999276551725643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281.94476290572663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152.74726419795516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63.946972896318343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498.63900000000018</v>
      </c>
      <c r="I11" s="299" t="str">
        <f>CONCATENATE("(",ROUND((H11/$H11)*100,1),")")</f>
        <v>(100)</v>
      </c>
      <c r="K11" s="249">
        <f t="shared" si="4"/>
        <v>10.104597692230641</v>
      </c>
      <c r="L11" s="249">
        <f t="shared" si="5"/>
        <v>3.0568409761529267</v>
      </c>
      <c r="M11" s="249">
        <f t="shared" si="6"/>
        <v>2.3445613316160916</v>
      </c>
      <c r="N11" s="249">
        <f t="shared" si="7"/>
        <v>15.505999999999659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177.70120843615311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43.862654128554212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38.908637823224062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260.47250038793135</v>
      </c>
      <c r="I14" s="299" t="str">
        <f>CONCATENATE("(",ROUND((H14/$H16)*100,1),")")</f>
        <v>(50.7)</v>
      </c>
      <c r="K14" s="249">
        <f>B19-B14</f>
        <v>4.928247315170097</v>
      </c>
      <c r="L14" s="249">
        <f>D19-D14</f>
        <v>3.6140681159386219</v>
      </c>
      <c r="M14" s="249">
        <f>F19-F14</f>
        <v>2.7310077576352185</v>
      </c>
      <c r="N14" s="249">
        <f>SUM(K14:M14)</f>
        <v>11.273323188743937</v>
      </c>
    </row>
    <row r="15" spans="1:17" x14ac:dyDescent="0.2">
      <c r="A15" s="282" t="s">
        <v>365</v>
      </c>
      <c r="B15" s="249">
        <f t="shared" si="0"/>
        <v>114.34815216180411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111.94145104555389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27.382896404710376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253.67249961206838</v>
      </c>
      <c r="I15" s="299" t="str">
        <f>CONCATENATE("(",ROUND((H15/$H16)*100,1),")")</f>
        <v>(49.3)</v>
      </c>
      <c r="K15" s="249">
        <f t="shared" ref="K15:K16" si="17">B20-B15</f>
        <v>10.26774380260963</v>
      </c>
      <c r="L15" s="249">
        <f t="shared" ref="L15:L16" si="18">D20-D15</f>
        <v>3.2575082181538164</v>
      </c>
      <c r="M15" s="249">
        <f t="shared" ref="M15:M16" si="19">F20-F15</f>
        <v>2.3104247904930055</v>
      </c>
      <c r="N15" s="249">
        <f t="shared" ref="N15:N16" si="20">SUM(K15:M15)</f>
        <v>15.835676811256452</v>
      </c>
    </row>
    <row r="16" spans="1:17" x14ac:dyDescent="0.2">
      <c r="A16" s="282" t="s">
        <v>363</v>
      </c>
      <c r="B16" s="249">
        <f t="shared" si="0"/>
        <v>292.04936059795727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155.80410517410809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66.291534227934434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514.14499999999964</v>
      </c>
      <c r="I16" s="299" t="str">
        <f>CONCATENATE("(",ROUND((H16/$H16)*100,1),")")</f>
        <v>(100)</v>
      </c>
      <c r="K16" s="249">
        <f t="shared" si="17"/>
        <v>15.19599111777967</v>
      </c>
      <c r="L16" s="249">
        <f t="shared" si="18"/>
        <v>6.8715763340924525</v>
      </c>
      <c r="M16" s="249">
        <f t="shared" si="19"/>
        <v>5.0414325481282134</v>
      </c>
      <c r="N16" s="249">
        <f t="shared" si="20"/>
        <v>27.109000000000336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182.62945575132321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47.476722244492834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41.63964558085928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271.74582357667532</v>
      </c>
      <c r="I19" s="299" t="str">
        <f>CONCATENATE("(",ROUND((H19/$H21)*100,1),")")</f>
        <v>(50.2)</v>
      </c>
      <c r="K19" s="249">
        <f>B19-B9</f>
        <v>9.4542513844394023</v>
      </c>
      <c r="L19" s="249">
        <f>D19-D9</f>
        <v>5.0807623423691552</v>
      </c>
      <c r="M19" s="249">
        <f>F19-F9</f>
        <v>4.2450329102094102</v>
      </c>
      <c r="N19" s="249">
        <f>SUM(K19:M19)</f>
        <v>18.780046637017968</v>
      </c>
    </row>
    <row r="20" spans="1:14" x14ac:dyDescent="0.2">
      <c r="A20" s="282" t="s">
        <v>365</v>
      </c>
      <c r="B20" s="249">
        <f t="shared" si="0"/>
        <v>124.61589596441374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115.19895926370771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29.693321195203382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269.50817642332481</v>
      </c>
      <c r="I20" s="299" t="str">
        <f>CONCATENATE("(",ROUND((H20/$H21)*100,1),")")</f>
        <v>(49.8)</v>
      </c>
      <c r="K20" s="249">
        <f t="shared" ref="K20:K21" si="30">B20-B10</f>
        <v>15.846337425570923</v>
      </c>
      <c r="L20" s="249">
        <f t="shared" ref="L20:L21" si="31">D20-D10</f>
        <v>4.8476549678762524</v>
      </c>
      <c r="M20" s="249">
        <f t="shared" ref="M20:M21" si="32">F20-F10</f>
        <v>3.1409609695349197</v>
      </c>
      <c r="N20" s="249">
        <f t="shared" ref="N20:N21" si="33">SUM(K20:M20)</f>
        <v>23.834953362982095</v>
      </c>
    </row>
    <row r="21" spans="1:14" x14ac:dyDescent="0.2">
      <c r="A21" s="282" t="s">
        <v>363</v>
      </c>
      <c r="B21" s="249">
        <f t="shared" si="0"/>
        <v>307.24535171573694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162.67568150820054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71.332966776062648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541.25400000000013</v>
      </c>
      <c r="I21" s="299" t="str">
        <f>CONCATENATE("(",ROUND((H21/$H21)*100,1),")")</f>
        <v>(100)</v>
      </c>
      <c r="K21" s="249">
        <f t="shared" si="30"/>
        <v>25.300588810010311</v>
      </c>
      <c r="L21" s="249">
        <f t="shared" si="31"/>
        <v>9.9284173102453792</v>
      </c>
      <c r="M21" s="249">
        <f t="shared" si="32"/>
        <v>7.385993879744305</v>
      </c>
      <c r="N21" s="249">
        <f t="shared" si="33"/>
        <v>42.614999999999995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2.4359327909593085</v>
      </c>
      <c r="C30" s="299" t="str">
        <f>CONCATENATE("(",ROUND((B30/$H32)*100,1),")")</f>
        <v>(58)</v>
      </c>
      <c r="D30" s="302">
        <f>'Ind T6'!M9</f>
        <v>0.1831987973129294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2.6191315882722379</v>
      </c>
      <c r="I30" s="299" t="str">
        <f>CONCATENATE("(",ROUND((H30/$H32)*100,1),")")</f>
        <v>(62.3)</v>
      </c>
      <c r="K30" s="302">
        <f>B35-B30</f>
        <v>0.1506910484573023</v>
      </c>
      <c r="L30" s="302">
        <f>D35-D30</f>
        <v>6.4001201035940314E-3</v>
      </c>
      <c r="M30" s="302">
        <f>F35-F30</f>
        <v>0</v>
      </c>
      <c r="N30" s="302">
        <f>SUM(K30:M30)</f>
        <v>0.15709116856089633</v>
      </c>
    </row>
    <row r="31" spans="1:14" x14ac:dyDescent="0.2">
      <c r="A31" s="282" t="s">
        <v>365</v>
      </c>
      <c r="B31" s="302">
        <f>'Ind T6'!L8</f>
        <v>0.61418677042157033</v>
      </c>
      <c r="C31" s="299" t="str">
        <f>CONCATENATE("(",ROUND((B31/$H32)*100,1),")")</f>
        <v>(14.6)</v>
      </c>
      <c r="D31" s="302">
        <f>'Ind T6'!M8</f>
        <v>0.68753236646624027</v>
      </c>
      <c r="E31" s="299" t="str">
        <f>CONCATENATE("(",ROUND((D31/$H32)*100,1),")")</f>
        <v>(16.4)</v>
      </c>
      <c r="F31" s="302">
        <f>'Ind T6'!N8</f>
        <v>0.28214927483994878</v>
      </c>
      <c r="G31" s="299" t="str">
        <f>CONCATENATE("(",ROUND((F31/$H32)*100,1),")")</f>
        <v>(6.7)</v>
      </c>
      <c r="H31" s="302">
        <f t="shared" ref="H31" si="36">SUM(B31,D31,F31)</f>
        <v>1.5838684117277595</v>
      </c>
      <c r="I31" s="299" t="str">
        <f>CONCATENATE("(",ROUND((H31/$H32)*100,1),")")</f>
        <v>(37.7)</v>
      </c>
      <c r="K31" s="302">
        <f t="shared" ref="K31:K32" si="37">B36-B31</f>
        <v>1.6765453012116516E-2</v>
      </c>
      <c r="L31" s="302">
        <f t="shared" ref="L31:L32" si="38">D36-D31</f>
        <v>-2.6681030322759369E-3</v>
      </c>
      <c r="M31" s="302">
        <f t="shared" ref="M31:M32" si="39">F36-F31</f>
        <v>1.1811481459268136E-2</v>
      </c>
      <c r="N31" s="302">
        <f t="shared" ref="N31:N32" si="40">SUM(K31:M31)</f>
        <v>2.5908831439108715E-2</v>
      </c>
    </row>
    <row r="32" spans="1:14" x14ac:dyDescent="0.2">
      <c r="A32" s="282" t="s">
        <v>363</v>
      </c>
      <c r="B32" s="302">
        <f>SUM(B30:B31)</f>
        <v>3.0501195613808787</v>
      </c>
      <c r="C32" s="299" t="str">
        <f>CONCATENATE("(",ROUND((B32/$H32)*100,1),")")</f>
        <v>(72.6)</v>
      </c>
      <c r="D32" s="302">
        <f>SUM(D30:D31)</f>
        <v>0.8707311637791697</v>
      </c>
      <c r="E32" s="299" t="str">
        <f>CONCATENATE("(",ROUND((D32/$H32)*100,1),")")</f>
        <v>(20.7)</v>
      </c>
      <c r="F32" s="302">
        <f>SUM(F30:F31)</f>
        <v>0.28214927483994878</v>
      </c>
      <c r="G32" s="299" t="str">
        <f>CONCATENATE("(",ROUND((F32/$H32)*100,1),")")</f>
        <v>(6.7)</v>
      </c>
      <c r="H32" s="302">
        <f>SUM(H30:H31)</f>
        <v>4.2029999999999976</v>
      </c>
      <c r="I32" s="299" t="str">
        <f>CONCATENATE("(",ROUND((H32/$H32)*100,1),")")</f>
        <v>(100)</v>
      </c>
      <c r="K32" s="302">
        <f t="shared" si="37"/>
        <v>0.16745650146941893</v>
      </c>
      <c r="L32" s="302">
        <f t="shared" si="38"/>
        <v>3.7320170713180945E-3</v>
      </c>
      <c r="M32" s="302">
        <f t="shared" si="39"/>
        <v>1.1811481459268136E-2</v>
      </c>
      <c r="N32" s="302">
        <f t="shared" si="40"/>
        <v>0.18300000000000516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2.5866238394166108</v>
      </c>
      <c r="C35" s="299" t="str">
        <f>CONCATENATE("(",ROUND((B35/$H37)*100,1),")")</f>
        <v>(59)</v>
      </c>
      <c r="D35" s="302">
        <f>'Ind T6'!R9</f>
        <v>0.18959891741652343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2.7762227568331341</v>
      </c>
      <c r="I35" s="299" t="str">
        <f>CONCATENATE("(",ROUND((H35/$H37)*100,1),")")</f>
        <v>(63.3)</v>
      </c>
      <c r="K35" s="302">
        <f>B40-B35</f>
        <v>5.5125335495501915E-2</v>
      </c>
      <c r="L35" s="302">
        <f>D40-D35</f>
        <v>-1.0060963619953595E-2</v>
      </c>
      <c r="M35" s="302">
        <f>F40-F35</f>
        <v>0</v>
      </c>
      <c r="N35" s="302">
        <f>SUM(K35:M35)</f>
        <v>4.506437187554832E-2</v>
      </c>
    </row>
    <row r="36" spans="1:14" x14ac:dyDescent="0.2">
      <c r="A36" s="282" t="s">
        <v>365</v>
      </c>
      <c r="B36" s="302">
        <f>'Ind T6'!Q8</f>
        <v>0.63095222343368684</v>
      </c>
      <c r="C36" s="299" t="str">
        <f>CONCATENATE("(",ROUND((B36/$H37)*100,1),")")</f>
        <v>(14.4)</v>
      </c>
      <c r="D36" s="302">
        <f>'Ind T6'!R8</f>
        <v>0.68486426343396434</v>
      </c>
      <c r="E36" s="299" t="str">
        <f>CONCATENATE("(",ROUND((D36/$H37)*100,1),")")</f>
        <v>(15.6)</v>
      </c>
      <c r="F36" s="302">
        <f>'Ind T6'!S8</f>
        <v>0.29396075629921692</v>
      </c>
      <c r="G36" s="299" t="str">
        <f>CONCATENATE("(",ROUND((F36/$H37)*100,1),")")</f>
        <v>(6.7)</v>
      </c>
      <c r="H36" s="302">
        <f t="shared" ref="H36" si="41">SUM(B36,D36,F36)</f>
        <v>1.6097772431668682</v>
      </c>
      <c r="I36" s="299" t="str">
        <f>CONCATENATE("(",ROUND((H36/$H37)*100,1),")")</f>
        <v>(36.7)</v>
      </c>
      <c r="K36" s="302">
        <f t="shared" ref="K36:K37" si="42">B41-B36</f>
        <v>-3.7057833992198974E-2</v>
      </c>
      <c r="L36" s="302">
        <f t="shared" ref="L36:L37" si="43">D41-D36</f>
        <v>-8.5359312931323261E-2</v>
      </c>
      <c r="M36" s="302">
        <f t="shared" ref="M36:M37" si="44">F41-F36</f>
        <v>-8.6472249520300748E-3</v>
      </c>
      <c r="N36" s="302">
        <f t="shared" ref="N36:N37" si="45">SUM(K36:M36)</f>
        <v>-0.13106437187555231</v>
      </c>
    </row>
    <row r="37" spans="1:14" x14ac:dyDescent="0.2">
      <c r="A37" s="282" t="s">
        <v>363</v>
      </c>
      <c r="B37" s="302">
        <f>SUM(B35:B36)</f>
        <v>3.2175760628502976</v>
      </c>
      <c r="C37" s="299" t="str">
        <f>CONCATENATE("(",ROUND((B37/$H37)*100,1),")")</f>
        <v>(73.4)</v>
      </c>
      <c r="D37" s="302">
        <f>SUM(D35:D36)</f>
        <v>0.8744631808504878</v>
      </c>
      <c r="E37" s="299" t="str">
        <f>CONCATENATE("(",ROUND((D37/$H37)*100,1),")")</f>
        <v>(19.9)</v>
      </c>
      <c r="F37" s="302">
        <f>SUM(F35:F36)</f>
        <v>0.29396075629921692</v>
      </c>
      <c r="G37" s="299" t="str">
        <f>CONCATENATE("(",ROUND((F37/$H37)*100,1),")")</f>
        <v>(6.7)</v>
      </c>
      <c r="H37" s="302">
        <f>SUM(H35:H36)</f>
        <v>4.3860000000000028</v>
      </c>
      <c r="I37" s="299" t="str">
        <f>CONCATENATE("(",ROUND((H37/$H37)*100,1),")")</f>
        <v>(100)</v>
      </c>
      <c r="K37" s="302">
        <f t="shared" si="42"/>
        <v>1.8067501503303163E-2</v>
      </c>
      <c r="L37" s="302">
        <f t="shared" si="43"/>
        <v>-9.5420276551276939E-2</v>
      </c>
      <c r="M37" s="302">
        <f t="shared" si="44"/>
        <v>-8.6472249520300748E-3</v>
      </c>
      <c r="N37" s="302">
        <f t="shared" si="45"/>
        <v>-8.6000000000003851E-2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2.6417491749121127</v>
      </c>
      <c r="C40" s="299" t="str">
        <f>CONCATENATE("(",ROUND((B40/$H42)*100,1),")")</f>
        <v>(61.4)</v>
      </c>
      <c r="D40" s="302">
        <f>'Ind T6'!W9</f>
        <v>0.17953795379656984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2.8212871287086827</v>
      </c>
      <c r="I40" s="299" t="str">
        <f>CONCATENATE("(",ROUND((H40/$H42)*100,1),")")</f>
        <v>(65.6)</v>
      </c>
      <c r="K40" s="302">
        <f>B40-B30</f>
        <v>0.20581638395280422</v>
      </c>
      <c r="L40" s="302">
        <f>D40-D30</f>
        <v>-3.6608435163595632E-3</v>
      </c>
      <c r="M40" s="302">
        <f>F40-F30</f>
        <v>0</v>
      </c>
      <c r="N40" s="302">
        <f>SUM(K40:M40)</f>
        <v>0.20215554043644465</v>
      </c>
    </row>
    <row r="41" spans="1:14" x14ac:dyDescent="0.2">
      <c r="A41" s="282" t="s">
        <v>365</v>
      </c>
      <c r="B41" s="302">
        <f>'Ind T6'!V8</f>
        <v>0.59389438944148787</v>
      </c>
      <c r="C41" s="299" t="str">
        <f>CONCATENATE("(",ROUND((B41/$H42)*100,1),")")</f>
        <v>(13.8)</v>
      </c>
      <c r="D41" s="302">
        <f>'Ind T6'!W8</f>
        <v>0.59950495050264108</v>
      </c>
      <c r="E41" s="299" t="str">
        <f>CONCATENATE("(",ROUND((D41/$H42)*100,1),")")</f>
        <v>(13.9)</v>
      </c>
      <c r="F41" s="302">
        <f>'Ind T6'!X8</f>
        <v>0.28531353134718684</v>
      </c>
      <c r="G41" s="299" t="str">
        <f>CONCATENATE("(",ROUND((F41/$H42)*100,1),")")</f>
        <v>(6.6)</v>
      </c>
      <c r="H41" s="302">
        <f t="shared" ref="H41" si="46">SUM(B41,D41,F41)</f>
        <v>1.4787128712913158</v>
      </c>
      <c r="I41" s="299" t="str">
        <f>CONCATENATE("(",ROUND((H41/$H42)*100,1),")")</f>
        <v>(34.4)</v>
      </c>
      <c r="K41" s="302">
        <f t="shared" ref="K41:K42" si="47">B41-B31</f>
        <v>-2.0292380980082458E-2</v>
      </c>
      <c r="L41" s="302">
        <f t="shared" ref="L41:L42" si="48">D41-D31</f>
        <v>-8.8027415963599198E-2</v>
      </c>
      <c r="M41" s="302">
        <f t="shared" ref="M41:M42" si="49">F41-F31</f>
        <v>3.1642565072380613E-3</v>
      </c>
      <c r="N41" s="302">
        <f t="shared" ref="N41:N42" si="50">SUM(K41:M41)</f>
        <v>-0.1051555404364436</v>
      </c>
    </row>
    <row r="42" spans="1:14" x14ac:dyDescent="0.2">
      <c r="A42" s="282" t="s">
        <v>363</v>
      </c>
      <c r="B42" s="302">
        <f>SUM(B40:B41)</f>
        <v>3.2356435643536008</v>
      </c>
      <c r="C42" s="299" t="str">
        <f>CONCATENATE("(",ROUND((B42/$H42)*100,1),")")</f>
        <v>(75.2)</v>
      </c>
      <c r="D42" s="302">
        <f>SUM(D40:D41)</f>
        <v>0.77904290429921086</v>
      </c>
      <c r="E42" s="299" t="str">
        <f>CONCATENATE("(",ROUND((D42/$H42)*100,1),")")</f>
        <v>(18.1)</v>
      </c>
      <c r="F42" s="302">
        <f>SUM(F40:F41)</f>
        <v>0.28531353134718684</v>
      </c>
      <c r="G42" s="299" t="str">
        <f>CONCATENATE("(",ROUND((F42/$H42)*100,1),")")</f>
        <v>(6.6)</v>
      </c>
      <c r="H42" s="302">
        <f>SUM(H40:H41)</f>
        <v>4.2999999999999989</v>
      </c>
      <c r="I42" s="299" t="str">
        <f>CONCATENATE("(",ROUND((H42/$H42)*100,1),")")</f>
        <v>(100)</v>
      </c>
      <c r="K42" s="302">
        <f t="shared" si="47"/>
        <v>0.18552400297272209</v>
      </c>
      <c r="L42" s="302">
        <f t="shared" si="48"/>
        <v>-9.1688259479958845E-2</v>
      </c>
      <c r="M42" s="302">
        <f t="shared" si="49"/>
        <v>3.1642565072380613E-3</v>
      </c>
      <c r="N42" s="302">
        <f t="shared" si="50"/>
        <v>9.7000000000001307E-2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9.990540050777541E-2</v>
      </c>
      <c r="C51" s="299" t="str">
        <f>CONCATENATE("(",ROUND((B51/$H53)*100,1),")")</f>
        <v>(59.1)</v>
      </c>
      <c r="D51" s="302">
        <f>'Ind T6'!M18</f>
        <v>3.0627038782091057E-4</v>
      </c>
      <c r="E51" s="299" t="str">
        <f>CONCATENATE("(",ROUND((D51/$H53)*100,1),")")</f>
        <v>(0.2)</v>
      </c>
      <c r="F51" s="302">
        <f>'Ind T6'!N18</f>
        <v>5.2862268937634502E-2</v>
      </c>
      <c r="G51" s="299" t="str">
        <f>CONCATENATE("(",ROUND((F51/$H53)*100,1),")")</f>
        <v>(31.3)</v>
      </c>
      <c r="H51" s="302">
        <f>SUM(B51,D51,F51)</f>
        <v>0.15307393983323081</v>
      </c>
      <c r="I51" s="299" t="str">
        <f>CONCATENATE("(",ROUND((H51/$H53)*100,1),")")</f>
        <v>(90.6)</v>
      </c>
      <c r="K51" s="302">
        <f>B56-B51</f>
        <v>-1.4792704358341874E-2</v>
      </c>
      <c r="L51" s="302">
        <f>D56-D51</f>
        <v>-3.2375951297455591E-5</v>
      </c>
      <c r="M51" s="302">
        <f>F56-F51</f>
        <v>-7.8066341314830742E-3</v>
      </c>
      <c r="N51" s="302">
        <f>SUM(K51:M51)</f>
        <v>-2.2631714441122403E-2</v>
      </c>
    </row>
    <row r="52" spans="1:14" x14ac:dyDescent="0.2">
      <c r="A52" s="282" t="s">
        <v>365</v>
      </c>
      <c r="B52" s="302">
        <f>'Ind T6'!L17</f>
        <v>1.3047118521216185E-2</v>
      </c>
      <c r="C52" s="299" t="str">
        <f>CONCATENATE("(",ROUND((B52/$H53)*100,1),")")</f>
        <v>(7.7)</v>
      </c>
      <c r="D52" s="302">
        <f>'Ind T6'!M17</f>
        <v>2.8789416455529014E-3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1.5926060166769087E-2</v>
      </c>
      <c r="I52" s="299" t="str">
        <f>CONCATENATE("(",ROUND((H52/$H53)*100,1),")")</f>
        <v>(9.4)</v>
      </c>
      <c r="K52" s="302">
        <f t="shared" ref="K52:K53" si="52">B57-B52</f>
        <v>-1.9543938420485147E-3</v>
      </c>
      <c r="L52" s="302">
        <f t="shared" ref="L52:L53" si="53">D57-D52</f>
        <v>-4.1389171682875824E-4</v>
      </c>
      <c r="M52" s="302">
        <f t="shared" ref="M52:M53" si="54">F57-F52</f>
        <v>0</v>
      </c>
      <c r="N52" s="302">
        <f t="shared" ref="N52:N53" si="55">SUM(K52:M52)</f>
        <v>-2.3682855588772729E-3</v>
      </c>
    </row>
    <row r="53" spans="1:14" x14ac:dyDescent="0.2">
      <c r="A53" s="282" t="s">
        <v>363</v>
      </c>
      <c r="B53" s="302">
        <f>SUM(B51:B52)</f>
        <v>0.11295251902899159</v>
      </c>
      <c r="C53" s="299" t="str">
        <f>CONCATENATE("(",ROUND((B53/$H53)*100,1),")")</f>
        <v>(66.8)</v>
      </c>
      <c r="D53" s="302">
        <f>SUM(D51:D52)</f>
        <v>3.1852120333738122E-3</v>
      </c>
      <c r="E53" s="299" t="str">
        <f>CONCATENATE("(",ROUND((D53/$H53)*100,1),")")</f>
        <v>(1.9)</v>
      </c>
      <c r="F53" s="302">
        <f>SUM(F51:F52)</f>
        <v>5.2862268937634502E-2</v>
      </c>
      <c r="G53" s="299" t="str">
        <f>CONCATENATE("(",ROUND((F53/$H53)*100,1),")")</f>
        <v>(31.3)</v>
      </c>
      <c r="H53" s="302">
        <f>SUM(H51:H52)</f>
        <v>0.1689999999999999</v>
      </c>
      <c r="I53" s="299" t="str">
        <f>CONCATENATE("(",ROUND((H53/$H53)*100,1),")")</f>
        <v>(100)</v>
      </c>
      <c r="K53" s="302">
        <f t="shared" si="52"/>
        <v>-1.6747098200390387E-2</v>
      </c>
      <c r="L53" s="302">
        <f t="shared" si="53"/>
        <v>-4.4626766812621427E-4</v>
      </c>
      <c r="M53" s="302">
        <f t="shared" si="54"/>
        <v>-7.8066341314830742E-3</v>
      </c>
      <c r="N53" s="302">
        <f t="shared" si="55"/>
        <v>-2.4999999999999675E-2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8.5112696149433537E-2</v>
      </c>
      <c r="C56" s="299" t="str">
        <f>CONCATENATE("(",ROUND((B56/$H58)*100,1),")")</f>
        <v>(59.1)</v>
      </c>
      <c r="D56" s="302">
        <f>'Ind T6'!R18</f>
        <v>2.7389443652345497E-4</v>
      </c>
      <c r="E56" s="299" t="str">
        <f>CONCATENATE("(",ROUND((D56/$H58)*100,1),")")</f>
        <v>(0.2)</v>
      </c>
      <c r="F56" s="302">
        <f>'Ind T6'!S18</f>
        <v>4.5055634806151428E-2</v>
      </c>
      <c r="G56" s="299" t="str">
        <f>CONCATENATE("(",ROUND((F56/$H58)*100,1),")")</f>
        <v>(31.3)</v>
      </c>
      <c r="H56" s="302">
        <f>SUM(B56,D56,F56)</f>
        <v>0.13044222539210842</v>
      </c>
      <c r="I56" s="299" t="str">
        <f>CONCATENATE("(",ROUND((H56/$H58)*100,1),")")</f>
        <v>(90.6)</v>
      </c>
      <c r="K56" s="302">
        <f>B61-B56</f>
        <v>-1.8147721166389227E-2</v>
      </c>
      <c r="L56" s="302">
        <f>D61-D56</f>
        <v>-3.5867274261299788E-5</v>
      </c>
      <c r="M56" s="302">
        <f>F61-F56</f>
        <v>-1.1731832091036003E-2</v>
      </c>
      <c r="N56" s="302">
        <f>SUM(K56:M56)</f>
        <v>-2.991542053168653E-2</v>
      </c>
    </row>
    <row r="57" spans="1:14" x14ac:dyDescent="0.2">
      <c r="A57" s="282" t="s">
        <v>365</v>
      </c>
      <c r="B57" s="302">
        <f>'Ind T6'!Q17</f>
        <v>1.109272467916767E-2</v>
      </c>
      <c r="C57" s="299" t="str">
        <f>CONCATENATE("(",ROUND((B57/$H58)*100,1),")")</f>
        <v>(7.7)</v>
      </c>
      <c r="D57" s="302">
        <f>'Ind T6'!R17</f>
        <v>2.4650499287241431E-3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1.3557774607891813E-2</v>
      </c>
      <c r="I57" s="299" t="str">
        <f>CONCATENATE("(",ROUND((H57/$H58)*100,1),")")</f>
        <v>(9.4)</v>
      </c>
      <c r="K57" s="302">
        <f t="shared" ref="K57:K58" si="57">B62-B57</f>
        <v>-2.6824316125430552E-3</v>
      </c>
      <c r="L57" s="302">
        <f t="shared" ref="L57:L58" si="58">D62-D57</f>
        <v>-4.0214785577065643E-4</v>
      </c>
      <c r="M57" s="302">
        <f t="shared" ref="M57:M58" si="59">F62-F57</f>
        <v>0</v>
      </c>
      <c r="N57" s="302">
        <f t="shared" ref="N57:N58" si="60">SUM(K57:M57)</f>
        <v>-3.0845794683137116E-3</v>
      </c>
    </row>
    <row r="58" spans="1:14" x14ac:dyDescent="0.2">
      <c r="A58" s="282" t="s">
        <v>363</v>
      </c>
      <c r="B58" s="302">
        <f>SUM(B56:B57)</f>
        <v>9.6205420828601201E-2</v>
      </c>
      <c r="C58" s="299" t="str">
        <f>CONCATENATE("(",ROUND((B58/$H58)*100,1),")")</f>
        <v>(66.8)</v>
      </c>
      <c r="D58" s="302">
        <f>SUM(D56:D57)</f>
        <v>2.7389443652475979E-3</v>
      </c>
      <c r="E58" s="299" t="str">
        <f>CONCATENATE("(",ROUND((D58/$H58)*100,1),")")</f>
        <v>(1.9)</v>
      </c>
      <c r="F58" s="302">
        <f>SUM(F56:F57)</f>
        <v>4.5055634806151428E-2</v>
      </c>
      <c r="G58" s="299" t="str">
        <f>CONCATENATE("(",ROUND((F58/$H58)*100,1),")")</f>
        <v>(31.3)</v>
      </c>
      <c r="H58" s="302">
        <f>SUM(H56:H57)</f>
        <v>0.14400000000000024</v>
      </c>
      <c r="I58" s="299" t="str">
        <f>CONCATENATE("(",ROUND((H58/$H58)*100,1),")")</f>
        <v>(100)</v>
      </c>
      <c r="K58" s="302">
        <f t="shared" si="57"/>
        <v>-2.083015277893227E-2</v>
      </c>
      <c r="L58" s="302">
        <f t="shared" si="58"/>
        <v>-4.3801513003195605E-4</v>
      </c>
      <c r="M58" s="302">
        <f t="shared" si="59"/>
        <v>-1.1731832091036003E-2</v>
      </c>
      <c r="N58" s="302">
        <f t="shared" si="60"/>
        <v>-3.3000000000000231E-2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6.6964974983044309E-2</v>
      </c>
      <c r="C61" s="299" t="str">
        <f>CONCATENATE("(",ROUND((B61/$H63)*100,1),")")</f>
        <v>(60.3)</v>
      </c>
      <c r="D61" s="302">
        <f>'Ind T6'!W18</f>
        <v>2.3802716226215519E-4</v>
      </c>
      <c r="E61" s="299" t="str">
        <f>CONCATENATE("(",ROUND((D61/$H63)*100,1),")")</f>
        <v>(0.2)</v>
      </c>
      <c r="F61" s="302">
        <f>'Ind T6'!X18</f>
        <v>3.3323802715115425E-2</v>
      </c>
      <c r="G61" s="299" t="str">
        <f>CONCATENATE("(",ROUND((F61/$H63)*100,1),")")</f>
        <v>(30)</v>
      </c>
      <c r="H61" s="302">
        <f>SUM(B61,D61,F61)</f>
        <v>0.10052680486042188</v>
      </c>
      <c r="I61" s="299" t="str">
        <f>CONCATENATE("(",ROUND((H61/$H63)*100,1),")")</f>
        <v>(90.6)</v>
      </c>
      <c r="K61" s="302">
        <f>B61-B51</f>
        <v>-3.2940425524731101E-2</v>
      </c>
      <c r="L61" s="302">
        <f>D61-D51</f>
        <v>-6.8243225558755379E-5</v>
      </c>
      <c r="M61" s="302">
        <f>F61-F51</f>
        <v>-1.9538466222519077E-2</v>
      </c>
      <c r="N61" s="302">
        <f>SUM(K61:M61)</f>
        <v>-5.2547134972808933E-2</v>
      </c>
    </row>
    <row r="62" spans="1:14" x14ac:dyDescent="0.2">
      <c r="A62" s="282" t="s">
        <v>365</v>
      </c>
      <c r="B62" s="302">
        <f>'Ind T6'!V17</f>
        <v>8.4102930666246148E-3</v>
      </c>
      <c r="C62" s="299" t="str">
        <f>CONCATENATE("(",ROUND((B62/$H63)*100,1),")")</f>
        <v>(7.6)</v>
      </c>
      <c r="D62" s="302">
        <f>'Ind T6'!W17</f>
        <v>2.0629020729534867E-3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1.0473195139578102E-2</v>
      </c>
      <c r="I62" s="299" t="str">
        <f>CONCATENATE("(",ROUND((H62/$H63)*100,1),")")</f>
        <v>(9.4)</v>
      </c>
      <c r="K62" s="302">
        <f t="shared" ref="K62:K63" si="62">B62-B52</f>
        <v>-4.6368254545915699E-3</v>
      </c>
      <c r="L62" s="302">
        <f t="shared" ref="L62:L63" si="63">D62-D52</f>
        <v>-8.1603957259941467E-4</v>
      </c>
      <c r="M62" s="302">
        <f t="shared" ref="M62:M63" si="64">F62-F52</f>
        <v>0</v>
      </c>
      <c r="N62" s="302">
        <f t="shared" ref="N62:N63" si="65">SUM(K62:M62)</f>
        <v>-5.452865027190985E-3</v>
      </c>
    </row>
    <row r="63" spans="1:14" x14ac:dyDescent="0.2">
      <c r="A63" s="282" t="s">
        <v>363</v>
      </c>
      <c r="B63" s="302">
        <f>SUM(B61:B62)</f>
        <v>7.5375268049668931E-2</v>
      </c>
      <c r="C63" s="299" t="str">
        <f>CONCATENATE("(",ROUND((B63/$H63)*100,1),")")</f>
        <v>(67.9)</v>
      </c>
      <c r="D63" s="302">
        <f>SUM(D61:D62)</f>
        <v>2.3009292352156418E-3</v>
      </c>
      <c r="E63" s="299" t="str">
        <f>CONCATENATE("(",ROUND((D63/$H63)*100,1),")")</f>
        <v>(2.1)</v>
      </c>
      <c r="F63" s="302">
        <f>SUM(F61:F62)</f>
        <v>3.3323802715115425E-2</v>
      </c>
      <c r="G63" s="299" t="str">
        <f>CONCATENATE("(",ROUND((F63/$H63)*100,1),")")</f>
        <v>(30)</v>
      </c>
      <c r="H63" s="302">
        <f>SUM(H61:H62)</f>
        <v>0.11099999999999999</v>
      </c>
      <c r="I63" s="299" t="str">
        <f>CONCATENATE("(",ROUND((H63/$H63)*100,1),")")</f>
        <v>(100)</v>
      </c>
      <c r="K63" s="302">
        <f t="shared" si="62"/>
        <v>-3.7577250979322657E-2</v>
      </c>
      <c r="L63" s="302">
        <f t="shared" si="63"/>
        <v>-8.8428279815817032E-4</v>
      </c>
      <c r="M63" s="302">
        <f t="shared" si="64"/>
        <v>-1.9538466222519077E-2</v>
      </c>
      <c r="N63" s="302">
        <f t="shared" si="65"/>
        <v>-5.7999999999999906E-2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4.0852513339722973</v>
      </c>
      <c r="C72" s="299" t="str">
        <f>CONCATENATE("(",ROUND((B72/$H74)*100,1),")")</f>
        <v>(61.9)</v>
      </c>
      <c r="D72" s="302">
        <f>'Ind T6'!M27</f>
        <v>0.36725471615666538</v>
      </c>
      <c r="E72" s="299" t="str">
        <f>CONCATENATE("(",ROUND((D72/$H74)*100,1),")")</f>
        <v>(5.6)</v>
      </c>
      <c r="F72" s="302">
        <f>'Ind T6'!N27</f>
        <v>8.3388197217611301E-2</v>
      </c>
      <c r="G72" s="299" t="str">
        <f>CONCATENATE("(",ROUND((F72/$H74)*100,1),")")</f>
        <v>(1.3)</v>
      </c>
      <c r="H72" s="302">
        <f>SUM(B72,D72,F72)</f>
        <v>4.5358942473465742</v>
      </c>
      <c r="I72" s="299" t="str">
        <f>CONCATENATE("(",ROUND((H72/$H74)*100,1),")")</f>
        <v>(68.7)</v>
      </c>
      <c r="K72" s="302">
        <f>B77-B72</f>
        <v>0.19423830438291123</v>
      </c>
      <c r="L72" s="302">
        <f>D77-D72</f>
        <v>2.1651690454644212E-2</v>
      </c>
      <c r="M72" s="302">
        <f>F77-F72</f>
        <v>5.6728890587648823E-3</v>
      </c>
      <c r="N72" s="302">
        <f>SUM(K72:M72)</f>
        <v>0.22156288389632034</v>
      </c>
    </row>
    <row r="73" spans="1:14" x14ac:dyDescent="0.2">
      <c r="A73" s="282" t="s">
        <v>365</v>
      </c>
      <c r="B73" s="302">
        <f>'Ind T6'!L26</f>
        <v>1.544126016818173</v>
      </c>
      <c r="C73" s="299" t="str">
        <f>CONCATENATE("(",ROUND((B73/$H74)*100,1),")")</f>
        <v>(23.4)</v>
      </c>
      <c r="D73" s="302">
        <f>'Ind T6'!M26</f>
        <v>0.47664154299134515</v>
      </c>
      <c r="E73" s="299" t="str">
        <f>CONCATENATE("(",ROUND((D73/$H74)*100,1),")")</f>
        <v>(7.2)</v>
      </c>
      <c r="F73" s="302">
        <f>'Ind T6'!N26</f>
        <v>4.8338192843912317E-2</v>
      </c>
      <c r="G73" s="299" t="str">
        <f>CONCATENATE("(",ROUND((F73/$H74)*100,1),")")</f>
        <v>(0.7)</v>
      </c>
      <c r="H73" s="302">
        <f t="shared" ref="H73" si="66">SUM(B73,D73,F73)</f>
        <v>2.0691057526534302</v>
      </c>
      <c r="I73" s="299" t="str">
        <f>CONCATENATE("(",ROUND((H73/$H74)*100,1),")")</f>
        <v>(31.3)</v>
      </c>
      <c r="K73" s="302">
        <f t="shared" ref="K73:K74" si="67">B78-B73</f>
        <v>0.1522123280351424</v>
      </c>
      <c r="L73" s="302">
        <f t="shared" ref="L73:L74" si="68">D78-D73</f>
        <v>2.6961870254046338E-2</v>
      </c>
      <c r="M73" s="302">
        <f t="shared" ref="M73:M74" si="69">F78-F73</f>
        <v>4.2629178144876351E-3</v>
      </c>
      <c r="N73" s="302">
        <f t="shared" ref="N73:N74" si="70">SUM(K73:M73)</f>
        <v>0.18343711610367636</v>
      </c>
    </row>
    <row r="74" spans="1:14" x14ac:dyDescent="0.2">
      <c r="A74" s="282" t="s">
        <v>363</v>
      </c>
      <c r="B74" s="302">
        <f>SUM(B72:B73)</f>
        <v>5.6293773507904703</v>
      </c>
      <c r="C74" s="299" t="str">
        <f>CONCATENATE("(",ROUND((B74/$H74)*100,1),")")</f>
        <v>(85.2)</v>
      </c>
      <c r="D74" s="302">
        <f>SUM(D72:D73)</f>
        <v>0.84389625914801059</v>
      </c>
      <c r="E74" s="299" t="str">
        <f>CONCATENATE("(",ROUND((D74/$H74)*100,1),")")</f>
        <v>(12.8)</v>
      </c>
      <c r="F74" s="302">
        <f>SUM(F72:F73)</f>
        <v>0.13172639006152362</v>
      </c>
      <c r="G74" s="299" t="str">
        <f>CONCATENATE("(",ROUND((F74/$H74)*100,1),")")</f>
        <v>(2)</v>
      </c>
      <c r="H74" s="302">
        <f>SUM(H72:H73)</f>
        <v>6.605000000000004</v>
      </c>
      <c r="I74" s="299" t="str">
        <f>CONCATENATE("(",ROUND((H74/$H74)*100,1),")")</f>
        <v>(100)</v>
      </c>
      <c r="K74" s="302">
        <f t="shared" si="67"/>
        <v>0.34645063241805385</v>
      </c>
      <c r="L74" s="302">
        <f t="shared" si="68"/>
        <v>4.8613560708690495E-2</v>
      </c>
      <c r="M74" s="302">
        <f t="shared" si="69"/>
        <v>9.9358068732525173E-3</v>
      </c>
      <c r="N74" s="302">
        <f t="shared" si="70"/>
        <v>0.40499999999999686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4.2794896383552086</v>
      </c>
      <c r="C77" s="299" t="str">
        <f>CONCATENATE("(",ROUND((B77/$H79)*100,1),")")</f>
        <v>(61)</v>
      </c>
      <c r="D77" s="302">
        <f>'Ind T6'!R27</f>
        <v>0.3889064066113096</v>
      </c>
      <c r="E77" s="299" t="str">
        <f>CONCATENATE("(",ROUND((D77/$H79)*100,1),")")</f>
        <v>(5.5)</v>
      </c>
      <c r="F77" s="302">
        <f>'Ind T6'!S27</f>
        <v>8.9061086276376183E-2</v>
      </c>
      <c r="G77" s="299" t="str">
        <f>CONCATENATE("(",ROUND((F77/$H79)*100,1),")")</f>
        <v>(1.3)</v>
      </c>
      <c r="H77" s="302">
        <f>SUM(B77,D77,F77)</f>
        <v>4.7574571312428944</v>
      </c>
      <c r="I77" s="299" t="str">
        <f>CONCATENATE("(",ROUND((H77/$H79)*100,1),")")</f>
        <v>(67.9)</v>
      </c>
      <c r="K77" s="302">
        <f>B82-B77</f>
        <v>0.10546045715698593</v>
      </c>
      <c r="L77" s="302">
        <f>D82-D77</f>
        <v>1.8581251009538391E-2</v>
      </c>
      <c r="M77" s="302">
        <f>F82-F77</f>
        <v>7.6022687060808419E-3</v>
      </c>
      <c r="N77" s="302">
        <f>SUM(K77:M77)</f>
        <v>0.13164397687260515</v>
      </c>
    </row>
    <row r="78" spans="1:14" x14ac:dyDescent="0.2">
      <c r="A78" s="282" t="s">
        <v>365</v>
      </c>
      <c r="B78" s="302">
        <f>'Ind T6'!Q26</f>
        <v>1.6963383448533154</v>
      </c>
      <c r="C78" s="299" t="str">
        <f>CONCATENATE("(",ROUND((B78/$H79)*100,1),")")</f>
        <v>(24.2)</v>
      </c>
      <c r="D78" s="302">
        <f>'Ind T6'!R26</f>
        <v>0.50360341324539148</v>
      </c>
      <c r="E78" s="299" t="str">
        <f>CONCATENATE("(",ROUND((D78/$H79)*100,1),")")</f>
        <v>(7.2)</v>
      </c>
      <c r="F78" s="302">
        <f>'Ind T6'!S26</f>
        <v>5.2601110658399952E-2</v>
      </c>
      <c r="G78" s="299" t="str">
        <f>CONCATENATE("(",ROUND((F78/$H79)*100,1),")")</f>
        <v>(0.8)</v>
      </c>
      <c r="H78" s="302">
        <f t="shared" ref="H78" si="71">SUM(B78,D78,F78)</f>
        <v>2.2525428687571067</v>
      </c>
      <c r="I78" s="299" t="str">
        <f>CONCATENATE("(",ROUND((H78/$H79)*100,1),")")</f>
        <v>(32.1)</v>
      </c>
      <c r="K78" s="302">
        <f t="shared" ref="K78:K79" si="72">B83-B78</f>
        <v>0.20145424209940543</v>
      </c>
      <c r="L78" s="302">
        <f t="shared" ref="L78:L79" si="73">D83-D78</f>
        <v>2.0067966199748821E-2</v>
      </c>
      <c r="M78" s="302">
        <f t="shared" ref="M78:M79" si="74">F83-F78</f>
        <v>4.8338148282414672E-3</v>
      </c>
      <c r="N78" s="302">
        <f t="shared" ref="N78:N79" si="75">SUM(K78:M78)</f>
        <v>0.22635602312739572</v>
      </c>
    </row>
    <row r="79" spans="1:14" x14ac:dyDescent="0.2">
      <c r="A79" s="282" t="s">
        <v>363</v>
      </c>
      <c r="B79" s="302">
        <f>SUM(B77:B78)</f>
        <v>5.9758279832085242</v>
      </c>
      <c r="C79" s="299" t="str">
        <f>CONCATENATE("(",ROUND((B79/$H79)*100,1),")")</f>
        <v>(85.2)</v>
      </c>
      <c r="D79" s="302">
        <f>SUM(D77:D78)</f>
        <v>0.89250981985670108</v>
      </c>
      <c r="E79" s="299" t="str">
        <f>CONCATENATE("(",ROUND((D79/$H79)*100,1),")")</f>
        <v>(12.7)</v>
      </c>
      <c r="F79" s="302">
        <f>SUM(F77:F78)</f>
        <v>0.14166219693477614</v>
      </c>
      <c r="G79" s="299" t="str">
        <f>CONCATENATE("(",ROUND((F79/$H79)*100,1),")")</f>
        <v>(2)</v>
      </c>
      <c r="H79" s="302">
        <f>SUM(H77:H78)</f>
        <v>7.0100000000000016</v>
      </c>
      <c r="I79" s="299" t="str">
        <f>CONCATENATE("(",ROUND((H79/$H79)*100,1),")")</f>
        <v>(100)</v>
      </c>
      <c r="K79" s="302">
        <f t="shared" si="72"/>
        <v>0.30691469925639137</v>
      </c>
      <c r="L79" s="302">
        <f t="shared" si="73"/>
        <v>3.8649217209287268E-2</v>
      </c>
      <c r="M79" s="302">
        <f t="shared" si="74"/>
        <v>1.2436083534322323E-2</v>
      </c>
      <c r="N79" s="302">
        <f t="shared" si="75"/>
        <v>0.35800000000000098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4.3849500955121945</v>
      </c>
      <c r="C82" s="299" t="str">
        <f>CONCATENATE("(",ROUND((B82/$H84)*100,1),")")</f>
        <v>(59.5)</v>
      </c>
      <c r="D82" s="302">
        <f>'Ind T6'!W27</f>
        <v>0.40748765762084799</v>
      </c>
      <c r="E82" s="299" t="str">
        <f>CONCATENATE("(",ROUND((D82/$H84)*100,1),")")</f>
        <v>(5.5)</v>
      </c>
      <c r="F82" s="302">
        <f>'Ind T6'!X27</f>
        <v>9.6663354982457025E-2</v>
      </c>
      <c r="G82" s="299" t="str">
        <f>CONCATENATE("(",ROUND((F82/$H84)*100,1),")")</f>
        <v>(1.3)</v>
      </c>
      <c r="H82" s="302">
        <f>SUM(B82,D82,F82)</f>
        <v>4.8891011081154998</v>
      </c>
      <c r="I82" s="299" t="str">
        <f>CONCATENATE("(",ROUND((H82/$H84)*100,1),")")</f>
        <v>(66.4)</v>
      </c>
      <c r="K82" s="302">
        <f>B82-B72</f>
        <v>0.29969876153989716</v>
      </c>
      <c r="L82" s="302">
        <f>D82-D72</f>
        <v>4.0232941464182603E-2</v>
      </c>
      <c r="M82" s="302">
        <f>F82-F72</f>
        <v>1.3275157764845724E-2</v>
      </c>
      <c r="N82" s="302">
        <f>SUM(K82:M82)</f>
        <v>0.35320686076892549</v>
      </c>
    </row>
    <row r="83" spans="1:14" x14ac:dyDescent="0.2">
      <c r="A83" s="282" t="s">
        <v>365</v>
      </c>
      <c r="B83" s="302">
        <f>'Ind T6'!V26</f>
        <v>1.8977925869527208</v>
      </c>
      <c r="C83" s="299" t="str">
        <f>CONCATENATE("(",ROUND((B83/$H84)*100,1),")")</f>
        <v>(25.8)</v>
      </c>
      <c r="D83" s="302">
        <f>'Ind T6'!W26</f>
        <v>0.52367137944514031</v>
      </c>
      <c r="E83" s="299" t="str">
        <f>CONCATENATE("(",ROUND((D83/$H84)*100,1),")")</f>
        <v>(7.1)</v>
      </c>
      <c r="F83" s="302">
        <f>'Ind T6'!X26</f>
        <v>5.7434925486641419E-2</v>
      </c>
      <c r="G83" s="299" t="str">
        <f>CONCATENATE("(",ROUND((F83/$H84)*100,1),")")</f>
        <v>(0.8)</v>
      </c>
      <c r="H83" s="302">
        <f t="shared" ref="H83" si="76">SUM(B83,D83,F83)</f>
        <v>2.4788988918845023</v>
      </c>
      <c r="I83" s="299" t="str">
        <f>CONCATENATE("(",ROUND((H83/$H84)*100,1),")")</f>
        <v>(33.6)</v>
      </c>
      <c r="K83" s="302">
        <f t="shared" ref="K83:K84" si="77">B83-B73</f>
        <v>0.35366657013454783</v>
      </c>
      <c r="L83" s="302">
        <f t="shared" ref="L83:L84" si="78">D83-D73</f>
        <v>4.702983645379516E-2</v>
      </c>
      <c r="M83" s="302">
        <f t="shared" ref="M83:M84" si="79">F83-F73</f>
        <v>9.0967326427291023E-3</v>
      </c>
      <c r="N83" s="302">
        <f t="shared" ref="N83:N84" si="80">SUM(K83:M83)</f>
        <v>0.40979313923107208</v>
      </c>
    </row>
    <row r="84" spans="1:14" x14ac:dyDescent="0.2">
      <c r="A84" s="282" t="s">
        <v>363</v>
      </c>
      <c r="B84" s="302">
        <f>SUM(B82:B83)</f>
        <v>6.2827426824649155</v>
      </c>
      <c r="C84" s="299" t="str">
        <f>CONCATENATE("(",ROUND((B84/$H84)*100,1),")")</f>
        <v>(85.3)</v>
      </c>
      <c r="D84" s="302">
        <f>SUM(D82:D83)</f>
        <v>0.93115903706598835</v>
      </c>
      <c r="E84" s="299" t="str">
        <f>CONCATENATE("(",ROUND((D84/$H84)*100,1),")")</f>
        <v>(12.6)</v>
      </c>
      <c r="F84" s="302">
        <f>SUM(F82:F83)</f>
        <v>0.15409828046909846</v>
      </c>
      <c r="G84" s="299" t="str">
        <f>CONCATENATE("(",ROUND((F84/$H84)*100,1),")")</f>
        <v>(2.1)</v>
      </c>
      <c r="H84" s="302">
        <f>SUM(H82:H83)</f>
        <v>7.3680000000000021</v>
      </c>
      <c r="I84" s="299" t="str">
        <f>CONCATENATE("(",ROUND((H84/$H84)*100,1),")")</f>
        <v>(100)</v>
      </c>
      <c r="K84" s="302">
        <f t="shared" si="77"/>
        <v>0.65336533167444522</v>
      </c>
      <c r="L84" s="302">
        <f t="shared" si="78"/>
        <v>8.7262777917977763E-2</v>
      </c>
      <c r="M84" s="302">
        <f t="shared" si="79"/>
        <v>2.237189040757484E-2</v>
      </c>
      <c r="N84" s="302">
        <f t="shared" si="80"/>
        <v>0.76299999999999779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7.0041069666628877</v>
      </c>
      <c r="C93" s="299" t="str">
        <f>CONCATENATE("(",ROUND((B93/$H95)*100,1),")")</f>
        <v>(69.9)</v>
      </c>
      <c r="D93" s="302">
        <f>'Ind T6'!M36</f>
        <v>0.60032471339499982</v>
      </c>
      <c r="E93" s="299" t="str">
        <f>CONCATENATE("(",ROUND((D93/$H95)*100,1),")")</f>
        <v>(6)</v>
      </c>
      <c r="F93" s="302">
        <f>'Ind T6'!N36</f>
        <v>0.3398334962001916</v>
      </c>
      <c r="G93" s="299" t="str">
        <f>CONCATENATE("(",ROUND((F93/$H95)*100,1),")")</f>
        <v>(3.4)</v>
      </c>
      <c r="H93" s="302">
        <f>SUM(B93,D93,F93)</f>
        <v>7.9442651762580789</v>
      </c>
      <c r="I93" s="299" t="str">
        <f>CONCATENATE("(",ROUND((H93/$H95)*100,1),")")</f>
        <v>(79.2)</v>
      </c>
      <c r="K93" s="302">
        <f>B98-B93</f>
        <v>-3.3164903663609913E-2</v>
      </c>
      <c r="L93" s="302">
        <f>D98-D93</f>
        <v>1.5565522611686644E-2</v>
      </c>
      <c r="M93" s="302">
        <f>F98-F93</f>
        <v>6.4108790215243183E-3</v>
      </c>
      <c r="N93" s="302">
        <f>SUM(K93:M93)</f>
        <v>-1.118850203039895E-2</v>
      </c>
    </row>
    <row r="94" spans="1:14" x14ac:dyDescent="0.2">
      <c r="A94" s="282" t="s">
        <v>365</v>
      </c>
      <c r="B94" s="302">
        <f>'Ind T6'!L35</f>
        <v>1.5639032342602393</v>
      </c>
      <c r="C94" s="299" t="str">
        <f>CONCATENATE("(",ROUND((B94/$H95)*100,1),")")</f>
        <v>(15.6)</v>
      </c>
      <c r="D94" s="302">
        <f>'Ind T6'!M35</f>
        <v>0.45311132826133443</v>
      </c>
      <c r="E94" s="299" t="str">
        <f>CONCATENATE("(",ROUND((D94/$H95)*100,1),")")</f>
        <v>(4.5)</v>
      </c>
      <c r="F94" s="302">
        <f>'Ind T6'!N35</f>
        <v>6.572026122034634E-2</v>
      </c>
      <c r="G94" s="299" t="str">
        <f>CONCATENATE("(",ROUND((F94/$H95)*100,1),")")</f>
        <v>(0.7)</v>
      </c>
      <c r="H94" s="302">
        <f t="shared" ref="H94" si="81">SUM(B94,D94,F94)</f>
        <v>2.0827348237419203</v>
      </c>
      <c r="I94" s="299" t="str">
        <f>CONCATENATE("(",ROUND((H94/$H95)*100,1),")")</f>
        <v>(20.8)</v>
      </c>
      <c r="K94" s="302">
        <f t="shared" ref="K94:K95" si="82">B99-B94</f>
        <v>-5.6988534337790719E-2</v>
      </c>
      <c r="L94" s="302">
        <f t="shared" ref="L94:L95" si="83">D99-D94</f>
        <v>-2.0173200323853058E-4</v>
      </c>
      <c r="M94" s="302">
        <f t="shared" ref="M94:M95" si="84">F99-F94</f>
        <v>3.7876837142322706E-4</v>
      </c>
      <c r="N94" s="302">
        <f t="shared" ref="N94:N95" si="85">SUM(K94:M94)</f>
        <v>-5.6811497969606023E-2</v>
      </c>
    </row>
    <row r="95" spans="1:14" x14ac:dyDescent="0.2">
      <c r="A95" s="282" t="s">
        <v>363</v>
      </c>
      <c r="B95" s="302">
        <f>SUM(B93:B94)</f>
        <v>8.5680102009231263</v>
      </c>
      <c r="C95" s="299" t="str">
        <f>CONCATENATE("(",ROUND((B95/$H95)*100,1),")")</f>
        <v>(85.4)</v>
      </c>
      <c r="D95" s="302">
        <f>SUM(D93:D94)</f>
        <v>1.0534360416563342</v>
      </c>
      <c r="E95" s="299" t="str">
        <f>CONCATENATE("(",ROUND((D95/$H95)*100,1),")")</f>
        <v>(10.5)</v>
      </c>
      <c r="F95" s="302">
        <f>SUM(F93:F94)</f>
        <v>0.40555375742053795</v>
      </c>
      <c r="G95" s="299" t="str">
        <f>CONCATENATE("(",ROUND((F95/$H95)*100,1),")")</f>
        <v>(4)</v>
      </c>
      <c r="H95" s="302">
        <f>SUM(H93:H94)</f>
        <v>10.026999999999999</v>
      </c>
      <c r="I95" s="299" t="str">
        <f>CONCATENATE("(",ROUND((H95/$H95)*100,1),")")</f>
        <v>(100)</v>
      </c>
      <c r="K95" s="302">
        <f t="shared" si="82"/>
        <v>-9.0153438001399522E-2</v>
      </c>
      <c r="L95" s="302">
        <f t="shared" si="83"/>
        <v>1.5363790608448058E-2</v>
      </c>
      <c r="M95" s="302">
        <f t="shared" si="84"/>
        <v>6.7896473929475176E-3</v>
      </c>
      <c r="N95" s="302">
        <f t="shared" si="85"/>
        <v>-6.8000000000003946E-2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6.9709420629992778</v>
      </c>
      <c r="C98" s="299" t="str">
        <f>CONCATENATE("(",ROUND((B98/$H100)*100,1),")")</f>
        <v>(70)</v>
      </c>
      <c r="D98" s="302">
        <f>'Ind T6'!R36</f>
        <v>0.61589023600668646</v>
      </c>
      <c r="E98" s="299" t="str">
        <f>CONCATENATE("(",ROUND((D98/$H100)*100,1),")")</f>
        <v>(6.2)</v>
      </c>
      <c r="F98" s="302">
        <f>'Ind T6'!S36</f>
        <v>0.34624437522171592</v>
      </c>
      <c r="G98" s="299" t="str">
        <f>CONCATENATE("(",ROUND((F98/$H100)*100,1),")")</f>
        <v>(3.5)</v>
      </c>
      <c r="H98" s="302">
        <f>SUM(B98,D98,F98)</f>
        <v>7.9330766742276797</v>
      </c>
      <c r="I98" s="299" t="str">
        <f>CONCATENATE("(",ROUND((H98/$H100)*100,1),")")</f>
        <v>(79.7)</v>
      </c>
      <c r="K98" s="302">
        <f>B103-B98</f>
        <v>-0.93275310443408266</v>
      </c>
      <c r="L98" s="302">
        <f>D103-D98</f>
        <v>-4.9650195330874447E-2</v>
      </c>
      <c r="M98" s="302">
        <f>F103-F98</f>
        <v>-3.0854761166011879E-2</v>
      </c>
      <c r="N98" s="302">
        <f>SUM(K98:M98)</f>
        <v>-1.0132580609309689</v>
      </c>
    </row>
    <row r="99" spans="1:14" x14ac:dyDescent="0.2">
      <c r="A99" s="282" t="s">
        <v>365</v>
      </c>
      <c r="B99" s="302">
        <f>'Ind T6'!Q35</f>
        <v>1.5069146999224485</v>
      </c>
      <c r="C99" s="299" t="str">
        <f>CONCATENATE("(",ROUND((B99/$H100)*100,1),")")</f>
        <v>(15.1)</v>
      </c>
      <c r="D99" s="302">
        <f>'Ind T6'!R35</f>
        <v>0.4529095962580959</v>
      </c>
      <c r="E99" s="299" t="str">
        <f>CONCATENATE("(",ROUND((D99/$H100)*100,1),")")</f>
        <v>(4.5)</v>
      </c>
      <c r="F99" s="302">
        <f>'Ind T6'!S35</f>
        <v>6.6099029591769567E-2</v>
      </c>
      <c r="G99" s="299" t="str">
        <f>CONCATENATE("(",ROUND((F99/$H100)*100,1),")")</f>
        <v>(0.7)</v>
      </c>
      <c r="H99" s="302">
        <f t="shared" ref="H99" si="86">SUM(B99,D99,F99)</f>
        <v>2.0259233257723137</v>
      </c>
      <c r="I99" s="299" t="str">
        <f>CONCATENATE("(",ROUND((H99/$H100)*100,1),")")</f>
        <v>(20.3)</v>
      </c>
      <c r="K99" s="302">
        <f t="shared" ref="K99:K100" si="87">B104-B99</f>
        <v>-0.26751875708189288</v>
      </c>
      <c r="L99" s="302">
        <f t="shared" ref="L99:L100" si="88">D104-D99</f>
        <v>-5.2523090067951639E-2</v>
      </c>
      <c r="M99" s="302">
        <f t="shared" ref="M99:M100" si="89">F104-F99</f>
        <v>-5.700091919188098E-3</v>
      </c>
      <c r="N99" s="302">
        <f t="shared" ref="N99:N100" si="90">SUM(K99:M99)</f>
        <v>-0.32574193906903259</v>
      </c>
    </row>
    <row r="100" spans="1:14" x14ac:dyDescent="0.2">
      <c r="A100" s="282" t="s">
        <v>363</v>
      </c>
      <c r="B100" s="302">
        <f>SUM(B98:B99)</f>
        <v>8.4778567629217267</v>
      </c>
      <c r="C100" s="299" t="str">
        <f>CONCATENATE("(",ROUND((B100/$H100)*100,1),")")</f>
        <v>(85.1)</v>
      </c>
      <c r="D100" s="302">
        <f>SUM(D98:D99)</f>
        <v>1.0687998322647823</v>
      </c>
      <c r="E100" s="299" t="str">
        <f>CONCATENATE("(",ROUND((D100/$H100)*100,1),")")</f>
        <v>(10.7)</v>
      </c>
      <c r="F100" s="302">
        <f>SUM(F98:F99)</f>
        <v>0.41234340481348547</v>
      </c>
      <c r="G100" s="299" t="str">
        <f>CONCATENATE("(",ROUND((F100/$H100)*100,1),")")</f>
        <v>(4.1)</v>
      </c>
      <c r="H100" s="302">
        <f>SUM(H98:H99)</f>
        <v>9.9589999999999925</v>
      </c>
      <c r="I100" s="299" t="str">
        <f>CONCATENATE("(",ROUND((H100/$H100)*100,1),")")</f>
        <v>(100)</v>
      </c>
      <c r="K100" s="302">
        <f t="shared" si="87"/>
        <v>-1.2002718615159758</v>
      </c>
      <c r="L100" s="302">
        <f t="shared" si="88"/>
        <v>-0.10217328539882597</v>
      </c>
      <c r="M100" s="302">
        <f t="shared" si="89"/>
        <v>-3.6554853085199956E-2</v>
      </c>
      <c r="N100" s="302">
        <f t="shared" si="90"/>
        <v>-1.3390000000000017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6.0381889585651951</v>
      </c>
      <c r="C103" s="299" t="str">
        <f>CONCATENATE("(",ROUND((B103/$H105)*100,1),")")</f>
        <v>(70)</v>
      </c>
      <c r="D103" s="302">
        <f>'Ind T6'!W36</f>
        <v>0.56624004067581202</v>
      </c>
      <c r="E103" s="299" t="str">
        <f>CONCATENATE("(",ROUND((D103/$H105)*100,1),")")</f>
        <v>(6.6)</v>
      </c>
      <c r="F103" s="302">
        <f>'Ind T6'!X36</f>
        <v>0.31538961405570404</v>
      </c>
      <c r="G103" s="299" t="str">
        <f>CONCATENATE("(",ROUND((F103/$H105)*100,1),")")</f>
        <v>(3.7)</v>
      </c>
      <c r="H103" s="302">
        <f>SUM(B103,D103,F103)</f>
        <v>6.9198186132967106</v>
      </c>
      <c r="I103" s="299" t="str">
        <f>CONCATENATE("(",ROUND((H103/$H105)*100,1),")")</f>
        <v>(80.3)</v>
      </c>
      <c r="K103" s="302">
        <f>B103-B93</f>
        <v>-0.96591800809769257</v>
      </c>
      <c r="L103" s="302">
        <f>D103-D93</f>
        <v>-3.4084672719187803E-2</v>
      </c>
      <c r="M103" s="302">
        <f>F103-F93</f>
        <v>-2.4443882144487561E-2</v>
      </c>
      <c r="N103" s="302">
        <f>SUM(K103:M103)</f>
        <v>-1.0244465629613679</v>
      </c>
    </row>
    <row r="104" spans="1:14" x14ac:dyDescent="0.2">
      <c r="A104" s="282" t="s">
        <v>365</v>
      </c>
      <c r="B104" s="302">
        <f>'Ind T6'!V35</f>
        <v>1.2393959428405557</v>
      </c>
      <c r="C104" s="299" t="str">
        <f>CONCATENATE("(",ROUND((B104/$H105)*100,1),")")</f>
        <v>(14.4)</v>
      </c>
      <c r="D104" s="302">
        <f>'Ind T6'!W35</f>
        <v>0.40038650619014426</v>
      </c>
      <c r="E104" s="299" t="str">
        <f>CONCATENATE("(",ROUND((D104/$H105)*100,1),")")</f>
        <v>(4.6)</v>
      </c>
      <c r="F104" s="302">
        <f>'Ind T6'!X35</f>
        <v>6.0398937672581469E-2</v>
      </c>
      <c r="G104" s="299" t="str">
        <f>CONCATENATE("(",ROUND((F104/$H105)*100,1),")")</f>
        <v>(0.7)</v>
      </c>
      <c r="H104" s="302">
        <f t="shared" ref="H104" si="91">SUM(B104,D104,F104)</f>
        <v>1.7001813867032816</v>
      </c>
      <c r="I104" s="299" t="str">
        <f>CONCATENATE("(",ROUND((H104/$H105)*100,1),")")</f>
        <v>(19.7)</v>
      </c>
      <c r="K104" s="302">
        <f t="shared" ref="K104:K105" si="92">B104-B94</f>
        <v>-0.3245072914196836</v>
      </c>
      <c r="L104" s="302">
        <f t="shared" ref="L104:L105" si="93">D104-D94</f>
        <v>-5.2724822071190169E-2</v>
      </c>
      <c r="M104" s="302">
        <f t="shared" ref="M104:M105" si="94">F104-F94</f>
        <v>-5.321323547764871E-3</v>
      </c>
      <c r="N104" s="302">
        <f t="shared" ref="N104:N105" si="95">SUM(K104:M104)</f>
        <v>-0.38255343703863864</v>
      </c>
    </row>
    <row r="105" spans="1:14" x14ac:dyDescent="0.2">
      <c r="A105" s="282" t="s">
        <v>363</v>
      </c>
      <c r="B105" s="302">
        <f>SUM(B103:B104)</f>
        <v>7.277584901405751</v>
      </c>
      <c r="C105" s="299" t="str">
        <f>CONCATENATE("(",ROUND((B105/$H105)*100,1),")")</f>
        <v>(84.4)</v>
      </c>
      <c r="D105" s="302">
        <f>SUM(D103:D104)</f>
        <v>0.96662654686595628</v>
      </c>
      <c r="E105" s="299" t="str">
        <f>CONCATENATE("(",ROUND((D105/$H105)*100,1),")")</f>
        <v>(11.2)</v>
      </c>
      <c r="F105" s="302">
        <f>SUM(F103:F104)</f>
        <v>0.37578855172828551</v>
      </c>
      <c r="G105" s="299" t="str">
        <f>CONCATENATE("(",ROUND((F105/$H105)*100,1),")")</f>
        <v>(4.4)</v>
      </c>
      <c r="H105" s="302">
        <f>SUM(H103:H104)</f>
        <v>8.6199999999999921</v>
      </c>
      <c r="I105" s="299" t="str">
        <f>CONCATENATE("(",ROUND((H105/$H105)*100,1),")")</f>
        <v>(100)</v>
      </c>
      <c r="K105" s="302">
        <f t="shared" si="92"/>
        <v>-1.2904252995173753</v>
      </c>
      <c r="L105" s="302">
        <f t="shared" si="93"/>
        <v>-8.6809494790377917E-2</v>
      </c>
      <c r="M105" s="302">
        <f t="shared" si="94"/>
        <v>-2.9765205692252439E-2</v>
      </c>
      <c r="N105" s="302">
        <f t="shared" si="95"/>
        <v>-1.4070000000000056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16.488928469539669</v>
      </c>
      <c r="C114" s="299" t="str">
        <f>CONCATENATE("(",ROUND((B114/$H116)*100,1),")")</f>
        <v>(64.8)</v>
      </c>
      <c r="D114" s="302">
        <f>'Ind T6'!M45</f>
        <v>1.3320434529743388</v>
      </c>
      <c r="E114" s="299" t="str">
        <f>CONCATENATE("(",ROUND((D114/$H116)*100,1),")")</f>
        <v>(5.2)</v>
      </c>
      <c r="F114" s="302">
        <f>'Ind T6'!N45</f>
        <v>1.7661295901248009</v>
      </c>
      <c r="G114" s="299" t="str">
        <f>CONCATENATE("(",ROUND((F114/$H116)*100,1),")")</f>
        <v>(6.9)</v>
      </c>
      <c r="H114" s="302">
        <f>SUM(B114,D114,F114)</f>
        <v>19.58710151263881</v>
      </c>
      <c r="I114" s="299" t="str">
        <f>CONCATENATE("(",ROUND((H114/$H116)*100,1),")")</f>
        <v>(77)</v>
      </c>
      <c r="K114" s="302">
        <f>B119-B114</f>
        <v>-0.9745894132677293</v>
      </c>
      <c r="L114" s="302">
        <f>D119-D114</f>
        <v>-6.088271117851396E-2</v>
      </c>
      <c r="M114" s="302">
        <f>F119-F114</f>
        <v>-0.1187210730040249</v>
      </c>
      <c r="N114" s="302">
        <f>SUM(K114:M114)</f>
        <v>-1.1541931974502682</v>
      </c>
    </row>
    <row r="115" spans="1:14" x14ac:dyDescent="0.2">
      <c r="A115" s="282" t="s">
        <v>365</v>
      </c>
      <c r="B115" s="302">
        <f>'Ind T6'!L44</f>
        <v>4.07579212664798</v>
      </c>
      <c r="C115" s="299" t="str">
        <f>CONCATENATE("(",ROUND((B115/$H116)*100,1),")")</f>
        <v>(16)</v>
      </c>
      <c r="D115" s="302">
        <f>'Ind T6'!M44</f>
        <v>1.4920719598737473</v>
      </c>
      <c r="E115" s="299" t="str">
        <f>CONCATENATE("(",ROUND((D115/$H116)*100,1),")")</f>
        <v>(5.9)</v>
      </c>
      <c r="F115" s="302">
        <f>'Ind T6'!N44</f>
        <v>0.29203440083949045</v>
      </c>
      <c r="G115" s="299" t="str">
        <f>CONCATENATE("(",ROUND((F115/$H116)*100,1),")")</f>
        <v>(1.1)</v>
      </c>
      <c r="H115" s="302">
        <f t="shared" ref="H115" si="96">SUM(B115,D115,F115)</f>
        <v>5.8598984873612174</v>
      </c>
      <c r="I115" s="299" t="str">
        <f>CONCATENATE("(",ROUND((H115/$H116)*100,1),")")</f>
        <v>(23)</v>
      </c>
      <c r="K115" s="302">
        <f t="shared" ref="K115:K116" si="97">B120-B115</f>
        <v>-0.17305207571638404</v>
      </c>
      <c r="L115" s="302">
        <f t="shared" ref="L115:L116" si="98">D120-D115</f>
        <v>-7.5081531407953594E-2</v>
      </c>
      <c r="M115" s="302">
        <f t="shared" ref="M115:M116" si="99">F120-F115</f>
        <v>-2.7673195425437169E-2</v>
      </c>
      <c r="N115" s="302">
        <f t="shared" ref="N115:N116" si="100">SUM(K115:M115)</f>
        <v>-0.2758068025497748</v>
      </c>
    </row>
    <row r="116" spans="1:14" x14ac:dyDescent="0.2">
      <c r="A116" s="282" t="s">
        <v>363</v>
      </c>
      <c r="B116" s="302">
        <f>SUM(B114:B115)</f>
        <v>20.564720596187648</v>
      </c>
      <c r="C116" s="299" t="str">
        <f>CONCATENATE("(",ROUND((B116/$H116)*100,1),")")</f>
        <v>(80.8)</v>
      </c>
      <c r="D116" s="302">
        <f>SUM(D114:D115)</f>
        <v>2.8241154128480863</v>
      </c>
      <c r="E116" s="299" t="str">
        <f>CONCATENATE("(",ROUND((D116/$H116)*100,1),")")</f>
        <v>(11.1)</v>
      </c>
      <c r="F116" s="302">
        <f>SUM(F114:F115)</f>
        <v>2.0581639909642915</v>
      </c>
      <c r="G116" s="299" t="str">
        <f>CONCATENATE("(",ROUND((F116/$H116)*100,1),")")</f>
        <v>(8.1)</v>
      </c>
      <c r="H116" s="302">
        <f>SUM(H114:H115)</f>
        <v>25.447000000000028</v>
      </c>
      <c r="I116" s="299" t="str">
        <f>CONCATENATE("(",ROUND((H116/$H116)*100,1),")")</f>
        <v>(100)</v>
      </c>
      <c r="K116" s="302">
        <f t="shared" si="97"/>
        <v>-1.1476414889841138</v>
      </c>
      <c r="L116" s="302">
        <f t="shared" si="98"/>
        <v>-0.13596424258646778</v>
      </c>
      <c r="M116" s="302">
        <f t="shared" si="99"/>
        <v>-0.14639426842946213</v>
      </c>
      <c r="N116" s="302">
        <f t="shared" si="100"/>
        <v>-1.4300000000000437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15.51433905627194</v>
      </c>
      <c r="C119" s="299" t="str">
        <f>CONCATENATE("(",ROUND((B119/$H121)*100,1),")")</f>
        <v>(64.6)</v>
      </c>
      <c r="D119" s="302">
        <f>'Ind T6'!R45</f>
        <v>1.2711607417958248</v>
      </c>
      <c r="E119" s="299" t="str">
        <f>CONCATENATE("(",ROUND((D119/$H121)*100,1),")")</f>
        <v>(5.3)</v>
      </c>
      <c r="F119" s="302">
        <f>'Ind T6'!S45</f>
        <v>1.647408517120776</v>
      </c>
      <c r="G119" s="299" t="str">
        <f>CONCATENATE("(",ROUND((F119/$H121)*100,1),")")</f>
        <v>(6.9)</v>
      </c>
      <c r="H119" s="302">
        <f>SUM(B119,D119,F119)</f>
        <v>18.432908315188541</v>
      </c>
      <c r="I119" s="299" t="str">
        <f>CONCATENATE("(",ROUND((H119/$H121)*100,1),")")</f>
        <v>(76.7)</v>
      </c>
      <c r="K119" s="302">
        <f>B124-B119</f>
        <v>-1.4017579537277172</v>
      </c>
      <c r="L119" s="302">
        <f>D124-D119</f>
        <v>-8.4782470321977499E-2</v>
      </c>
      <c r="M119" s="302">
        <f>F124-F119</f>
        <v>-0.10506191550720745</v>
      </c>
      <c r="N119" s="302">
        <f>SUM(K119:M119)</f>
        <v>-1.5916023395569021</v>
      </c>
    </row>
    <row r="120" spans="1:14" x14ac:dyDescent="0.2">
      <c r="A120" s="282" t="s">
        <v>365</v>
      </c>
      <c r="B120" s="302">
        <f>'Ind T6'!Q44</f>
        <v>3.9027400509315959</v>
      </c>
      <c r="C120" s="299" t="str">
        <f>CONCATENATE("(",ROUND((B120/$H121)*100,1),")")</f>
        <v>(16.2)</v>
      </c>
      <c r="D120" s="302">
        <f>'Ind T6'!R44</f>
        <v>1.4169904284657937</v>
      </c>
      <c r="E120" s="299" t="str">
        <f>CONCATENATE("(",ROUND((D120/$H121)*100,1),")")</f>
        <v>(5.9)</v>
      </c>
      <c r="F120" s="302">
        <f>'Ind T6'!S44</f>
        <v>0.26436120541405328</v>
      </c>
      <c r="G120" s="299" t="str">
        <f>CONCATENATE("(",ROUND((F120/$H121)*100,1),")")</f>
        <v>(1.1)</v>
      </c>
      <c r="H120" s="302">
        <f t="shared" ref="H120" si="101">SUM(B120,D120,F120)</f>
        <v>5.5840916848114421</v>
      </c>
      <c r="I120" s="299" t="str">
        <f>CONCATENATE("(",ROUND((H120/$H121)*100,1),")")</f>
        <v>(23.3)</v>
      </c>
      <c r="K120" s="302">
        <f t="shared" ref="K120:K121" si="102">B125-B120</f>
        <v>-0.26188061210515023</v>
      </c>
      <c r="L120" s="302">
        <f t="shared" ref="L120:L121" si="103">D125-D120</f>
        <v>-8.8553917358435097E-2</v>
      </c>
      <c r="M120" s="302">
        <f t="shared" ref="M120:M121" si="104">F125-F120</f>
        <v>-2.7963130979518358E-2</v>
      </c>
      <c r="N120" s="302">
        <f t="shared" ref="N120:N121" si="105">SUM(K120:M120)</f>
        <v>-0.37839766044310369</v>
      </c>
    </row>
    <row r="121" spans="1:14" x14ac:dyDescent="0.2">
      <c r="A121" s="282" t="s">
        <v>363</v>
      </c>
      <c r="B121" s="302">
        <f>SUM(B119:B120)</f>
        <v>19.417079107203534</v>
      </c>
      <c r="C121" s="299" t="str">
        <f>CONCATENATE("(",ROUND((B121/$H121)*100,1),")")</f>
        <v>(80.8)</v>
      </c>
      <c r="D121" s="302">
        <f>SUM(D119:D120)</f>
        <v>2.6881511702616185</v>
      </c>
      <c r="E121" s="299" t="str">
        <f>CONCATENATE("(",ROUND((D121/$H121)*100,1),")")</f>
        <v>(11.2)</v>
      </c>
      <c r="F121" s="302">
        <f>SUM(F119:F120)</f>
        <v>1.9117697225348294</v>
      </c>
      <c r="G121" s="299" t="str">
        <f>CONCATENATE("(",ROUND((F121/$H121)*100,1),")")</f>
        <v>(8)</v>
      </c>
      <c r="H121" s="302">
        <f>SUM(H119:H120)</f>
        <v>24.016999999999982</v>
      </c>
      <c r="I121" s="299" t="str">
        <f>CONCATENATE("(",ROUND((H121/$H121)*100,1),")")</f>
        <v>(100)</v>
      </c>
      <c r="K121" s="302">
        <f t="shared" si="102"/>
        <v>-1.6636385658328656</v>
      </c>
      <c r="L121" s="302">
        <f t="shared" si="103"/>
        <v>-0.1733363876804126</v>
      </c>
      <c r="M121" s="302">
        <f t="shared" si="104"/>
        <v>-0.13302504648672597</v>
      </c>
      <c r="N121" s="302">
        <f t="shared" si="105"/>
        <v>-1.9700000000000042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14.112581102544222</v>
      </c>
      <c r="C124" s="299" t="str">
        <f>CONCATENATE("(",ROUND((B124/$H126)*100,1),")")</f>
        <v>(64)</v>
      </c>
      <c r="D124" s="302">
        <f>'Ind T6'!W45</f>
        <v>1.1863782714738473</v>
      </c>
      <c r="E124" s="299" t="str">
        <f>CONCATENATE("(",ROUND((D124/$H126)*100,1),")")</f>
        <v>(5.4)</v>
      </c>
      <c r="F124" s="302">
        <f>'Ind T6'!X45</f>
        <v>1.5423466016135685</v>
      </c>
      <c r="G124" s="299" t="str">
        <f>CONCATENATE("(",ROUND((F124/$H126)*100,1),")")</f>
        <v>(7)</v>
      </c>
      <c r="H124" s="302">
        <f>SUM(B124,D124,F124)</f>
        <v>16.841305975631638</v>
      </c>
      <c r="I124" s="299" t="str">
        <f>CONCATENATE("(",ROUND((H124/$H126)*100,1),")")</f>
        <v>(76.4)</v>
      </c>
      <c r="K124" s="302">
        <f>B124-B114</f>
        <v>-2.3763473669954465</v>
      </c>
      <c r="L124" s="302">
        <f>D124-D114</f>
        <v>-0.14566518150049146</v>
      </c>
      <c r="M124" s="302">
        <f>F124-F114</f>
        <v>-0.22378298851123235</v>
      </c>
      <c r="N124" s="302">
        <f>SUM(K124:M124)</f>
        <v>-2.7457955370071701</v>
      </c>
    </row>
    <row r="125" spans="1:14" x14ac:dyDescent="0.2">
      <c r="A125" s="282" t="s">
        <v>365</v>
      </c>
      <c r="B125" s="302">
        <f>'Ind T6'!V44</f>
        <v>3.6408594388264457</v>
      </c>
      <c r="C125" s="299" t="str">
        <f>CONCATENATE("(",ROUND((B125/$H126)*100,1),")")</f>
        <v>(16.5)</v>
      </c>
      <c r="D125" s="302">
        <f>'Ind T6'!W44</f>
        <v>1.3284365111073586</v>
      </c>
      <c r="E125" s="299" t="str">
        <f>CONCATENATE("(",ROUND((D125/$H126)*100,1),")")</f>
        <v>(6)</v>
      </c>
      <c r="F125" s="302">
        <f>'Ind T6'!X44</f>
        <v>0.23639807443453492</v>
      </c>
      <c r="G125" s="299" t="str">
        <f>CONCATENATE("(",ROUND((F125/$H126)*100,1),")")</f>
        <v>(1.1)</v>
      </c>
      <c r="H125" s="302">
        <f t="shared" ref="H125" si="106">SUM(B125,D125,F125)</f>
        <v>5.2056940243683396</v>
      </c>
      <c r="I125" s="299" t="str">
        <f>CONCATENATE("(",ROUND((H125/$H126)*100,1),")")</f>
        <v>(23.6)</v>
      </c>
      <c r="K125" s="302">
        <f t="shared" ref="K125:K126" si="107">B125-B115</f>
        <v>-0.43493268782153427</v>
      </c>
      <c r="L125" s="302">
        <f t="shared" ref="L125:L126" si="108">D125-D115</f>
        <v>-0.16363544876638869</v>
      </c>
      <c r="M125" s="302">
        <f t="shared" ref="M125:M126" si="109">F125-F115</f>
        <v>-5.5636326404955527E-2</v>
      </c>
      <c r="N125" s="302">
        <f t="shared" ref="N125:N126" si="110">SUM(K125:M125)</f>
        <v>-0.65420446299287849</v>
      </c>
    </row>
    <row r="126" spans="1:14" x14ac:dyDescent="0.2">
      <c r="A126" s="282" t="s">
        <v>363</v>
      </c>
      <c r="B126" s="302">
        <f>SUM(B124:B125)</f>
        <v>17.753440541370669</v>
      </c>
      <c r="C126" s="299" t="str">
        <f>CONCATENATE("(",ROUND((B126/$H126)*100,1),")")</f>
        <v>(80.5)</v>
      </c>
      <c r="D126" s="302">
        <f>SUM(D124:D125)</f>
        <v>2.5148147825812059</v>
      </c>
      <c r="E126" s="299" t="str">
        <f>CONCATENATE("(",ROUND((D126/$H126)*100,1),")")</f>
        <v>(11.4)</v>
      </c>
      <c r="F126" s="302">
        <f>SUM(F124:F125)</f>
        <v>1.7787446760481034</v>
      </c>
      <c r="G126" s="299" t="str">
        <f>CONCATENATE("(",ROUND((F126/$H126)*100,1),")")</f>
        <v>(8.1)</v>
      </c>
      <c r="H126" s="302">
        <f>SUM(H124:H125)</f>
        <v>22.046999999999976</v>
      </c>
      <c r="I126" s="299" t="str">
        <f>CONCATENATE("(",ROUND((H126/$H126)*100,1),")")</f>
        <v>(100)</v>
      </c>
      <c r="K126" s="302">
        <f t="shared" si="107"/>
        <v>-2.8112800548169794</v>
      </c>
      <c r="L126" s="302">
        <f t="shared" si="108"/>
        <v>-0.30930063026688037</v>
      </c>
      <c r="M126" s="302">
        <f t="shared" si="109"/>
        <v>-0.2794193149161881</v>
      </c>
      <c r="N126" s="302">
        <f t="shared" si="110"/>
        <v>-3.4000000000000479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0.25672411467159323</v>
      </c>
      <c r="C135" s="299" t="str">
        <f>CONCATENATE("(",ROUND((B135/$H137)*100,1),")")</f>
        <v>(54.7)</v>
      </c>
      <c r="D135" s="302">
        <f>'Ind T6'!M54</f>
        <v>2.7681281619125328E-3</v>
      </c>
      <c r="E135" s="299" t="str">
        <f>CONCATENATE("(",ROUND((D135/$H137)*100,1),")")</f>
        <v>(0.6)</v>
      </c>
      <c r="F135" s="302">
        <f>'Ind T6'!N54</f>
        <v>0.11373052276554947</v>
      </c>
      <c r="G135" s="299" t="str">
        <f>CONCATENATE("(",ROUND((F135/$H137)*100,1),")")</f>
        <v>(24.2)</v>
      </c>
      <c r="H135" s="302">
        <f>SUM(B135,D135,F135)</f>
        <v>0.37322276559905521</v>
      </c>
      <c r="I135" s="299" t="str">
        <f>CONCATENATE("(",ROUND((H135/$H137)*100,1),")")</f>
        <v>(79.6)</v>
      </c>
      <c r="K135" s="302">
        <f>B140-B135</f>
        <v>-2.2666589346415689E-2</v>
      </c>
      <c r="L135" s="302">
        <f>D140-D135</f>
        <v>-2.0119617924885822E-4</v>
      </c>
      <c r="M135" s="302">
        <f>F140-F135</f>
        <v>-8.9530263836017226E-3</v>
      </c>
      <c r="N135" s="302">
        <f>SUM(K135:M135)</f>
        <v>-3.1820811909266271E-2</v>
      </c>
    </row>
    <row r="136" spans="1:14" x14ac:dyDescent="0.2">
      <c r="A136" s="282" t="s">
        <v>365</v>
      </c>
      <c r="B136" s="302">
        <f>'Ind T6'!L53</f>
        <v>7.8298482292912683E-2</v>
      </c>
      <c r="C136" s="299" t="str">
        <f>CONCATENATE("(",ROUND((B136/$H137)*100,1),")")</f>
        <v>(16.7)</v>
      </c>
      <c r="D136" s="302">
        <f>'Ind T6'!M53</f>
        <v>1.7478752108032958E-2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9.5777234400945641E-2</v>
      </c>
      <c r="I136" s="299" t="str">
        <f>CONCATENATE("(",ROUND((H136/$H137)*100,1),")")</f>
        <v>(20.4)</v>
      </c>
      <c r="K136" s="302">
        <f t="shared" ref="K136:K137" si="112">B141-B136</f>
        <v>-5.7243144197888091E-3</v>
      </c>
      <c r="L136" s="302">
        <f t="shared" ref="L136:L137" si="113">D141-D136</f>
        <v>-1.4548736709451421E-3</v>
      </c>
      <c r="M136" s="302">
        <f t="shared" ref="M136:M137" si="114">F141-F136</f>
        <v>0</v>
      </c>
      <c r="N136" s="302">
        <f t="shared" ref="N136:N137" si="115">SUM(K136:M136)</f>
        <v>-7.1791880907339511E-3</v>
      </c>
    </row>
    <row r="137" spans="1:14" x14ac:dyDescent="0.2">
      <c r="A137" s="282" t="s">
        <v>363</v>
      </c>
      <c r="B137" s="302">
        <f>SUM(B135:B136)</f>
        <v>0.33502259696450593</v>
      </c>
      <c r="C137" s="299" t="str">
        <f>CONCATENATE("(",ROUND((B137/$H137)*100,1),")")</f>
        <v>(71.4)</v>
      </c>
      <c r="D137" s="302">
        <f>SUM(D135:D136)</f>
        <v>2.0246880269945491E-2</v>
      </c>
      <c r="E137" s="299" t="str">
        <f>CONCATENATE("(",ROUND((D137/$H137)*100,1),")")</f>
        <v>(4.3)</v>
      </c>
      <c r="F137" s="302">
        <f>SUM(F135:F136)</f>
        <v>0.11373052276554947</v>
      </c>
      <c r="G137" s="299" t="str">
        <f>CONCATENATE("(",ROUND((F137/$H137)*100,1),")")</f>
        <v>(24.2)</v>
      </c>
      <c r="H137" s="302">
        <f>SUM(H135:H136)</f>
        <v>0.46900000000000086</v>
      </c>
      <c r="I137" s="299" t="str">
        <f>CONCATENATE("(",ROUND((H137/$H137)*100,1),")")</f>
        <v>(100)</v>
      </c>
      <c r="K137" s="302">
        <f t="shared" si="112"/>
        <v>-2.8390903766204512E-2</v>
      </c>
      <c r="L137" s="302">
        <f t="shared" si="113"/>
        <v>-1.6560698501940016E-3</v>
      </c>
      <c r="M137" s="302">
        <f t="shared" si="114"/>
        <v>-8.9530263836017226E-3</v>
      </c>
      <c r="N137" s="302">
        <f t="shared" si="115"/>
        <v>-3.9000000000000236E-2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0.23405752532517754</v>
      </c>
      <c r="C140" s="299" t="str">
        <f>CONCATENATE("(",ROUND((B140/$H142)*100,1),")")</f>
        <v>(54.4)</v>
      </c>
      <c r="D140" s="302">
        <f>'Ind T6'!R54</f>
        <v>2.5669319826636746E-3</v>
      </c>
      <c r="E140" s="299" t="str">
        <f>CONCATENATE("(",ROUND((D140/$H142)*100,1),")")</f>
        <v>(0.6)</v>
      </c>
      <c r="F140" s="302">
        <f>'Ind T6'!S54</f>
        <v>0.10477749638194775</v>
      </c>
      <c r="G140" s="299" t="str">
        <f>CONCATENATE("(",ROUND((F140/$H142)*100,1),")")</f>
        <v>(24.4)</v>
      </c>
      <c r="H140" s="302">
        <f>SUM(B140,D140,F140)</f>
        <v>0.34140195368978898</v>
      </c>
      <c r="I140" s="299" t="str">
        <f>CONCATENATE("(",ROUND((H140/$H142)*100,1),")")</f>
        <v>(79.4)</v>
      </c>
      <c r="K140" s="302">
        <f>B145-B140</f>
        <v>-1.2433163684235082E-2</v>
      </c>
      <c r="L140" s="302">
        <f>D145-D140</f>
        <v>-7.3268279207426741E-5</v>
      </c>
      <c r="M140" s="302">
        <f>F145-F140</f>
        <v>-3.1607004681352552E-3</v>
      </c>
      <c r="N140" s="302">
        <f>SUM(K140:M140)</f>
        <v>-1.5667132431577763E-2</v>
      </c>
    </row>
    <row r="141" spans="1:14" x14ac:dyDescent="0.2">
      <c r="A141" s="282" t="s">
        <v>365</v>
      </c>
      <c r="B141" s="302">
        <f>'Ind T6'!Q53</f>
        <v>7.2574167873123874E-2</v>
      </c>
      <c r="C141" s="299" t="str">
        <f>CONCATENATE("(",ROUND((B141/$H142)*100,1),")")</f>
        <v>(16.9)</v>
      </c>
      <c r="D141" s="302">
        <f>'Ind T6'!R53</f>
        <v>1.6023878437087816E-2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8.8598046310211689E-2</v>
      </c>
      <c r="I141" s="299" t="str">
        <f>CONCATENATE("(",ROUND((H141/$H142)*100,1),")")</f>
        <v>(20.6)</v>
      </c>
      <c r="K141" s="302">
        <f t="shared" ref="K141:K142" si="117">B146-B141</f>
        <v>-1.6606063057672676E-3</v>
      </c>
      <c r="L141" s="302">
        <f t="shared" ref="L141:L142" si="118">D146-D141</f>
        <v>-6.7226126265590783E-4</v>
      </c>
      <c r="M141" s="302">
        <f t="shared" ref="M141:M142" si="119">F146-F141</f>
        <v>0</v>
      </c>
      <c r="N141" s="302">
        <f t="shared" ref="N141:N142" si="120">SUM(K141:M141)</f>
        <v>-2.3328675684231755E-3</v>
      </c>
    </row>
    <row r="142" spans="1:14" x14ac:dyDescent="0.2">
      <c r="A142" s="282" t="s">
        <v>363</v>
      </c>
      <c r="B142" s="302">
        <f>SUM(B140:B141)</f>
        <v>0.30663169319830141</v>
      </c>
      <c r="C142" s="299" t="str">
        <f>CONCATENATE("(",ROUND((B142/$H142)*100,1),")")</f>
        <v>(71.3)</v>
      </c>
      <c r="D142" s="302">
        <f>SUM(D140:D141)</f>
        <v>1.859081041975149E-2</v>
      </c>
      <c r="E142" s="299" t="str">
        <f>CONCATENATE("(",ROUND((D142/$H142)*100,1),")")</f>
        <v>(4.3)</v>
      </c>
      <c r="F142" s="302">
        <f>SUM(F140:F141)</f>
        <v>0.10477749638194775</v>
      </c>
      <c r="G142" s="299" t="str">
        <f>CONCATENATE("(",ROUND((F142/$H142)*100,1),")")</f>
        <v>(24.4)</v>
      </c>
      <c r="H142" s="302">
        <f>SUM(H140:H141)</f>
        <v>0.43000000000000066</v>
      </c>
      <c r="I142" s="299" t="str">
        <f>CONCATENATE("(",ROUND((H142/$H142)*100,1),")")</f>
        <v>(100)</v>
      </c>
      <c r="K142" s="302">
        <f t="shared" si="117"/>
        <v>-1.4093769990002336E-2</v>
      </c>
      <c r="L142" s="302">
        <f t="shared" si="118"/>
        <v>-7.455295418633337E-4</v>
      </c>
      <c r="M142" s="302">
        <f t="shared" si="119"/>
        <v>-3.1607004681352552E-3</v>
      </c>
      <c r="N142" s="302">
        <f t="shared" si="120"/>
        <v>-1.8000000000000925E-2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0.22162436164094246</v>
      </c>
      <c r="C145" s="299" t="str">
        <f>CONCATENATE("(",ROUND((B145/$H147)*100,1),")")</f>
        <v>(53.8)</v>
      </c>
      <c r="D145" s="302">
        <f>'Ind T6'!W54</f>
        <v>2.4936637034562478E-3</v>
      </c>
      <c r="E145" s="299" t="str">
        <f>CONCATENATE("(",ROUND((D145/$H147)*100,1),")")</f>
        <v>(0.6)</v>
      </c>
      <c r="F145" s="302">
        <f>'Ind T6'!X54</f>
        <v>0.10161679591381249</v>
      </c>
      <c r="G145" s="299" t="str">
        <f>CONCATENATE("(",ROUND((F145/$H147)*100,1),")")</f>
        <v>(24.7)</v>
      </c>
      <c r="H145" s="302">
        <f>SUM(B145,D145,F145)</f>
        <v>0.32573482125821118</v>
      </c>
      <c r="I145" s="299" t="str">
        <f>CONCATENATE("(",ROUND((H145/$H147)*100,1),")")</f>
        <v>(79.1)</v>
      </c>
      <c r="K145" s="302">
        <f>B145-B135</f>
        <v>-3.5099753030650771E-2</v>
      </c>
      <c r="L145" s="302">
        <f>D145-D135</f>
        <v>-2.7446445845628496E-4</v>
      </c>
      <c r="M145" s="302">
        <f>F145-F135</f>
        <v>-1.2113726851736978E-2</v>
      </c>
      <c r="N145" s="302">
        <f>SUM(K145:M145)</f>
        <v>-4.7487944340844031E-2</v>
      </c>
    </row>
    <row r="146" spans="1:14" x14ac:dyDescent="0.2">
      <c r="A146" s="282" t="s">
        <v>365</v>
      </c>
      <c r="B146" s="302">
        <f>'Ind T6'!V53</f>
        <v>7.0913561567356606E-2</v>
      </c>
      <c r="C146" s="299" t="str">
        <f>CONCATENATE("(",ROUND((B146/$H147)*100,1),")")</f>
        <v>(17.2)</v>
      </c>
      <c r="D146" s="302">
        <f>'Ind T6'!W53</f>
        <v>1.5351617174431908E-2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8.6265178741788517E-2</v>
      </c>
      <c r="I146" s="299" t="str">
        <f>CONCATENATE("(",ROUND((H146/$H147)*100,1),")")</f>
        <v>(20.9)</v>
      </c>
      <c r="K146" s="302">
        <f t="shared" ref="K146:K147" si="122">B146-B136</f>
        <v>-7.3849207255560767E-3</v>
      </c>
      <c r="L146" s="302">
        <f t="shared" ref="L146:L147" si="123">D146-D136</f>
        <v>-2.1271349336010499E-3</v>
      </c>
      <c r="M146" s="302">
        <f t="shared" ref="M146:M147" si="124">F146-F136</f>
        <v>0</v>
      </c>
      <c r="N146" s="302">
        <f t="shared" ref="N146:N147" si="125">SUM(K146:M146)</f>
        <v>-9.5120556591571266E-3</v>
      </c>
    </row>
    <row r="147" spans="1:14" x14ac:dyDescent="0.2">
      <c r="A147" s="282" t="s">
        <v>363</v>
      </c>
      <c r="B147" s="302">
        <f>SUM(B145:B146)</f>
        <v>0.29253792320829908</v>
      </c>
      <c r="C147" s="299" t="str">
        <f>CONCATENATE("(",ROUND((B147/$H147)*100,1),")")</f>
        <v>(71)</v>
      </c>
      <c r="D147" s="302">
        <f>SUM(D145:D146)</f>
        <v>1.7845280877888156E-2</v>
      </c>
      <c r="E147" s="299" t="str">
        <f>CONCATENATE("(",ROUND((D147/$H147)*100,1),")")</f>
        <v>(4.3)</v>
      </c>
      <c r="F147" s="302">
        <f>SUM(F145:F146)</f>
        <v>0.10161679591381249</v>
      </c>
      <c r="G147" s="299" t="str">
        <f>CONCATENATE("(",ROUND((F147/$H147)*100,1),")")</f>
        <v>(24.7)</v>
      </c>
      <c r="H147" s="302">
        <f>SUM(H145:H146)</f>
        <v>0.4119999999999997</v>
      </c>
      <c r="I147" s="299" t="str">
        <f>CONCATENATE("(",ROUND((H147/$H147)*100,1),")")</f>
        <v>(100)</v>
      </c>
      <c r="K147" s="302">
        <f t="shared" si="122"/>
        <v>-4.2484673756206848E-2</v>
      </c>
      <c r="L147" s="302">
        <f t="shared" si="123"/>
        <v>-2.4015993920573353E-3</v>
      </c>
      <c r="M147" s="302">
        <f t="shared" si="124"/>
        <v>-1.2113726851736978E-2</v>
      </c>
      <c r="N147" s="302">
        <f t="shared" si="125"/>
        <v>-5.7000000000001161E-2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3.0416603773630779</v>
      </c>
      <c r="C156" s="299" t="str">
        <f>CONCATENATE("(",ROUND((B156/$H158)*100,1),")")</f>
        <v>(67.9)</v>
      </c>
      <c r="D156" s="302">
        <f>'Ind T6'!M63</f>
        <v>0.10895936857889099</v>
      </c>
      <c r="E156" s="299" t="str">
        <f>CONCATENATE("(",ROUND((D156/$H158)*100,1),")")</f>
        <v>(2.4)</v>
      </c>
      <c r="F156" s="302">
        <f>'Ind T6'!N63</f>
        <v>0.1597791892385661</v>
      </c>
      <c r="G156" s="299" t="str">
        <f>CONCATENATE("(",ROUND((F156/$H158)*100,1),")")</f>
        <v>(3.6)</v>
      </c>
      <c r="H156" s="302">
        <f>SUM(B156,D156,F156)</f>
        <v>3.310398935180535</v>
      </c>
      <c r="I156" s="299" t="str">
        <f>CONCATENATE("(",ROUND((H156/$H158)*100,1),")")</f>
        <v>(73.9)</v>
      </c>
      <c r="K156" s="302">
        <f>B161-B156</f>
        <v>0.1756733664718837</v>
      </c>
      <c r="L156" s="302">
        <f>D161-D156</f>
        <v>7.5375526040281499E-3</v>
      </c>
      <c r="M156" s="302">
        <f>F161-F156</f>
        <v>4.2417467178156865E-3</v>
      </c>
      <c r="N156" s="302">
        <f>SUM(K156:M156)</f>
        <v>0.18745266579372755</v>
      </c>
    </row>
    <row r="157" spans="1:14" x14ac:dyDescent="0.2">
      <c r="A157" s="282" t="s">
        <v>365</v>
      </c>
      <c r="B157" s="302">
        <f>'Ind T6'!L62</f>
        <v>0.85891770969195658</v>
      </c>
      <c r="C157" s="299" t="str">
        <f>CONCATENATE("(",ROUND((B157/$H158)*100,1),")")</f>
        <v>(19.2)</v>
      </c>
      <c r="D157" s="302">
        <f>'Ind T6'!M62</f>
        <v>0.29216168503604545</v>
      </c>
      <c r="E157" s="299" t="str">
        <f>CONCATENATE("(",ROUND((D157/$H158)*100,1),")")</f>
        <v>(6.5)</v>
      </c>
      <c r="F157" s="302">
        <f>'Ind T6'!N62</f>
        <v>1.6521670091466264E-2</v>
      </c>
      <c r="G157" s="299" t="str">
        <f>CONCATENATE("(",ROUND((F157/$H158)*100,1),")")</f>
        <v>(0.4)</v>
      </c>
      <c r="H157" s="302">
        <f t="shared" ref="H157" si="126">SUM(B157,D157,F157)</f>
        <v>1.1676010648194683</v>
      </c>
      <c r="I157" s="299" t="str">
        <f>CONCATENATE("(",ROUND((H157/$H158)*100,1),")")</f>
        <v>(26.1)</v>
      </c>
      <c r="K157" s="302">
        <f t="shared" ref="K157:K158" si="127">B162-B157</f>
        <v>9.1772869137558555E-2</v>
      </c>
      <c r="L157" s="302">
        <f t="shared" ref="L157:L158" si="128">D162-D157</f>
        <v>2.2632342056780996E-2</v>
      </c>
      <c r="M157" s="302">
        <f t="shared" ref="M157:M158" si="129">F162-F157</f>
        <v>1.1421230119363079E-3</v>
      </c>
      <c r="N157" s="302">
        <f t="shared" ref="N157:N158" si="130">SUM(K157:M157)</f>
        <v>0.11554733420627586</v>
      </c>
    </row>
    <row r="158" spans="1:14" x14ac:dyDescent="0.2">
      <c r="A158" s="282" t="s">
        <v>363</v>
      </c>
      <c r="B158" s="302">
        <f>SUM(B156:B157)</f>
        <v>3.9005780870550346</v>
      </c>
      <c r="C158" s="299" t="str">
        <f>CONCATENATE("(",ROUND((B158/$H158)*100,1),")")</f>
        <v>(87.1)</v>
      </c>
      <c r="D158" s="302">
        <f>SUM(D156:D157)</f>
        <v>0.40112105361493644</v>
      </c>
      <c r="E158" s="299" t="str">
        <f>CONCATENATE("(",ROUND((D158/$H158)*100,1),")")</f>
        <v>(9)</v>
      </c>
      <c r="F158" s="302">
        <f>SUM(F156:F157)</f>
        <v>0.17630085933003237</v>
      </c>
      <c r="G158" s="299" t="str">
        <f>CONCATENATE("(",ROUND((F158/$H158)*100,1),")")</f>
        <v>(3.9)</v>
      </c>
      <c r="H158" s="302">
        <f>SUM(H156:H157)</f>
        <v>4.4780000000000033</v>
      </c>
      <c r="I158" s="299" t="str">
        <f>CONCATENATE("(",ROUND((H158/$H158)*100,1),")")</f>
        <v>(100)</v>
      </c>
      <c r="K158" s="302">
        <f t="shared" si="127"/>
        <v>0.26744623560944181</v>
      </c>
      <c r="L158" s="302">
        <f t="shared" si="128"/>
        <v>3.016989466080916E-2</v>
      </c>
      <c r="M158" s="302">
        <f t="shared" si="129"/>
        <v>5.3838697297519944E-3</v>
      </c>
      <c r="N158" s="302">
        <f t="shared" si="130"/>
        <v>0.30300000000000293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3.2173337438349616</v>
      </c>
      <c r="C161" s="299" t="str">
        <f>CONCATENATE("(",ROUND((B161/$H163)*100,1),")")</f>
        <v>(67.3)</v>
      </c>
      <c r="D161" s="302">
        <f>'Ind T6'!R63</f>
        <v>0.11649692118291914</v>
      </c>
      <c r="E161" s="299" t="str">
        <f>CONCATENATE("(",ROUND((D161/$H163)*100,1),")")</f>
        <v>(2.4)</v>
      </c>
      <c r="F161" s="302">
        <f>'Ind T6'!S63</f>
        <v>0.16402093595638179</v>
      </c>
      <c r="G161" s="299" t="str">
        <f>CONCATENATE("(",ROUND((F161/$H163)*100,1),")")</f>
        <v>(3.4)</v>
      </c>
      <c r="H161" s="302">
        <f>SUM(B161,D161,F161)</f>
        <v>3.4978516009742622</v>
      </c>
      <c r="I161" s="299" t="str">
        <f>CONCATENATE("(",ROUND((H161/$H163)*100,1),")")</f>
        <v>(73.2)</v>
      </c>
      <c r="K161" s="302">
        <f>B166-B161</f>
        <v>0.27179612158914823</v>
      </c>
      <c r="L161" s="302">
        <f>D166-D161</f>
        <v>1.1630172611731424E-2</v>
      </c>
      <c r="M161" s="302">
        <f>F166-F161</f>
        <v>1.6533359818567961E-3</v>
      </c>
      <c r="N161" s="302">
        <f>SUM(K161:M161)</f>
        <v>0.28507963018273647</v>
      </c>
    </row>
    <row r="162" spans="1:14" x14ac:dyDescent="0.2">
      <c r="A162" s="282" t="s">
        <v>365</v>
      </c>
      <c r="B162" s="302">
        <f>'Ind T6'!Q62</f>
        <v>0.95069057882951513</v>
      </c>
      <c r="C162" s="299" t="str">
        <f>CONCATENATE("(",ROUND((B162/$H163)*100,1),")")</f>
        <v>(19.9)</v>
      </c>
      <c r="D162" s="302">
        <f>'Ind T6'!R62</f>
        <v>0.31479402709282645</v>
      </c>
      <c r="E162" s="299" t="str">
        <f>CONCATENATE("(",ROUND((D162/$H163)*100,1),")")</f>
        <v>(6.6)</v>
      </c>
      <c r="F162" s="302">
        <f>'Ind T6'!S62</f>
        <v>1.7663793103402572E-2</v>
      </c>
      <c r="G162" s="299" t="str">
        <f>CONCATENATE("(",ROUND((F162/$H163)*100,1),")")</f>
        <v>(0.4)</v>
      </c>
      <c r="H162" s="302">
        <f t="shared" ref="H162" si="131">SUM(B162,D162,F162)</f>
        <v>1.283148399025744</v>
      </c>
      <c r="I162" s="299" t="str">
        <f>CONCATENATE("(",ROUND((H162/$H163)*100,1),")")</f>
        <v>(26.8)</v>
      </c>
      <c r="K162" s="302">
        <f t="shared" ref="K162:K163" si="132">B167-B162</f>
        <v>0.17487624183020845</v>
      </c>
      <c r="L162" s="302">
        <f t="shared" ref="L162:L163" si="133">D167-D162</f>
        <v>3.9040397491292844E-2</v>
      </c>
      <c r="M162" s="302">
        <f t="shared" ref="M162:M163" si="134">F167-F162</f>
        <v>1.0037304957528949E-3</v>
      </c>
      <c r="N162" s="302">
        <f t="shared" ref="N162:N163" si="135">SUM(K162:M162)</f>
        <v>0.21492036981725418</v>
      </c>
    </row>
    <row r="163" spans="1:14" x14ac:dyDescent="0.2">
      <c r="A163" s="282" t="s">
        <v>363</v>
      </c>
      <c r="B163" s="302">
        <f>SUM(B161:B162)</f>
        <v>4.1680243226644764</v>
      </c>
      <c r="C163" s="299" t="str">
        <f>CONCATENATE("(",ROUND((B163/$H163)*100,1),")")</f>
        <v>(87.2)</v>
      </c>
      <c r="D163" s="302">
        <f>SUM(D161:D162)</f>
        <v>0.4312909482757456</v>
      </c>
      <c r="E163" s="299" t="str">
        <f>CONCATENATE("(",ROUND((D163/$H163)*100,1),")")</f>
        <v>(9)</v>
      </c>
      <c r="F163" s="302">
        <f>SUM(F161:F162)</f>
        <v>0.18168472905978436</v>
      </c>
      <c r="G163" s="299" t="str">
        <f>CONCATENATE("(",ROUND((F163/$H163)*100,1),")")</f>
        <v>(3.8)</v>
      </c>
      <c r="H163" s="302">
        <f>SUM(H161:H162)</f>
        <v>4.7810000000000059</v>
      </c>
      <c r="I163" s="299" t="str">
        <f>CONCATENATE("(",ROUND((H163/$H163)*100,1),")")</f>
        <v>(100)</v>
      </c>
      <c r="K163" s="302">
        <f t="shared" si="132"/>
        <v>0.44667236341935723</v>
      </c>
      <c r="L163" s="302">
        <f t="shared" si="133"/>
        <v>5.0670570103024282E-2</v>
      </c>
      <c r="M163" s="302">
        <f t="shared" si="134"/>
        <v>2.6570664776096875E-3</v>
      </c>
      <c r="N163" s="302">
        <f t="shared" si="135"/>
        <v>0.49999999999999123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3.4891298654241099</v>
      </c>
      <c r="C166" s="299" t="str">
        <f>CONCATENATE("(",ROUND((B166/$H168)*100,1),")")</f>
        <v>(66.1)</v>
      </c>
      <c r="D166" s="302">
        <f>'Ind T6'!W63</f>
        <v>0.12812709379465057</v>
      </c>
      <c r="E166" s="299" t="str">
        <f>CONCATENATE("(",ROUND((D166/$H168)*100,1),")")</f>
        <v>(2.4)</v>
      </c>
      <c r="F166" s="302">
        <f>'Ind T6'!X63</f>
        <v>0.16567427193823858</v>
      </c>
      <c r="G166" s="299" t="str">
        <f>CONCATENATE("(",ROUND((F166/$H168)*100,1),")")</f>
        <v>(3.1)</v>
      </c>
      <c r="H166" s="302">
        <f>SUM(B166,D166,F166)</f>
        <v>3.7829312311569989</v>
      </c>
      <c r="I166" s="299" t="str">
        <f>CONCATENATE("(",ROUND((H166/$H168)*100,1),")")</f>
        <v>(71.6)</v>
      </c>
      <c r="K166" s="302">
        <f>B166-B156</f>
        <v>0.44746948806103193</v>
      </c>
      <c r="L166" s="302">
        <f>D166-D156</f>
        <v>1.9167725215759573E-2</v>
      </c>
      <c r="M166" s="302">
        <f>F166-F156</f>
        <v>5.8950826996724826E-3</v>
      </c>
      <c r="N166" s="302">
        <f>SUM(K166:M166)</f>
        <v>0.47253229597646401</v>
      </c>
    </row>
    <row r="167" spans="1:14" x14ac:dyDescent="0.2">
      <c r="A167" s="282" t="s">
        <v>365</v>
      </c>
      <c r="B167" s="302">
        <f>'Ind T6'!V62</f>
        <v>1.1255668206597236</v>
      </c>
      <c r="C167" s="299" t="str">
        <f>CONCATENATE("(",ROUND((B167/$H168)*100,1),")")</f>
        <v>(21.3)</v>
      </c>
      <c r="D167" s="302">
        <f>'Ind T6'!W62</f>
        <v>0.35383442458411929</v>
      </c>
      <c r="E167" s="299" t="str">
        <f>CONCATENATE("(",ROUND((D167/$H168)*100,1),")")</f>
        <v>(6.7)</v>
      </c>
      <c r="F167" s="302">
        <f>'Ind T6'!X62</f>
        <v>1.8667523599155467E-2</v>
      </c>
      <c r="G167" s="299" t="str">
        <f>CONCATENATE("(",ROUND((F167/$H168)*100,1),")")</f>
        <v>(0.4)</v>
      </c>
      <c r="H167" s="302">
        <f t="shared" ref="H167" si="136">SUM(B167,D167,F167)</f>
        <v>1.4980687688429981</v>
      </c>
      <c r="I167" s="299" t="str">
        <f>CONCATENATE("(",ROUND((H167/$H168)*100,1),")")</f>
        <v>(28.4)</v>
      </c>
      <c r="K167" s="302">
        <f t="shared" ref="K167:K168" si="137">B167-B157</f>
        <v>0.266649110967767</v>
      </c>
      <c r="L167" s="302">
        <f t="shared" ref="L167:L168" si="138">D167-D157</f>
        <v>6.1672739548073841E-2</v>
      </c>
      <c r="M167" s="302">
        <f t="shared" ref="M167:M168" si="139">F167-F157</f>
        <v>2.1458535076892028E-3</v>
      </c>
      <c r="N167" s="302">
        <f t="shared" ref="N167:N168" si="140">SUM(K167:M167)</f>
        <v>0.33046770402353004</v>
      </c>
    </row>
    <row r="168" spans="1:14" x14ac:dyDescent="0.2">
      <c r="A168" s="282" t="s">
        <v>363</v>
      </c>
      <c r="B168" s="302">
        <f>SUM(B166:B167)</f>
        <v>4.6146966860838337</v>
      </c>
      <c r="C168" s="299" t="str">
        <f>CONCATENATE("(",ROUND((B168/$H168)*100,1),")")</f>
        <v>(87.4)</v>
      </c>
      <c r="D168" s="302">
        <f>SUM(D166:D167)</f>
        <v>0.48196151837876988</v>
      </c>
      <c r="E168" s="299" t="str">
        <f>CONCATENATE("(",ROUND((D168/$H168)*100,1),")")</f>
        <v>(9.1)</v>
      </c>
      <c r="F168" s="302">
        <f>SUM(F166:F167)</f>
        <v>0.18434179553739405</v>
      </c>
      <c r="G168" s="299" t="str">
        <f>CONCATENATE("(",ROUND((F168/$H168)*100,1),")")</f>
        <v>(3.5)</v>
      </c>
      <c r="H168" s="302">
        <f>SUM(H166:H167)</f>
        <v>5.280999999999997</v>
      </c>
      <c r="I168" s="299" t="str">
        <f>CONCATENATE("(",ROUND((H168/$H168)*100,1),")")</f>
        <v>(100)</v>
      </c>
      <c r="K168" s="302">
        <f t="shared" si="137"/>
        <v>0.71411859902879904</v>
      </c>
      <c r="L168" s="302">
        <f t="shared" si="138"/>
        <v>8.0840464763833442E-2</v>
      </c>
      <c r="M168" s="302">
        <f t="shared" si="139"/>
        <v>8.0409362073616819E-3</v>
      </c>
      <c r="N168" s="302">
        <f t="shared" si="140"/>
        <v>0.80299999999999416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13.185256340347976</v>
      </c>
      <c r="C177" s="299" t="str">
        <f>CONCATENATE("(",ROUND((B177/$H179)*100,1),")")</f>
        <v>(45.3)</v>
      </c>
      <c r="D177" s="302">
        <f>'Ind T6'!M72</f>
        <v>1.0290183823874288</v>
      </c>
      <c r="E177" s="299" t="str">
        <f>CONCATENATE("(",ROUND((D177/$H179)*100,1),")")</f>
        <v>(3.5)</v>
      </c>
      <c r="F177" s="302">
        <f>'Ind T6'!N72</f>
        <v>10.451606823192384</v>
      </c>
      <c r="G177" s="299" t="str">
        <f>CONCATENATE("(",ROUND((F177/$H179)*100,1),")")</f>
        <v>(35.9)</v>
      </c>
      <c r="H177" s="302">
        <f>SUM(B177,D177,F177)</f>
        <v>24.665881545927789</v>
      </c>
      <c r="I177" s="299" t="str">
        <f>CONCATENATE("(",ROUND((H177/$H179)*100,1),")")</f>
        <v>(84.7)</v>
      </c>
      <c r="K177" s="302">
        <f>B182-B177</f>
        <v>0.55597841247563373</v>
      </c>
      <c r="L177" s="302">
        <f>D182-D177</f>
        <v>7.6809300222455468E-2</v>
      </c>
      <c r="M177" s="302">
        <f>F182-F177</f>
        <v>0.69034477795814198</v>
      </c>
      <c r="N177" s="302">
        <f>SUM(K177:M177)</f>
        <v>1.3231324906562312</v>
      </c>
    </row>
    <row r="178" spans="1:14" x14ac:dyDescent="0.2">
      <c r="A178" s="282" t="s">
        <v>365</v>
      </c>
      <c r="B178" s="302">
        <f>'Ind T6'!L71</f>
        <v>2.3142265648600571</v>
      </c>
      <c r="C178" s="299" t="str">
        <f>CONCATENATE("(",ROUND((B178/$H179)*100,1),")")</f>
        <v>(7.9)</v>
      </c>
      <c r="D178" s="302">
        <f>'Ind T6'!M71</f>
        <v>1.6460673813315354</v>
      </c>
      <c r="E178" s="299" t="str">
        <f>CONCATENATE("(",ROUND((D178/$H179)*100,1),")")</f>
        <v>(5.7)</v>
      </c>
      <c r="F178" s="302">
        <f>'Ind T6'!N71</f>
        <v>0.48682450788055337</v>
      </c>
      <c r="G178" s="299" t="str">
        <f>CONCATENATE("(",ROUND((F178/$H179)*100,1),")")</f>
        <v>(1.7)</v>
      </c>
      <c r="H178" s="302">
        <f t="shared" ref="H178" si="141">SUM(B178,D178,F178)</f>
        <v>4.4471184540721458</v>
      </c>
      <c r="I178" s="299" t="str">
        <f>CONCATENATE("(",ROUND((H178/$H179)*100,1),")")</f>
        <v>(15.3)</v>
      </c>
      <c r="K178" s="302">
        <f t="shared" ref="K178:K179" si="142">B183-B178</f>
        <v>0.13896104571335055</v>
      </c>
      <c r="L178" s="302">
        <f t="shared" ref="L178:L179" si="143">D183-D178</f>
        <v>0.11038069372446913</v>
      </c>
      <c r="M178" s="302">
        <f t="shared" ref="M178:M179" si="144">F183-F178</f>
        <v>3.1525769905979606E-2</v>
      </c>
      <c r="N178" s="302">
        <f t="shared" ref="N178:N179" si="145">SUM(K178:M178)</f>
        <v>0.28086750934379928</v>
      </c>
    </row>
    <row r="179" spans="1:14" x14ac:dyDescent="0.2">
      <c r="A179" s="282" t="s">
        <v>363</v>
      </c>
      <c r="B179" s="302">
        <f>SUM(B177:B178)</f>
        <v>15.499482905208033</v>
      </c>
      <c r="C179" s="299" t="str">
        <f>CONCATENATE("(",ROUND((B179/$H179)*100,1),")")</f>
        <v>(53.2)</v>
      </c>
      <c r="D179" s="302">
        <f>SUM(D177:D178)</f>
        <v>2.6750857637189642</v>
      </c>
      <c r="E179" s="299" t="str">
        <f>CONCATENATE("(",ROUND((D179/$H179)*100,1),")")</f>
        <v>(9.2)</v>
      </c>
      <c r="F179" s="302">
        <f>SUM(F177:F178)</f>
        <v>10.938431331072938</v>
      </c>
      <c r="G179" s="299" t="str">
        <f>CONCATENATE("(",ROUND((F179/$H179)*100,1),")")</f>
        <v>(37.6)</v>
      </c>
      <c r="H179" s="302">
        <f>SUM(H177:H178)</f>
        <v>29.112999999999936</v>
      </c>
      <c r="I179" s="299" t="str">
        <f>CONCATENATE("(",ROUND((H179/$H179)*100,1),")")</f>
        <v>(100)</v>
      </c>
      <c r="K179" s="302">
        <f t="shared" si="142"/>
        <v>0.69493945818898339</v>
      </c>
      <c r="L179" s="302">
        <f t="shared" si="143"/>
        <v>0.18718999394692437</v>
      </c>
      <c r="M179" s="302">
        <f t="shared" si="144"/>
        <v>0.72187054786412119</v>
      </c>
      <c r="N179" s="302">
        <f t="shared" si="145"/>
        <v>1.604000000000029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13.74123475282361</v>
      </c>
      <c r="C182" s="299" t="str">
        <f>CONCATENATE("(",ROUND((B182/$H184)*100,1),")")</f>
        <v>(44.7)</v>
      </c>
      <c r="D182" s="302">
        <f>'Ind T6'!R72</f>
        <v>1.1058276826098843</v>
      </c>
      <c r="E182" s="299" t="str">
        <f>CONCATENATE("(",ROUND((D182/$H184)*100,1),")")</f>
        <v>(3.6)</v>
      </c>
      <c r="F182" s="302">
        <f>'Ind T6'!S72</f>
        <v>11.141951601150526</v>
      </c>
      <c r="G182" s="299" t="str">
        <f>CONCATENATE("(",ROUND((F182/$H184)*100,1),")")</f>
        <v>(36.3)</v>
      </c>
      <c r="H182" s="302">
        <f>SUM(B182,D182,F182)</f>
        <v>25.98901403658402</v>
      </c>
      <c r="I182" s="299" t="str">
        <f>CONCATENATE("(",ROUND((H182/$H184)*100,1),")")</f>
        <v>(84.6)</v>
      </c>
      <c r="K182" s="302">
        <f>B187-B182</f>
        <v>0.41899140325660511</v>
      </c>
      <c r="L182" s="302">
        <f>D187-D182</f>
        <v>0.1137294532423625</v>
      </c>
      <c r="M182" s="302">
        <f>F187-F182</f>
        <v>0.97629456012295712</v>
      </c>
      <c r="N182" s="302">
        <f>SUM(K182:M182)</f>
        <v>1.5090154166219247</v>
      </c>
    </row>
    <row r="183" spans="1:14" x14ac:dyDescent="0.2">
      <c r="A183" s="282" t="s">
        <v>365</v>
      </c>
      <c r="B183" s="302">
        <f>'Ind T6'!Q71</f>
        <v>2.4531876105734076</v>
      </c>
      <c r="C183" s="299" t="str">
        <f>CONCATENATE("(",ROUND((B183/$H184)*100,1),")")</f>
        <v>(8)</v>
      </c>
      <c r="D183" s="302">
        <f>'Ind T6'!R71</f>
        <v>1.7564480750560045</v>
      </c>
      <c r="E183" s="299" t="str">
        <f>CONCATENATE("(",ROUND((D183/$H184)*100,1),")")</f>
        <v>(5.7)</v>
      </c>
      <c r="F183" s="302">
        <f>'Ind T6'!S71</f>
        <v>0.51835027778653298</v>
      </c>
      <c r="G183" s="299" t="str">
        <f>CONCATENATE("(",ROUND((F183/$H184)*100,1),")")</f>
        <v>(1.7)</v>
      </c>
      <c r="H183" s="302">
        <f t="shared" ref="H183" si="146">SUM(B183,D183,F183)</f>
        <v>4.7279859634159456</v>
      </c>
      <c r="I183" s="299" t="str">
        <f>CONCATENATE("(",ROUND((H183/$H184)*100,1),")")</f>
        <v>(15.4)</v>
      </c>
      <c r="K183" s="302">
        <f t="shared" ref="K183:K184" si="147">B188-B183</f>
        <v>0.19301939872133822</v>
      </c>
      <c r="L183" s="302">
        <f t="shared" ref="L183:L184" si="148">D188-D183</f>
        <v>0.15933323289890922</v>
      </c>
      <c r="M183" s="302">
        <f t="shared" ref="M183:M184" si="149">F188-F183</f>
        <v>5.6631951757841303E-2</v>
      </c>
      <c r="N183" s="302">
        <f t="shared" ref="N183:N184" si="150">SUM(K183:M183)</f>
        <v>0.40898458337808874</v>
      </c>
    </row>
    <row r="184" spans="1:14" x14ac:dyDescent="0.2">
      <c r="A184" s="282" t="s">
        <v>363</v>
      </c>
      <c r="B184" s="302">
        <f>SUM(B182:B183)</f>
        <v>16.194422363397017</v>
      </c>
      <c r="C184" s="299" t="str">
        <f>CONCATENATE("(",ROUND((B184/$H184)*100,1),")")</f>
        <v>(52.7)</v>
      </c>
      <c r="D184" s="302">
        <f>SUM(D182:D183)</f>
        <v>2.8622757576658886</v>
      </c>
      <c r="E184" s="299" t="str">
        <f>CONCATENATE("(",ROUND((D184/$H184)*100,1),")")</f>
        <v>(9.3)</v>
      </c>
      <c r="F184" s="302">
        <f>SUM(F182:F183)</f>
        <v>11.660301878937059</v>
      </c>
      <c r="G184" s="299" t="str">
        <f>CONCATENATE("(",ROUND((F184/$H184)*100,1),")")</f>
        <v>(38)</v>
      </c>
      <c r="H184" s="302">
        <f>SUM(H182:H183)</f>
        <v>30.716999999999967</v>
      </c>
      <c r="I184" s="299" t="str">
        <f>CONCATENATE("(",ROUND((H184/$H184)*100,1),")")</f>
        <v>(100)</v>
      </c>
      <c r="K184" s="302">
        <f t="shared" si="147"/>
        <v>0.61201080197794511</v>
      </c>
      <c r="L184" s="302">
        <f t="shared" si="148"/>
        <v>0.27306268614127216</v>
      </c>
      <c r="M184" s="302">
        <f t="shared" si="149"/>
        <v>1.0329265118807989</v>
      </c>
      <c r="N184" s="302">
        <f t="shared" si="150"/>
        <v>1.9180000000000161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14.160226156080215</v>
      </c>
      <c r="C187" s="299" t="str">
        <f>CONCATENATE("(",ROUND((B187/$H189)*100,1),")")</f>
        <v>(43.4)</v>
      </c>
      <c r="D187" s="302">
        <f>'Ind T6'!W72</f>
        <v>1.2195571358522468</v>
      </c>
      <c r="E187" s="299" t="str">
        <f>CONCATENATE("(",ROUND((D187/$H189)*100,1),")")</f>
        <v>(3.7)</v>
      </c>
      <c r="F187" s="302">
        <f>'Ind T6'!X72</f>
        <v>12.118246161273483</v>
      </c>
      <c r="G187" s="299" t="str">
        <f>CONCATENATE("(",ROUND((F187/$H189)*100,1),")")</f>
        <v>(37.1)</v>
      </c>
      <c r="H187" s="302">
        <f>SUM(B187,D187,F187)</f>
        <v>27.498029453205945</v>
      </c>
      <c r="I187" s="299" t="str">
        <f>CONCATENATE("(",ROUND((H187/$H189)*100,1),")")</f>
        <v>(84.3)</v>
      </c>
      <c r="K187" s="302">
        <f>B187-B177</f>
        <v>0.97496981573223884</v>
      </c>
      <c r="L187" s="302">
        <f>D187-D177</f>
        <v>0.19053875346481797</v>
      </c>
      <c r="M187" s="302">
        <f>F187-F177</f>
        <v>1.6666393380810991</v>
      </c>
      <c r="N187" s="302">
        <f>SUM(K187:M187)</f>
        <v>2.8321479072781557</v>
      </c>
    </row>
    <row r="188" spans="1:14" x14ac:dyDescent="0.2">
      <c r="A188" s="282" t="s">
        <v>365</v>
      </c>
      <c r="B188" s="302">
        <f>'Ind T6'!V71</f>
        <v>2.6462070092947458</v>
      </c>
      <c r="C188" s="299" t="str">
        <f>CONCATENATE("(",ROUND((B188/$H189)*100,1),")")</f>
        <v>(8.1)</v>
      </c>
      <c r="D188" s="302">
        <f>'Ind T6'!W71</f>
        <v>1.9157813079549137</v>
      </c>
      <c r="E188" s="299" t="str">
        <f>CONCATENATE("(",ROUND((D188/$H189)*100,1),")")</f>
        <v>(5.9)</v>
      </c>
      <c r="F188" s="302">
        <f>'Ind T6'!X71</f>
        <v>0.57498222954437428</v>
      </c>
      <c r="G188" s="299" t="str">
        <f>CONCATENATE("(",ROUND((F188/$H189)*100,1),")")</f>
        <v>(1.8)</v>
      </c>
      <c r="H188" s="302">
        <f t="shared" ref="H188" si="151">SUM(B188,D188,F188)</f>
        <v>5.1369705467940339</v>
      </c>
      <c r="I188" s="299" t="str">
        <f>CONCATENATE("(",ROUND((H188/$H189)*100,1),")")</f>
        <v>(15.7)</v>
      </c>
      <c r="K188" s="302">
        <f t="shared" ref="K188:K189" si="152">B188-B178</f>
        <v>0.33198044443468877</v>
      </c>
      <c r="L188" s="302">
        <f t="shared" ref="L188:L189" si="153">D188-D178</f>
        <v>0.26971392662337834</v>
      </c>
      <c r="M188" s="302">
        <f t="shared" ref="M188:M189" si="154">F188-F178</f>
        <v>8.8157721663820909E-2</v>
      </c>
      <c r="N188" s="302">
        <f t="shared" ref="N188:N189" si="155">SUM(K188:M188)</f>
        <v>0.68985209272188808</v>
      </c>
    </row>
    <row r="189" spans="1:14" x14ac:dyDescent="0.2">
      <c r="A189" s="282" t="s">
        <v>363</v>
      </c>
      <c r="B189" s="302">
        <f>SUM(B187:B188)</f>
        <v>16.806433165374962</v>
      </c>
      <c r="C189" s="299" t="str">
        <f>CONCATENATE("(",ROUND((B189/$H189)*100,1),")")</f>
        <v>(51.5)</v>
      </c>
      <c r="D189" s="302">
        <f>SUM(D187:D188)</f>
        <v>3.1353384438071608</v>
      </c>
      <c r="E189" s="299" t="str">
        <f>CONCATENATE("(",ROUND((D189/$H189)*100,1),")")</f>
        <v>(9.6)</v>
      </c>
      <c r="F189" s="302">
        <f>SUM(F187:F188)</f>
        <v>12.693228390817858</v>
      </c>
      <c r="G189" s="299" t="str">
        <f>CONCATENATE("(",ROUND((F189/$H189)*100,1),")")</f>
        <v>(38.9)</v>
      </c>
      <c r="H189" s="302">
        <f>SUM(H187:H188)</f>
        <v>32.634999999999977</v>
      </c>
      <c r="I189" s="299" t="str">
        <f>CONCATENATE("(",ROUND((H189/$H189)*100,1),")")</f>
        <v>(100)</v>
      </c>
      <c r="K189" s="302">
        <f t="shared" si="152"/>
        <v>1.3069502601669285</v>
      </c>
      <c r="L189" s="302">
        <f t="shared" si="153"/>
        <v>0.46025268008819653</v>
      </c>
      <c r="M189" s="302">
        <f t="shared" si="154"/>
        <v>1.7547970597449201</v>
      </c>
      <c r="N189" s="302">
        <f t="shared" si="155"/>
        <v>3.5220000000000451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24.606807666108732</v>
      </c>
      <c r="C198" s="299" t="str">
        <f>CONCATENATE("(",ROUND((B198/$H200)*100,1),")")</f>
        <v>(37.7)</v>
      </c>
      <c r="D198" s="302">
        <f>'Ind T6'!M81</f>
        <v>7.9656577686633785</v>
      </c>
      <c r="E198" s="299" t="str">
        <f>CONCATENATE("(",ROUND((D198/$H200)*100,1),")")</f>
        <v>(12.2)</v>
      </c>
      <c r="F198" s="302">
        <f>'Ind T6'!N81</f>
        <v>2.2994264202855876</v>
      </c>
      <c r="G198" s="299" t="str">
        <f>CONCATENATE("(",ROUND((F198/$H200)*100,1),")")</f>
        <v>(3.5)</v>
      </c>
      <c r="H198" s="302">
        <f>SUM(B198,D198,F198)</f>
        <v>34.871891855057697</v>
      </c>
      <c r="I198" s="299" t="str">
        <f>CONCATENATE("(",ROUND((H198/$H200)*100,1),")")</f>
        <v>(53.4)</v>
      </c>
      <c r="K198" s="302">
        <f>B203-B198</f>
        <v>0.79771719322615908</v>
      </c>
      <c r="L198" s="302">
        <f>D203-D198</f>
        <v>8.8948705673487893E-2</v>
      </c>
      <c r="M198" s="302">
        <f>F203-F198</f>
        <v>7.3048519940472456E-2</v>
      </c>
      <c r="N198" s="302">
        <f>SUM(K198:M198)</f>
        <v>0.95971441884011943</v>
      </c>
    </row>
    <row r="199" spans="1:14" x14ac:dyDescent="0.2">
      <c r="A199" s="282" t="s">
        <v>365</v>
      </c>
      <c r="B199" s="302">
        <f>'Ind T6'!L80</f>
        <v>12.207519506894274</v>
      </c>
      <c r="C199" s="299" t="str">
        <f>CONCATENATE("(",ROUND((B199/$H200)*100,1),")")</f>
        <v>(18.7)</v>
      </c>
      <c r="D199" s="302">
        <f>'Ind T6'!M80</f>
        <v>16.373890486129529</v>
      </c>
      <c r="E199" s="299" t="str">
        <f>CONCATENATE("(",ROUND((D199/$H200)*100,1),")")</f>
        <v>(25.1)</v>
      </c>
      <c r="F199" s="302">
        <f>'Ind T6'!N80</f>
        <v>1.7926981519185892</v>
      </c>
      <c r="G199" s="299" t="str">
        <f>CONCATENATE("(",ROUND((F199/$H200)*100,1),")")</f>
        <v>(2.7)</v>
      </c>
      <c r="H199" s="302">
        <f t="shared" ref="H199" si="156">SUM(B199,D199,F199)</f>
        <v>30.374108144942394</v>
      </c>
      <c r="I199" s="299" t="str">
        <f>CONCATENATE("(",ROUND((H199/$H200)*100,1),")")</f>
        <v>(46.6)</v>
      </c>
      <c r="K199" s="302">
        <f t="shared" ref="K199:K200" si="157">B204-B199</f>
        <v>0.64899953030180768</v>
      </c>
      <c r="L199" s="302">
        <f t="shared" ref="L199:L200" si="158">D204-D199</f>
        <v>-0.48712304956221963</v>
      </c>
      <c r="M199" s="302">
        <f t="shared" ref="M199:M200" si="159">F204-F199</f>
        <v>7.1409100420058325E-2</v>
      </c>
      <c r="N199" s="302">
        <f t="shared" ref="N199:N200" si="160">SUM(K199:M199)</f>
        <v>0.23328558115964637</v>
      </c>
    </row>
    <row r="200" spans="1:14" x14ac:dyDescent="0.2">
      <c r="A200" s="282" t="s">
        <v>363</v>
      </c>
      <c r="B200" s="302">
        <f>SUM(B198:B199)</f>
        <v>36.814327173003008</v>
      </c>
      <c r="C200" s="299" t="str">
        <f>CONCATENATE("(",ROUND((B200/$H200)*100,1),")")</f>
        <v>(56.4)</v>
      </c>
      <c r="D200" s="302">
        <f>SUM(D198:D199)</f>
        <v>24.339548254792909</v>
      </c>
      <c r="E200" s="299" t="str">
        <f>CONCATENATE("(",ROUND((D200/$H200)*100,1),")")</f>
        <v>(37.3)</v>
      </c>
      <c r="F200" s="302">
        <f>SUM(F198:F199)</f>
        <v>4.0921245722041766</v>
      </c>
      <c r="G200" s="299" t="str">
        <f>CONCATENATE("(",ROUND((F200/$H200)*100,1),")")</f>
        <v>(6.3)</v>
      </c>
      <c r="H200" s="302">
        <f>SUM(H198:H199)</f>
        <v>65.246000000000095</v>
      </c>
      <c r="I200" s="299" t="str">
        <f>CONCATENATE("(",ROUND((H200/$H200)*100,1),")")</f>
        <v>(100)</v>
      </c>
      <c r="K200" s="302">
        <f t="shared" si="157"/>
        <v>1.4467167235279632</v>
      </c>
      <c r="L200" s="302">
        <f t="shared" si="158"/>
        <v>-0.39817434388873352</v>
      </c>
      <c r="M200" s="302">
        <f t="shared" si="159"/>
        <v>0.144457620360531</v>
      </c>
      <c r="N200" s="302">
        <f t="shared" si="160"/>
        <v>1.1929999999997607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25.404524859334892</v>
      </c>
      <c r="C203" s="299" t="str">
        <f>CONCATENATE("(",ROUND((B203/$H205)*100,1),")")</f>
        <v>(38.2)</v>
      </c>
      <c r="D203" s="302">
        <f>'Ind T6'!R81</f>
        <v>8.0546064743368664</v>
      </c>
      <c r="E203" s="299" t="str">
        <f>CONCATENATE("(",ROUND((D203/$H205)*100,1),")")</f>
        <v>(12.1)</v>
      </c>
      <c r="F203" s="302">
        <f>'Ind T6'!S81</f>
        <v>2.3724749402260601</v>
      </c>
      <c r="G203" s="299" t="str">
        <f>CONCATENATE("(",ROUND((F203/$H205)*100,1),")")</f>
        <v>(3.6)</v>
      </c>
      <c r="H203" s="302">
        <f>SUM(B203,D203,F203)</f>
        <v>35.831606273897819</v>
      </c>
      <c r="I203" s="299" t="str">
        <f>CONCATENATE("(",ROUND((H203/$H205)*100,1),")")</f>
        <v>(53.9)</v>
      </c>
      <c r="K203" s="302">
        <f>B208-B203</f>
        <v>0.88535778025315182</v>
      </c>
      <c r="L203" s="302">
        <f>D208-D203</f>
        <v>0.11215917282142129</v>
      </c>
      <c r="M203" s="302">
        <f>F208-F203</f>
        <v>9.0689965437374287E-2</v>
      </c>
      <c r="N203" s="302">
        <f>SUM(K203:M203)</f>
        <v>1.0882069185119474</v>
      </c>
    </row>
    <row r="204" spans="1:14" x14ac:dyDescent="0.2">
      <c r="A204" s="282" t="s">
        <v>365</v>
      </c>
      <c r="B204" s="302">
        <f>'Ind T6'!Q80</f>
        <v>12.856519037196081</v>
      </c>
      <c r="C204" s="299" t="str">
        <f>CONCATENATE("(",ROUND((B204/$H205)*100,1),")")</f>
        <v>(19.4)</v>
      </c>
      <c r="D204" s="302">
        <f>'Ind T6'!R80</f>
        <v>15.886767436567309</v>
      </c>
      <c r="E204" s="299" t="str">
        <f>CONCATENATE("(",ROUND((D204/$H205)*100,1),")")</f>
        <v>(23.9)</v>
      </c>
      <c r="F204" s="302">
        <f>'Ind T6'!S80</f>
        <v>1.8641072523386475</v>
      </c>
      <c r="G204" s="299" t="str">
        <f>CONCATENATE("(",ROUND((F204/$H205)*100,1),")")</f>
        <v>(2.8)</v>
      </c>
      <c r="H204" s="302">
        <f t="shared" ref="H204" si="161">SUM(B204,D204,F204)</f>
        <v>30.607393726102039</v>
      </c>
      <c r="I204" s="299" t="str">
        <f>CONCATENATE("(",ROUND((H204/$H205)*100,1),")")</f>
        <v>(46.1)</v>
      </c>
      <c r="K204" s="302">
        <f t="shared" ref="K204:K205" si="162">B209-B204</f>
        <v>1.112674181042955</v>
      </c>
      <c r="L204" s="302">
        <f t="shared" ref="L204:L205" si="163">D209-D204</f>
        <v>-1.0603800430154031</v>
      </c>
      <c r="M204" s="302">
        <f t="shared" ref="M204:M205" si="164">F209-F204</f>
        <v>0.13049894346067625</v>
      </c>
      <c r="N204" s="302">
        <f t="shared" ref="N204:N205" si="165">SUM(K204:M204)</f>
        <v>0.18279308148822815</v>
      </c>
    </row>
    <row r="205" spans="1:14" x14ac:dyDescent="0.2">
      <c r="A205" s="282" t="s">
        <v>363</v>
      </c>
      <c r="B205" s="302">
        <f>SUM(B203:B204)</f>
        <v>38.261043896530971</v>
      </c>
      <c r="C205" s="299" t="str">
        <f>CONCATENATE("(",ROUND((B205/$H205)*100,1),")")</f>
        <v>(57.6)</v>
      </c>
      <c r="D205" s="302">
        <f>SUM(D203:D204)</f>
        <v>23.941373910904176</v>
      </c>
      <c r="E205" s="299" t="str">
        <f>CONCATENATE("(",ROUND((D205/$H205)*100,1),")")</f>
        <v>(36)</v>
      </c>
      <c r="F205" s="302">
        <f>SUM(F203:F204)</f>
        <v>4.2365821925647076</v>
      </c>
      <c r="G205" s="299" t="str">
        <f>CONCATENATE("(",ROUND((F205/$H205)*100,1),")")</f>
        <v>(6.4)</v>
      </c>
      <c r="H205" s="302">
        <f>SUM(H203:H204)</f>
        <v>66.438999999999851</v>
      </c>
      <c r="I205" s="299" t="str">
        <f>CONCATENATE("(",ROUND((H205/$H205)*100,1),")")</f>
        <v>(100)</v>
      </c>
      <c r="K205" s="302">
        <f t="shared" si="162"/>
        <v>1.9980319612961068</v>
      </c>
      <c r="L205" s="302">
        <f t="shared" si="163"/>
        <v>-0.94822087019398182</v>
      </c>
      <c r="M205" s="302">
        <f t="shared" si="164"/>
        <v>0.22118890889805076</v>
      </c>
      <c r="N205" s="302">
        <f t="shared" si="165"/>
        <v>1.2710000000001758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26.289882639588043</v>
      </c>
      <c r="C208" s="299" t="str">
        <f>CONCATENATE("(",ROUND((B208/$H210)*100,1),")")</f>
        <v>(38.8)</v>
      </c>
      <c r="D208" s="302">
        <f>'Ind T6'!W81</f>
        <v>8.1667656471582877</v>
      </c>
      <c r="E208" s="299" t="str">
        <f>CONCATENATE("(",ROUND((D208/$H210)*100,1),")")</f>
        <v>(12.1)</v>
      </c>
      <c r="F208" s="302">
        <f>'Ind T6'!X81</f>
        <v>2.4631649056634344</v>
      </c>
      <c r="G208" s="299" t="str">
        <f>CONCATENATE("(",ROUND((F208/$H210)*100,1),")")</f>
        <v>(3.6)</v>
      </c>
      <c r="H208" s="302">
        <f>SUM(B208,D208,F208)</f>
        <v>36.919813192409762</v>
      </c>
      <c r="I208" s="299" t="str">
        <f>CONCATENATE("(",ROUND((H208/$H210)*100,1),")")</f>
        <v>(54.5)</v>
      </c>
      <c r="K208" s="302">
        <f>B208-B198</f>
        <v>1.6830749734793109</v>
      </c>
      <c r="L208" s="302">
        <f>D208-D198</f>
        <v>0.20110787849490919</v>
      </c>
      <c r="M208" s="302">
        <f>F208-F198</f>
        <v>0.16373848537784674</v>
      </c>
      <c r="N208" s="302">
        <f>SUM(K208:M208)</f>
        <v>2.0479213373520668</v>
      </c>
    </row>
    <row r="209" spans="1:14" x14ac:dyDescent="0.2">
      <c r="A209" s="282" t="s">
        <v>365</v>
      </c>
      <c r="B209" s="302">
        <f>'Ind T6'!V80</f>
        <v>13.969193218239036</v>
      </c>
      <c r="C209" s="299" t="str">
        <f>CONCATENATE("(",ROUND((B209/$H210)*100,1),")")</f>
        <v>(20.6)</v>
      </c>
      <c r="D209" s="302">
        <f>'Ind T6'!W80</f>
        <v>14.826387393551906</v>
      </c>
      <c r="E209" s="299" t="str">
        <f>CONCATENATE("(",ROUND((D209/$H210)*100,1),")")</f>
        <v>(21.9)</v>
      </c>
      <c r="F209" s="302">
        <f>'Ind T6'!X80</f>
        <v>1.9946061957993237</v>
      </c>
      <c r="G209" s="299" t="str">
        <f>CONCATENATE("(",ROUND((F209/$H210)*100,1),")")</f>
        <v>(2.9)</v>
      </c>
      <c r="H209" s="302">
        <f t="shared" ref="H209" si="166">SUM(B209,D209,F209)</f>
        <v>30.790186807590267</v>
      </c>
      <c r="I209" s="299" t="str">
        <f>CONCATENATE("(",ROUND((H209/$H210)*100,1),")")</f>
        <v>(45.5)</v>
      </c>
      <c r="K209" s="302">
        <f t="shared" ref="K209:K210" si="167">B209-B199</f>
        <v>1.7616737113447627</v>
      </c>
      <c r="L209" s="302">
        <f t="shared" ref="L209:L210" si="168">D209-D199</f>
        <v>-1.5475030925776228</v>
      </c>
      <c r="M209" s="302">
        <f t="shared" ref="M209:M210" si="169">F209-F199</f>
        <v>0.20190804388073458</v>
      </c>
      <c r="N209" s="302">
        <f t="shared" ref="N209:N210" si="170">SUM(K209:M209)</f>
        <v>0.41607866264787452</v>
      </c>
    </row>
    <row r="210" spans="1:14" x14ac:dyDescent="0.2">
      <c r="A210" s="282" t="s">
        <v>363</v>
      </c>
      <c r="B210" s="302">
        <f>SUM(B208:B209)</f>
        <v>40.259075857827078</v>
      </c>
      <c r="C210" s="299" t="str">
        <f>CONCATENATE("(",ROUND((B210/$H210)*100,1),")")</f>
        <v>(59.5)</v>
      </c>
      <c r="D210" s="302">
        <f>SUM(D208:D209)</f>
        <v>22.993153040710194</v>
      </c>
      <c r="E210" s="299" t="str">
        <f>CONCATENATE("(",ROUND((D210/$H210)*100,1),")")</f>
        <v>(34)</v>
      </c>
      <c r="F210" s="302">
        <f>SUM(F208:F209)</f>
        <v>4.4577711014627583</v>
      </c>
      <c r="G210" s="299" t="str">
        <f>CONCATENATE("(",ROUND((F210/$H210)*100,1),")")</f>
        <v>(6.6)</v>
      </c>
      <c r="H210" s="302">
        <f>SUM(H208:H209)</f>
        <v>67.710000000000036</v>
      </c>
      <c r="I210" s="299" t="str">
        <f>CONCATENATE("(",ROUND((H210/$H210)*100,1),")")</f>
        <v>(100)</v>
      </c>
      <c r="K210" s="302">
        <f t="shared" si="167"/>
        <v>3.44474868482407</v>
      </c>
      <c r="L210" s="302">
        <f t="shared" si="168"/>
        <v>-1.3463952140827153</v>
      </c>
      <c r="M210" s="302">
        <f t="shared" si="169"/>
        <v>0.36564652925858177</v>
      </c>
      <c r="N210" s="302">
        <f t="shared" si="170"/>
        <v>2.4639999999999365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12.103789072881684</v>
      </c>
      <c r="C219" s="299" t="str">
        <f>CONCATENATE("(",ROUND((B219/$H221)*100,1),")")</f>
        <v>(52.4)</v>
      </c>
      <c r="D219" s="302">
        <f>'Ind T6'!M90</f>
        <v>1.6985381630680403</v>
      </c>
      <c r="E219" s="299" t="str">
        <f>CONCATENATE("(",ROUND((D219/$H221)*100,1),")")</f>
        <v>(7.4)</v>
      </c>
      <c r="F219" s="302">
        <f>'Ind T6'!N90</f>
        <v>3.8862096740134437</v>
      </c>
      <c r="G219" s="299" t="str">
        <f>CONCATENATE("(",ROUND((F219/$H221)*100,1),")")</f>
        <v>(16.8)</v>
      </c>
      <c r="H219" s="302">
        <f>SUM(B219,D219,F219)</f>
        <v>17.688536909963169</v>
      </c>
      <c r="I219" s="299" t="str">
        <f>CONCATENATE("(",ROUND((H219/$H221)*100,1),")")</f>
        <v>(76.6)</v>
      </c>
      <c r="K219" s="302">
        <f>B224-B219</f>
        <v>0.6666555254463038</v>
      </c>
      <c r="L219" s="302">
        <f>D224-D219</f>
        <v>0.1099032777586193</v>
      </c>
      <c r="M219" s="302">
        <f>F224-F219</f>
        <v>0.35119519483615358</v>
      </c>
      <c r="N219" s="302">
        <f>SUM(K219:M219)</f>
        <v>1.1277539980410767</v>
      </c>
    </row>
    <row r="220" spans="1:14" x14ac:dyDescent="0.2">
      <c r="A220" s="282" t="s">
        <v>365</v>
      </c>
      <c r="B220" s="302">
        <f>'Ind T6'!L89</f>
        <v>3.1548057261936795</v>
      </c>
      <c r="C220" s="299" t="str">
        <f>CONCATENATE("(",ROUND((B220/$H221)*100,1),")")</f>
        <v>(13.7)</v>
      </c>
      <c r="D220" s="302">
        <f>'Ind T6'!M89</f>
        <v>1.622280673820641</v>
      </c>
      <c r="E220" s="299" t="str">
        <f>CONCATENATE("(",ROUND((D220/$H221)*100,1),")")</f>
        <v>(7)</v>
      </c>
      <c r="F220" s="302">
        <f>'Ind T6'!N89</f>
        <v>0.6303766900224862</v>
      </c>
      <c r="G220" s="299" t="str">
        <f>CONCATENATE("(",ROUND((F220/$H221)*100,1),")")</f>
        <v>(2.7)</v>
      </c>
      <c r="H220" s="302">
        <f t="shared" ref="H220" si="171">SUM(B220,D220,F220)</f>
        <v>5.4074630900368073</v>
      </c>
      <c r="I220" s="299" t="str">
        <f>CONCATENATE("(",ROUND((H220/$H221)*100,1),")")</f>
        <v>(23.4)</v>
      </c>
      <c r="K220" s="302">
        <f t="shared" ref="K220:K221" si="172">B225-B220</f>
        <v>0.31677814451818387</v>
      </c>
      <c r="L220" s="302">
        <f t="shared" ref="L220:L221" si="173">D225-D220</f>
        <v>0.19692365666003875</v>
      </c>
      <c r="M220" s="302">
        <f t="shared" ref="M220:M221" si="174">F225-F220</f>
        <v>3.9544200780701755E-2</v>
      </c>
      <c r="N220" s="302">
        <f t="shared" ref="N220:N221" si="175">SUM(K220:M220)</f>
        <v>0.55324600195892437</v>
      </c>
    </row>
    <row r="221" spans="1:14" x14ac:dyDescent="0.2">
      <c r="A221" s="282" t="s">
        <v>363</v>
      </c>
      <c r="B221" s="302">
        <f>SUM(B219:B220)</f>
        <v>15.258594799075363</v>
      </c>
      <c r="C221" s="299" t="str">
        <f>CONCATENATE("(",ROUND((B221/$H221)*100,1),")")</f>
        <v>(66.1)</v>
      </c>
      <c r="D221" s="302">
        <f>SUM(D219:D220)</f>
        <v>3.3208188368886811</v>
      </c>
      <c r="E221" s="299" t="str">
        <f>CONCATENATE("(",ROUND((D221/$H221)*100,1),")")</f>
        <v>(14.4)</v>
      </c>
      <c r="F221" s="302">
        <f>SUM(F219:F220)</f>
        <v>4.5165863640359296</v>
      </c>
      <c r="G221" s="299" t="str">
        <f>CONCATENATE("(",ROUND((F221/$H221)*100,1),")")</f>
        <v>(19.6)</v>
      </c>
      <c r="H221" s="302">
        <f>SUM(H219:H220)</f>
        <v>23.095999999999975</v>
      </c>
      <c r="I221" s="299" t="str">
        <f>CONCATENATE("(",ROUND((H221/$H221)*100,1),")")</f>
        <v>(100)</v>
      </c>
      <c r="K221" s="302">
        <f t="shared" si="172"/>
        <v>0.983433669964489</v>
      </c>
      <c r="L221" s="302">
        <f t="shared" si="173"/>
        <v>0.30682693441865805</v>
      </c>
      <c r="M221" s="302">
        <f t="shared" si="174"/>
        <v>0.39073939561685567</v>
      </c>
      <c r="N221" s="302">
        <f t="shared" si="175"/>
        <v>1.6810000000000027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12.770444598327988</v>
      </c>
      <c r="C224" s="299" t="str">
        <f>CONCATENATE("(",ROUND((B224/$H226)*100,1),")")</f>
        <v>(51.5)</v>
      </c>
      <c r="D224" s="302">
        <f>'Ind T6'!R90</f>
        <v>1.8084414408266596</v>
      </c>
      <c r="E224" s="299" t="str">
        <f>CONCATENATE("(",ROUND((D224/$H226)*100,1),")")</f>
        <v>(7.3)</v>
      </c>
      <c r="F224" s="302">
        <f>'Ind T6'!S90</f>
        <v>4.2374048688495973</v>
      </c>
      <c r="G224" s="299" t="str">
        <f>CONCATENATE("(",ROUND((F224/$H226)*100,1),")")</f>
        <v>(17.1)</v>
      </c>
      <c r="H224" s="302">
        <f>SUM(B224,D224,F224)</f>
        <v>18.816290908004245</v>
      </c>
      <c r="I224" s="299" t="str">
        <f>CONCATENATE("(",ROUND((H224/$H226)*100,1),")")</f>
        <v>(75.9)</v>
      </c>
      <c r="K224" s="302">
        <f>B229-B224</f>
        <v>-0.12527417731746482</v>
      </c>
      <c r="L224" s="302">
        <f>D229-D224</f>
        <v>8.1247102244492053E-2</v>
      </c>
      <c r="M224" s="302">
        <f>F229-F224</f>
        <v>0.26567393981365139</v>
      </c>
      <c r="N224" s="302">
        <f>SUM(K224:M224)</f>
        <v>0.22164686474067863</v>
      </c>
    </row>
    <row r="225" spans="1:14" x14ac:dyDescent="0.2">
      <c r="A225" s="282" t="s">
        <v>365</v>
      </c>
      <c r="B225" s="302">
        <f>'Ind T6'!Q89</f>
        <v>3.4715838707118634</v>
      </c>
      <c r="C225" s="299" t="str">
        <f>CONCATENATE("(",ROUND((B225/$H226)*100,1),")")</f>
        <v>(14)</v>
      </c>
      <c r="D225" s="302">
        <f>'Ind T6'!R89</f>
        <v>1.8192043304806798</v>
      </c>
      <c r="E225" s="299" t="str">
        <f>CONCATENATE("(",ROUND((D225/$H226)*100,1),")")</f>
        <v>(7.3)</v>
      </c>
      <c r="F225" s="302">
        <f>'Ind T6'!S89</f>
        <v>0.66992089080318795</v>
      </c>
      <c r="G225" s="299" t="str">
        <f>CONCATENATE("(",ROUND((F225/$H226)*100,1),")")</f>
        <v>(2.7)</v>
      </c>
      <c r="H225" s="302">
        <f t="shared" ref="H225" si="176">SUM(B225,D225,F225)</f>
        <v>5.9607090919957306</v>
      </c>
      <c r="I225" s="299" t="str">
        <f>CONCATENATE("(",ROUND((H225/$H226)*100,1),")")</f>
        <v>(24.1)</v>
      </c>
      <c r="K225" s="302">
        <f t="shared" ref="K225:K226" si="177">B230-B225</f>
        <v>0.18696984369230263</v>
      </c>
      <c r="L225" s="302">
        <f t="shared" ref="L225:L226" si="178">D230-D225</f>
        <v>0.17039055412507964</v>
      </c>
      <c r="M225" s="302">
        <f t="shared" ref="M225:M226" si="179">F230-F225</f>
        <v>6.9927374419704869E-3</v>
      </c>
      <c r="N225" s="302">
        <f t="shared" ref="N225:N226" si="180">SUM(K225:M225)</f>
        <v>0.36435313525935276</v>
      </c>
    </row>
    <row r="226" spans="1:14" x14ac:dyDescent="0.2">
      <c r="A226" s="282" t="s">
        <v>363</v>
      </c>
      <c r="B226" s="302">
        <f>SUM(B224:B225)</f>
        <v>16.242028469039852</v>
      </c>
      <c r="C226" s="299" t="str">
        <f>CONCATENATE("(",ROUND((B226/$H226)*100,1),")")</f>
        <v>(65.6)</v>
      </c>
      <c r="D226" s="302">
        <f>SUM(D224:D225)</f>
        <v>3.6276457713073391</v>
      </c>
      <c r="E226" s="299" t="str">
        <f>CONCATENATE("(",ROUND((D226/$H226)*100,1),")")</f>
        <v>(14.6)</v>
      </c>
      <c r="F226" s="302">
        <f>SUM(F224:F225)</f>
        <v>4.9073257596527853</v>
      </c>
      <c r="G226" s="299" t="str">
        <f>CONCATENATE("(",ROUND((F226/$H226)*100,1),")")</f>
        <v>(19.8)</v>
      </c>
      <c r="H226" s="302">
        <f>SUM(H224:H225)</f>
        <v>24.776999999999976</v>
      </c>
      <c r="I226" s="299" t="str">
        <f>CONCATENATE("(",ROUND((H226/$H226)*100,1),")")</f>
        <v>(100)</v>
      </c>
      <c r="K226" s="302">
        <f t="shared" si="177"/>
        <v>6.1695666374838254E-2</v>
      </c>
      <c r="L226" s="302">
        <f t="shared" si="178"/>
        <v>0.25163765636957169</v>
      </c>
      <c r="M226" s="302">
        <f t="shared" si="179"/>
        <v>0.27266667725562144</v>
      </c>
      <c r="N226" s="302">
        <f t="shared" si="180"/>
        <v>0.58600000000003138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12.645170421010523</v>
      </c>
      <c r="C229" s="299" t="str">
        <f>CONCATENATE("(",ROUND((B229/$H231)*100,1),")")</f>
        <v>(49.9)</v>
      </c>
      <c r="D229" s="302">
        <f>'Ind T6'!W90</f>
        <v>1.8896885430711516</v>
      </c>
      <c r="E229" s="299" t="str">
        <f>CONCATENATE("(",ROUND((D229/$H231)*100,1),")")</f>
        <v>(7.5)</v>
      </c>
      <c r="F229" s="302">
        <f>'Ind T6'!X90</f>
        <v>4.5030788086632487</v>
      </c>
      <c r="G229" s="299" t="str">
        <f>CONCATENATE("(",ROUND((F229/$H231)*100,1),")")</f>
        <v>(17.8)</v>
      </c>
      <c r="H229" s="302">
        <f>SUM(B229,D229,F229)</f>
        <v>19.037937772744925</v>
      </c>
      <c r="I229" s="299" t="str">
        <f>CONCATENATE("(",ROUND((H229/$H231)*100,1),")")</f>
        <v>(75.1)</v>
      </c>
      <c r="K229" s="302">
        <f>B229-B219</f>
        <v>0.54138134812883898</v>
      </c>
      <c r="L229" s="302">
        <f>D229-D219</f>
        <v>0.19115038000311135</v>
      </c>
      <c r="M229" s="302">
        <f>F229-F219</f>
        <v>0.61686913464980497</v>
      </c>
      <c r="N229" s="302">
        <f>SUM(K229:M229)</f>
        <v>1.3494008627817553</v>
      </c>
    </row>
    <row r="230" spans="1:14" x14ac:dyDescent="0.2">
      <c r="A230" s="282" t="s">
        <v>365</v>
      </c>
      <c r="B230" s="302">
        <f>'Ind T6'!V89</f>
        <v>3.658553714404166</v>
      </c>
      <c r="C230" s="299" t="str">
        <f>CONCATENATE("(",ROUND((B230/$H231)*100,1),")")</f>
        <v>(14.4)</v>
      </c>
      <c r="D230" s="302">
        <f>'Ind T6'!W89</f>
        <v>1.9895948846057594</v>
      </c>
      <c r="E230" s="299" t="str">
        <f>CONCATENATE("(",ROUND((D230/$H231)*100,1),")")</f>
        <v>(7.8)</v>
      </c>
      <c r="F230" s="302">
        <f>'Ind T6'!X89</f>
        <v>0.67691362824515844</v>
      </c>
      <c r="G230" s="299" t="str">
        <f>CONCATENATE("(",ROUND((F230/$H231)*100,1),")")</f>
        <v>(2.7)</v>
      </c>
      <c r="H230" s="302">
        <f t="shared" ref="H230" si="181">SUM(B230,D230,F230)</f>
        <v>6.3250622272550832</v>
      </c>
      <c r="I230" s="299" t="str">
        <f>CONCATENATE("(",ROUND((H230/$H231)*100,1),")")</f>
        <v>(24.9)</v>
      </c>
      <c r="K230" s="302">
        <f t="shared" ref="K230:K231" si="182">B230-B220</f>
        <v>0.5037479882104865</v>
      </c>
      <c r="L230" s="302">
        <f t="shared" ref="L230:L231" si="183">D230-D220</f>
        <v>0.36731421078511839</v>
      </c>
      <c r="M230" s="302">
        <f t="shared" ref="M230:M231" si="184">F230-F220</f>
        <v>4.6536938222672242E-2</v>
      </c>
      <c r="N230" s="302">
        <f t="shared" ref="N230:N231" si="185">SUM(K230:M230)</f>
        <v>0.91759913721827713</v>
      </c>
    </row>
    <row r="231" spans="1:14" x14ac:dyDescent="0.2">
      <c r="A231" s="282" t="s">
        <v>363</v>
      </c>
      <c r="B231" s="302">
        <f>SUM(B229:B230)</f>
        <v>16.30372413541469</v>
      </c>
      <c r="C231" s="299" t="str">
        <f>CONCATENATE("(",ROUND((B231/$H231)*100,1),")")</f>
        <v>(64.3)</v>
      </c>
      <c r="D231" s="302">
        <f>SUM(D229:D230)</f>
        <v>3.8792834276769108</v>
      </c>
      <c r="E231" s="299" t="str">
        <f>CONCATENATE("(",ROUND((D231/$H231)*100,1),")")</f>
        <v>(15.3)</v>
      </c>
      <c r="F231" s="302">
        <f>SUM(F229:F230)</f>
        <v>5.1799924369084067</v>
      </c>
      <c r="G231" s="299" t="str">
        <f>CONCATENATE("(",ROUND((F231/$H231)*100,1),")")</f>
        <v>(20.4)</v>
      </c>
      <c r="H231" s="302">
        <f>SUM(H229:H230)</f>
        <v>25.363000000000007</v>
      </c>
      <c r="I231" s="299" t="str">
        <f>CONCATENATE("(",ROUND((H231/$H231)*100,1),")")</f>
        <v>(100)</v>
      </c>
      <c r="K231" s="302">
        <f t="shared" si="182"/>
        <v>1.0451293363393273</v>
      </c>
      <c r="L231" s="302">
        <f t="shared" si="183"/>
        <v>0.55846459078822974</v>
      </c>
      <c r="M231" s="302">
        <f t="shared" si="184"/>
        <v>0.6634060728724771</v>
      </c>
      <c r="N231" s="302">
        <f t="shared" si="185"/>
        <v>2.2670000000000341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5.3129389474098643</v>
      </c>
      <c r="C240" s="299" t="str">
        <f>CONCATENATE("(",ROUND((B240/$H242)*100,1),")")</f>
        <v>(17.6)</v>
      </c>
      <c r="D240" s="302">
        <f>'Ind T6'!M99</f>
        <v>6.574767521518587</v>
      </c>
      <c r="E240" s="299" t="str">
        <f>CONCATENATE("(",ROUND((D240/$H242)*100,1),")")</f>
        <v>(21.8)</v>
      </c>
      <c r="F240" s="302">
        <f>'Ind T6'!N99</f>
        <v>1.0700793856922757</v>
      </c>
      <c r="G240" s="299" t="str">
        <f>CONCATENATE("(",ROUND((F240/$H242)*100,1),")")</f>
        <v>(3.6)</v>
      </c>
      <c r="H240" s="302">
        <f>SUM(B240,D240,F240)</f>
        <v>12.957785854620727</v>
      </c>
      <c r="I240" s="299" t="str">
        <f>CONCATENATE("(",ROUND((H240/$H242)*100,1),")")</f>
        <v>(43)</v>
      </c>
      <c r="K240" s="302">
        <f>B245-B240</f>
        <v>8.6597970321474982E-2</v>
      </c>
      <c r="L240" s="302">
        <f>D245-D240</f>
        <v>4.7203414421659318E-5</v>
      </c>
      <c r="M240" s="302">
        <f>F245-F240</f>
        <v>4.0719339738040761E-2</v>
      </c>
      <c r="N240" s="302">
        <f>SUM(K240:M240)</f>
        <v>0.1273645134739374</v>
      </c>
    </row>
    <row r="241" spans="1:14" x14ac:dyDescent="0.2">
      <c r="A241" s="282" t="s">
        <v>365</v>
      </c>
      <c r="B241" s="302">
        <f>'Ind T6'!L98</f>
        <v>4.8398089730262406</v>
      </c>
      <c r="C241" s="299" t="str">
        <f>CONCATENATE("(",ROUND((B241/$H242)*100,1),")")</f>
        <v>(16.1)</v>
      </c>
      <c r="D241" s="302">
        <f>'Ind T6'!M98</f>
        <v>11.305324050102746</v>
      </c>
      <c r="E241" s="299" t="str">
        <f>CONCATENATE("(",ROUND((D241/$H242)*100,1),")")</f>
        <v>(37.5)</v>
      </c>
      <c r="F241" s="302">
        <f>'Ind T6'!N98</f>
        <v>1.0260811222502875</v>
      </c>
      <c r="G241" s="299" t="str">
        <f>CONCATENATE("(",ROUND((F241/$H242)*100,1),")")</f>
        <v>(3.4)</v>
      </c>
      <c r="H241" s="302">
        <f t="shared" ref="H241" si="186">SUM(B241,D241,F241)</f>
        <v>17.17121414537927</v>
      </c>
      <c r="I241" s="299" t="str">
        <f>CONCATENATE("(",ROUND((H241/$H242)*100,1),")")</f>
        <v>(57)</v>
      </c>
      <c r="K241" s="302">
        <f t="shared" ref="K241:K242" si="187">B246-B241</f>
        <v>7.0859270825729403E-2</v>
      </c>
      <c r="L241" s="302">
        <f t="shared" ref="L241:L242" si="188">D246-D241</f>
        <v>0.16125482433239924</v>
      </c>
      <c r="M241" s="302">
        <f t="shared" ref="M241:M242" si="189">F246-F241</f>
        <v>4.8521391367941646E-2</v>
      </c>
      <c r="N241" s="302">
        <f t="shared" ref="N241:N242" si="190">SUM(K241:M241)</f>
        <v>0.28063548652607029</v>
      </c>
    </row>
    <row r="242" spans="1:14" x14ac:dyDescent="0.2">
      <c r="A242" s="282" t="s">
        <v>363</v>
      </c>
      <c r="B242" s="302">
        <f>SUM(B240:B241)</f>
        <v>10.152747920436106</v>
      </c>
      <c r="C242" s="299" t="str">
        <f>CONCATENATE("(",ROUND((B242/$H242)*100,1),")")</f>
        <v>(33.7)</v>
      </c>
      <c r="D242" s="302">
        <f>SUM(D240:D241)</f>
        <v>17.880091571621332</v>
      </c>
      <c r="E242" s="299" t="str">
        <f>CONCATENATE("(",ROUND((D242/$H242)*100,1),")")</f>
        <v>(59.3)</v>
      </c>
      <c r="F242" s="302">
        <f>SUM(F240:F241)</f>
        <v>2.0961605079425629</v>
      </c>
      <c r="G242" s="299" t="str">
        <f>CONCATENATE("(",ROUND((F242/$H242)*100,1),")")</f>
        <v>(7)</v>
      </c>
      <c r="H242" s="302">
        <f>SUM(H240:H241)</f>
        <v>30.128999999999998</v>
      </c>
      <c r="I242" s="299" t="str">
        <f>CONCATENATE("(",ROUND((H242/$H242)*100,1),")")</f>
        <v>(100)</v>
      </c>
      <c r="K242" s="302">
        <f t="shared" si="187"/>
        <v>0.15745724114720261</v>
      </c>
      <c r="L242" s="302">
        <f t="shared" si="188"/>
        <v>0.1613020277468209</v>
      </c>
      <c r="M242" s="302">
        <f t="shared" si="189"/>
        <v>8.9240731105982629E-2</v>
      </c>
      <c r="N242" s="302">
        <f t="shared" si="190"/>
        <v>0.40800000000000614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5.3995369177313393</v>
      </c>
      <c r="C245" s="299" t="str">
        <f>CONCATENATE("(",ROUND((B245/$H247)*100,1),")")</f>
        <v>(17.7)</v>
      </c>
      <c r="D245" s="302">
        <f>'Ind T6'!R99</f>
        <v>6.5748147249330087</v>
      </c>
      <c r="E245" s="299" t="str">
        <f>CONCATENATE("(",ROUND((D245/$H247)*100,1),")")</f>
        <v>(21.5)</v>
      </c>
      <c r="F245" s="302">
        <f>'Ind T6'!S99</f>
        <v>1.1107987254303164</v>
      </c>
      <c r="G245" s="299" t="str">
        <f>CONCATENATE("(",ROUND((F245/$H247)*100,1),")")</f>
        <v>(3.6)</v>
      </c>
      <c r="H245" s="302">
        <f>SUM(B245,D245,F245)</f>
        <v>13.085150368094665</v>
      </c>
      <c r="I245" s="299" t="str">
        <f>CONCATENATE("(",ROUND((H245/$H247)*100,1),")")</f>
        <v>(42.9)</v>
      </c>
      <c r="K245" s="302">
        <f>B250-B245</f>
        <v>1.0747631475319315</v>
      </c>
      <c r="L245" s="302">
        <f>D250-D245</f>
        <v>1.1776183680356187</v>
      </c>
      <c r="M245" s="302">
        <f>F250-F245</f>
        <v>0.20143636658131236</v>
      </c>
      <c r="N245" s="302">
        <f>SUM(K245:M245)</f>
        <v>2.4538178821488623</v>
      </c>
    </row>
    <row r="246" spans="1:14" x14ac:dyDescent="0.2">
      <c r="A246" s="282" t="s">
        <v>365</v>
      </c>
      <c r="B246" s="302">
        <f>'Ind T6'!Q98</f>
        <v>4.91066824385197</v>
      </c>
      <c r="C246" s="299" t="str">
        <f>CONCATENATE("(",ROUND((B246/$H247)*100,1),")")</f>
        <v>(16.1)</v>
      </c>
      <c r="D246" s="302">
        <f>'Ind T6'!R98</f>
        <v>11.466578874435145</v>
      </c>
      <c r="E246" s="299" t="str">
        <f>CONCATENATE("(",ROUND((D246/$H247)*100,1),")")</f>
        <v>(37.5)</v>
      </c>
      <c r="F246" s="302">
        <f>'Ind T6'!S98</f>
        <v>1.0746025136182291</v>
      </c>
      <c r="G246" s="299" t="str">
        <f>CONCATENATE("(",ROUND((F246/$H247)*100,1),")")</f>
        <v>(3.5)</v>
      </c>
      <c r="H246" s="302">
        <f t="shared" ref="H246" si="191">SUM(B246,D246,F246)</f>
        <v>17.451849631905343</v>
      </c>
      <c r="I246" s="299" t="str">
        <f>CONCATENATE("(",ROUND((H246/$H247)*100,1),")")</f>
        <v>(57.1)</v>
      </c>
      <c r="K246" s="302">
        <f t="shared" ref="K246:K247" si="192">B251-B246</f>
        <v>0.92109337805735514</v>
      </c>
      <c r="L246" s="302">
        <f t="shared" ref="L246:L247" si="193">D251-D246</f>
        <v>2.0082114804425704</v>
      </c>
      <c r="M246" s="302">
        <f t="shared" ref="M246:M247" si="194">F251-F246</f>
        <v>0.19087725935129862</v>
      </c>
      <c r="N246" s="302">
        <f t="shared" ref="N246:N247" si="195">SUM(K246:M246)</f>
        <v>3.1201821178512241</v>
      </c>
    </row>
    <row r="247" spans="1:14" x14ac:dyDescent="0.2">
      <c r="A247" s="282" t="s">
        <v>363</v>
      </c>
      <c r="B247" s="302">
        <f>SUM(B245:B246)</f>
        <v>10.310205161583308</v>
      </c>
      <c r="C247" s="299" t="str">
        <f>CONCATENATE("(",ROUND((B247/$H247)*100,1),")")</f>
        <v>(33.8)</v>
      </c>
      <c r="D247" s="302">
        <f>SUM(D245:D246)</f>
        <v>18.041393599368153</v>
      </c>
      <c r="E247" s="299" t="str">
        <f>CONCATENATE("(",ROUND((D247/$H247)*100,1),")")</f>
        <v>(59.1)</v>
      </c>
      <c r="F247" s="302">
        <f>SUM(F245:F246)</f>
        <v>2.1854012390485456</v>
      </c>
      <c r="G247" s="299" t="str">
        <f>CONCATENATE("(",ROUND((F247/$H247)*100,1),")")</f>
        <v>(7.2)</v>
      </c>
      <c r="H247" s="302">
        <f>SUM(H245:H246)</f>
        <v>30.537000000000006</v>
      </c>
      <c r="I247" s="299" t="str">
        <f>CONCATENATE("(",ROUND((H247/$H247)*100,1),")")</f>
        <v>(100)</v>
      </c>
      <c r="K247" s="302">
        <f t="shared" si="192"/>
        <v>1.9958565255892875</v>
      </c>
      <c r="L247" s="302">
        <f t="shared" si="193"/>
        <v>3.1858298484781891</v>
      </c>
      <c r="M247" s="302">
        <f t="shared" si="194"/>
        <v>0.39231362593261077</v>
      </c>
      <c r="N247" s="302">
        <f t="shared" si="195"/>
        <v>5.5740000000000869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6.4743000652632707</v>
      </c>
      <c r="C250" s="299" t="str">
        <f>CONCATENATE("(",ROUND((B250/$H252)*100,1),")")</f>
        <v>(17.9)</v>
      </c>
      <c r="D250" s="302">
        <f>'Ind T6'!W99</f>
        <v>7.7524330929686274</v>
      </c>
      <c r="E250" s="299" t="str">
        <f>CONCATENATE("(",ROUND((D250/$H252)*100,1),")")</f>
        <v>(21.5)</v>
      </c>
      <c r="F250" s="302">
        <f>'Ind T6'!X99</f>
        <v>1.3122350920116288</v>
      </c>
      <c r="G250" s="299" t="str">
        <f>CONCATENATE("(",ROUND((F250/$H252)*100,1),")")</f>
        <v>(3.6)</v>
      </c>
      <c r="H250" s="302">
        <f>SUM(B250,D250,F250)</f>
        <v>15.538968250243528</v>
      </c>
      <c r="I250" s="299" t="str">
        <f>CONCATENATE("(",ROUND((H250/$H252)*100,1),")")</f>
        <v>(43)</v>
      </c>
      <c r="K250" s="302">
        <f>B250-B240</f>
        <v>1.1613611178534065</v>
      </c>
      <c r="L250" s="302">
        <f>D250-D240</f>
        <v>1.1776655714500404</v>
      </c>
      <c r="M250" s="302">
        <f>F250-F240</f>
        <v>0.24215570631935313</v>
      </c>
      <c r="N250" s="302">
        <f>SUM(K250:M250)</f>
        <v>2.5811823956227999</v>
      </c>
    </row>
    <row r="251" spans="1:14" x14ac:dyDescent="0.2">
      <c r="A251" s="282" t="s">
        <v>365</v>
      </c>
      <c r="B251" s="302">
        <f>'Ind T6'!V98</f>
        <v>5.8317616219093251</v>
      </c>
      <c r="C251" s="299" t="str">
        <f>CONCATENATE("(",ROUND((B251/$H252)*100,1),")")</f>
        <v>(16.1)</v>
      </c>
      <c r="D251" s="302">
        <f>'Ind T6'!W98</f>
        <v>13.474790354877715</v>
      </c>
      <c r="E251" s="299" t="str">
        <f>CONCATENATE("(",ROUND((D251/$H252)*100,1),")")</f>
        <v>(37.3)</v>
      </c>
      <c r="F251" s="302">
        <f>'Ind T6'!X98</f>
        <v>1.2654797729695277</v>
      </c>
      <c r="G251" s="299" t="str">
        <f>CONCATENATE("(",ROUND((F251/$H252)*100,1),")")</f>
        <v>(3.5)</v>
      </c>
      <c r="H251" s="302">
        <f t="shared" ref="H251" si="196">SUM(B251,D251,F251)</f>
        <v>20.572031749756569</v>
      </c>
      <c r="I251" s="299" t="str">
        <f>CONCATENATE("(",ROUND((H251/$H252)*100,1),")")</f>
        <v>(57)</v>
      </c>
      <c r="K251" s="302">
        <f t="shared" ref="K251:K252" si="197">B251-B241</f>
        <v>0.99195264888308454</v>
      </c>
      <c r="L251" s="302">
        <f t="shared" ref="L251:L252" si="198">D251-D241</f>
        <v>2.1694663047749696</v>
      </c>
      <c r="M251" s="302">
        <f t="shared" ref="M251:M252" si="199">F251-F241</f>
        <v>0.23939865071924027</v>
      </c>
      <c r="N251" s="302">
        <f t="shared" ref="N251:N252" si="200">SUM(K251:M251)</f>
        <v>3.4008176043772944</v>
      </c>
    </row>
    <row r="252" spans="1:14" x14ac:dyDescent="0.2">
      <c r="A252" s="282" t="s">
        <v>363</v>
      </c>
      <c r="B252" s="302">
        <f>SUM(B250:B251)</f>
        <v>12.306061687172596</v>
      </c>
      <c r="C252" s="299" t="str">
        <f>CONCATENATE("(",ROUND((B252/$H252)*100,1),")")</f>
        <v>(34.1)</v>
      </c>
      <c r="D252" s="302">
        <f>SUM(D250:D251)</f>
        <v>21.227223447846342</v>
      </c>
      <c r="E252" s="299" t="str">
        <f>CONCATENATE("(",ROUND((D252/$H252)*100,1),")")</f>
        <v>(58.8)</v>
      </c>
      <c r="F252" s="302">
        <f>SUM(F250:F251)</f>
        <v>2.5777148649811563</v>
      </c>
      <c r="G252" s="299" t="str">
        <f>CONCATENATE("(",ROUND((F252/$H252)*100,1),")")</f>
        <v>(7.1)</v>
      </c>
      <c r="H252" s="302">
        <f>SUM(H250:H251)</f>
        <v>36.111000000000097</v>
      </c>
      <c r="I252" s="299" t="str">
        <f>CONCATENATE("(",ROUND((H252/$H252)*100,1),")")</f>
        <v>(100)</v>
      </c>
      <c r="K252" s="302">
        <f t="shared" si="197"/>
        <v>2.1533137667364901</v>
      </c>
      <c r="L252" s="302">
        <f t="shared" si="198"/>
        <v>3.34713187622501</v>
      </c>
      <c r="M252" s="302">
        <f t="shared" si="199"/>
        <v>0.48155435703859339</v>
      </c>
      <c r="N252" s="302">
        <f t="shared" si="200"/>
        <v>5.9820000000000935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2.0654601463059579</v>
      </c>
      <c r="C261" s="299" t="str">
        <f>CONCATENATE("(",ROUND((B261/$H263)*100,1),")")</f>
        <v>(30.6)</v>
      </c>
      <c r="D261" s="302">
        <f>'Ind T6'!M108</f>
        <v>0.56185021178321204</v>
      </c>
      <c r="E261" s="299" t="str">
        <f>CONCATENATE("(",ROUND((D261/$H263)*100,1),")")</f>
        <v>(8.3)</v>
      </c>
      <c r="F261" s="302">
        <f>'Ind T6'!N108</f>
        <v>1.0857961109121692</v>
      </c>
      <c r="G261" s="299" t="str">
        <f>CONCATENATE("(",ROUND((F261/$H263)*100,1),")")</f>
        <v>(16.1)</v>
      </c>
      <c r="H261" s="302">
        <f>SUM(B261,D261,F261)</f>
        <v>3.7131064690013389</v>
      </c>
      <c r="I261" s="299" t="str">
        <f>CONCATENATE("(",ROUND((H261/$H263)*100,1),")")</f>
        <v>(55)</v>
      </c>
      <c r="K261" s="302">
        <f>B266-B261</f>
        <v>-0.11150436064728608</v>
      </c>
      <c r="L261" s="302">
        <f>D266-D261</f>
        <v>-2.1099210131808599E-3</v>
      </c>
      <c r="M261" s="302">
        <f>F266-F261</f>
        <v>-4.6553529718333708E-2</v>
      </c>
      <c r="N261" s="302">
        <f>SUM(K261:M261)</f>
        <v>-0.16016781137880065</v>
      </c>
    </row>
    <row r="262" spans="1:14" x14ac:dyDescent="0.2">
      <c r="A262" s="282" t="s">
        <v>365</v>
      </c>
      <c r="B262" s="302">
        <f>'Ind T6'!L107</f>
        <v>1.7856180207944012</v>
      </c>
      <c r="C262" s="299" t="str">
        <f>CONCATENATE("(",ROUND((B262/$H263)*100,1),")")</f>
        <v>(26.5)</v>
      </c>
      <c r="D262" s="302">
        <f>'Ind T6'!M107</f>
        <v>0.81483442433322117</v>
      </c>
      <c r="E262" s="299" t="str">
        <f>CONCATENATE("(",ROUND((D262/$H263)*100,1),")")</f>
        <v>(12.1)</v>
      </c>
      <c r="F262" s="302">
        <f>'Ind T6'!N107</f>
        <v>0.43644108587103625</v>
      </c>
      <c r="G262" s="299" t="str">
        <f>CONCATENATE("(",ROUND((F262/$H263)*100,1),")")</f>
        <v>(6.5)</v>
      </c>
      <c r="H262" s="302">
        <f t="shared" ref="H262" si="201">SUM(B262,D262,F262)</f>
        <v>3.0368935309986589</v>
      </c>
      <c r="I262" s="299" t="str">
        <f>CONCATENATE("(",ROUND((H262/$H263)*100,1),")")</f>
        <v>(45)</v>
      </c>
      <c r="K262" s="302">
        <f t="shared" ref="K262:K263" si="202">B267-B262</f>
        <v>-8.9065740354322909E-2</v>
      </c>
      <c r="L262" s="302">
        <f t="shared" ref="L262:L263" si="203">D267-D262</f>
        <v>-2.8929956441723803E-2</v>
      </c>
      <c r="M262" s="302">
        <f t="shared" ref="M262:M263" si="204">F267-F262</f>
        <v>-2.5836491825151631E-2</v>
      </c>
      <c r="N262" s="302">
        <f t="shared" ref="N262:N263" si="205">SUM(K262:M262)</f>
        <v>-0.14383218862119834</v>
      </c>
    </row>
    <row r="263" spans="1:14" x14ac:dyDescent="0.2">
      <c r="A263" s="282" t="s">
        <v>363</v>
      </c>
      <c r="B263" s="302">
        <f>SUM(B261:B262)</f>
        <v>3.8510781671003591</v>
      </c>
      <c r="C263" s="299" t="str">
        <f>CONCATENATE("(",ROUND((B263/$H263)*100,1),")")</f>
        <v>(57.1)</v>
      </c>
      <c r="D263" s="302">
        <f>SUM(D261:D262)</f>
        <v>1.3766846361164333</v>
      </c>
      <c r="E263" s="299" t="str">
        <f>CONCATENATE("(",ROUND((D263/$H263)*100,1),")")</f>
        <v>(20.4)</v>
      </c>
      <c r="F263" s="302">
        <f>SUM(F261:F262)</f>
        <v>1.5222371967832053</v>
      </c>
      <c r="G263" s="299" t="str">
        <f>CONCATENATE("(",ROUND((F263/$H263)*100,1),")")</f>
        <v>(22.6)</v>
      </c>
      <c r="H263" s="302">
        <f>SUM(H261:H262)</f>
        <v>6.7499999999999982</v>
      </c>
      <c r="I263" s="299" t="str">
        <f>CONCATENATE("(",ROUND((H263/$H263)*100,1),")")</f>
        <v>(100)</v>
      </c>
      <c r="K263" s="302">
        <f t="shared" si="202"/>
        <v>-0.20057010100160921</v>
      </c>
      <c r="L263" s="302">
        <f t="shared" si="203"/>
        <v>-3.1039877454904774E-2</v>
      </c>
      <c r="M263" s="302">
        <f t="shared" si="204"/>
        <v>-7.2390021543485172E-2</v>
      </c>
      <c r="N263" s="302">
        <f t="shared" si="205"/>
        <v>-0.30399999999999916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1.9539557856586718</v>
      </c>
      <c r="C266" s="299" t="str">
        <f>CONCATENATE("(",ROUND((B266/$H268)*100,1),")")</f>
        <v>(30.3)</v>
      </c>
      <c r="D266" s="302">
        <f>'Ind T6'!R108</f>
        <v>0.55974029077003118</v>
      </c>
      <c r="E266" s="299" t="str">
        <f>CONCATENATE("(",ROUND((D266/$H268)*100,1),")")</f>
        <v>(8.7)</v>
      </c>
      <c r="F266" s="302">
        <f>'Ind T6'!S108</f>
        <v>1.0392425811938355</v>
      </c>
      <c r="G266" s="299" t="str">
        <f>CONCATENATE("(",ROUND((F266/$H268)*100,1),")")</f>
        <v>(16.1)</v>
      </c>
      <c r="H266" s="302">
        <f>SUM(B266,D266,F266)</f>
        <v>3.5529386576225384</v>
      </c>
      <c r="I266" s="299" t="str">
        <f>CONCATENATE("(",ROUND((H266/$H268)*100,1),")")</f>
        <v>(55.1)</v>
      </c>
      <c r="K266" s="302">
        <f>B271-B266</f>
        <v>-6.935078216718793E-2</v>
      </c>
      <c r="L266" s="302">
        <f>D271-D266</f>
        <v>2.2229472515700399E-2</v>
      </c>
      <c r="M266" s="302">
        <f>F271-F266</f>
        <v>-1.6335143207601766E-2</v>
      </c>
      <c r="N266" s="302">
        <f>SUM(K266:M266)</f>
        <v>-6.3456452859089296E-2</v>
      </c>
    </row>
    <row r="267" spans="1:14" x14ac:dyDescent="0.2">
      <c r="A267" s="282" t="s">
        <v>365</v>
      </c>
      <c r="B267" s="302">
        <f>'Ind T6'!Q107</f>
        <v>1.6965522804400783</v>
      </c>
      <c r="C267" s="299" t="str">
        <f>CONCATENATE("(",ROUND((B267/$H268)*100,1),")")</f>
        <v>(26.3)</v>
      </c>
      <c r="D267" s="302">
        <f>'Ind T6'!R107</f>
        <v>0.78590446789149737</v>
      </c>
      <c r="E267" s="299" t="str">
        <f>CONCATENATE("(",ROUND((D267/$H268)*100,1),")")</f>
        <v>(12.2)</v>
      </c>
      <c r="F267" s="302">
        <f>'Ind T6'!S107</f>
        <v>0.41060459404588462</v>
      </c>
      <c r="G267" s="299" t="str">
        <f>CONCATENATE("(",ROUND((F267/$H268)*100,1),")")</f>
        <v>(6.4)</v>
      </c>
      <c r="H267" s="302">
        <f t="shared" ref="H267" si="206">SUM(B267,D267,F267)</f>
        <v>2.8930613423774605</v>
      </c>
      <c r="I267" s="299" t="str">
        <f>CONCATENATE("(",ROUND((H267/$H268)*100,1),")")</f>
        <v>(44.9)</v>
      </c>
      <c r="K267" s="302">
        <f t="shared" ref="K267:K268" si="207">B272-B267</f>
        <v>-2.8805352911736026E-2</v>
      </c>
      <c r="L267" s="302">
        <f t="shared" ref="L267:L268" si="208">D272-D267</f>
        <v>-1.8086696248486023E-2</v>
      </c>
      <c r="M267" s="302">
        <f t="shared" ref="M267:M268" si="209">F272-F267</f>
        <v>-2.7651497980701489E-2</v>
      </c>
      <c r="N267" s="302">
        <f t="shared" ref="N267:N268" si="210">SUM(K267:M267)</f>
        <v>-7.4543547140923538E-2</v>
      </c>
    </row>
    <row r="268" spans="1:14" x14ac:dyDescent="0.2">
      <c r="A268" s="282" t="s">
        <v>363</v>
      </c>
      <c r="B268" s="302">
        <f>SUM(B266:B267)</f>
        <v>3.6505080660987499</v>
      </c>
      <c r="C268" s="299" t="str">
        <f>CONCATENATE("(",ROUND((B268/$H268)*100,1),")")</f>
        <v>(56.6)</v>
      </c>
      <c r="D268" s="302">
        <f>SUM(D266:D267)</f>
        <v>1.3456447586615286</v>
      </c>
      <c r="E268" s="299" t="str">
        <f>CONCATENATE("(",ROUND((D268/$H268)*100,1),")")</f>
        <v>(20.9)</v>
      </c>
      <c r="F268" s="302">
        <f>SUM(F266:F267)</f>
        <v>1.4498471752397202</v>
      </c>
      <c r="G268" s="299" t="str">
        <f>CONCATENATE("(",ROUND((F268/$H268)*100,1),")")</f>
        <v>(22.5)</v>
      </c>
      <c r="H268" s="302">
        <f>SUM(H266:H267)</f>
        <v>6.4459999999999988</v>
      </c>
      <c r="I268" s="299" t="str">
        <f>CONCATENATE("(",ROUND((H268/$H268)*100,1),")")</f>
        <v>(100)</v>
      </c>
      <c r="K268" s="302">
        <f t="shared" si="207"/>
        <v>-9.8156135078923512E-2</v>
      </c>
      <c r="L268" s="302">
        <f t="shared" si="208"/>
        <v>4.1427762672143764E-3</v>
      </c>
      <c r="M268" s="302">
        <f t="shared" si="209"/>
        <v>-4.3986641188303199E-2</v>
      </c>
      <c r="N268" s="302">
        <f t="shared" si="210"/>
        <v>-0.13800000000001234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1.8846050034914839</v>
      </c>
      <c r="C271" s="299" t="str">
        <f>CONCATENATE("(",ROUND((B271/$H273)*100,1),")")</f>
        <v>(29.9)</v>
      </c>
      <c r="D271" s="302">
        <f>'Ind T6'!W108</f>
        <v>0.58196976328573158</v>
      </c>
      <c r="E271" s="299" t="str">
        <f>CONCATENATE("(",ROUND((D271/$H273)*100,1),")")</f>
        <v>(9.2)</v>
      </c>
      <c r="F271" s="302">
        <f>'Ind T6'!X108</f>
        <v>1.0229074379862337</v>
      </c>
      <c r="G271" s="299" t="str">
        <f>CONCATENATE("(",ROUND((F271/$H273)*100,1),")")</f>
        <v>(16.2)</v>
      </c>
      <c r="H271" s="302">
        <f>SUM(B271,D271,F271)</f>
        <v>3.4894822047634495</v>
      </c>
      <c r="I271" s="299" t="str">
        <f>CONCATENATE("(",ROUND((H271/$H273)*100,1),")")</f>
        <v>(55.3)</v>
      </c>
      <c r="K271" s="302">
        <f>B271-B261</f>
        <v>-0.18085514281447401</v>
      </c>
      <c r="L271" s="302">
        <f>D271-D261</f>
        <v>2.0119551502519539E-2</v>
      </c>
      <c r="M271" s="302">
        <f>F271-F261</f>
        <v>-6.2888672925935474E-2</v>
      </c>
      <c r="N271" s="302">
        <f>SUM(K271:M271)</f>
        <v>-0.22362426423788995</v>
      </c>
    </row>
    <row r="272" spans="1:14" x14ac:dyDescent="0.2">
      <c r="A272" s="282" t="s">
        <v>365</v>
      </c>
      <c r="B272" s="302">
        <f>'Ind T6'!V107</f>
        <v>1.6677469275283423</v>
      </c>
      <c r="C272" s="299" t="str">
        <f>CONCATENATE("(",ROUND((B272/$H273)*100,1),")")</f>
        <v>(26.4)</v>
      </c>
      <c r="D272" s="302">
        <f>'Ind T6'!W107</f>
        <v>0.76781777164301135</v>
      </c>
      <c r="E272" s="299" t="str">
        <f>CONCATENATE("(",ROUND((D272/$H273)*100,1),")")</f>
        <v>(12.2)</v>
      </c>
      <c r="F272" s="302">
        <f>'Ind T6'!X107</f>
        <v>0.38295309606518313</v>
      </c>
      <c r="G272" s="299" t="str">
        <f>CONCATENATE("(",ROUND((F272/$H273)*100,1),")")</f>
        <v>(6.1)</v>
      </c>
      <c r="H272" s="302">
        <f t="shared" ref="H272" si="211">SUM(B272,D272,F272)</f>
        <v>2.8185177952365366</v>
      </c>
      <c r="I272" s="299" t="str">
        <f>CONCATENATE("(",ROUND((H272/$H273)*100,1),")")</f>
        <v>(44.7)</v>
      </c>
      <c r="K272" s="302">
        <f t="shared" ref="K272:K273" si="212">B272-B262</f>
        <v>-0.11787109326605894</v>
      </c>
      <c r="L272" s="302">
        <f t="shared" ref="L272:L273" si="213">D272-D262</f>
        <v>-4.7016652690209826E-2</v>
      </c>
      <c r="M272" s="302">
        <f t="shared" ref="M272:M273" si="214">F272-F262</f>
        <v>-5.348798980585312E-2</v>
      </c>
      <c r="N272" s="302">
        <f t="shared" ref="N272:N273" si="215">SUM(K272:M272)</f>
        <v>-0.21837573576212188</v>
      </c>
    </row>
    <row r="273" spans="1:14" x14ac:dyDescent="0.2">
      <c r="A273" s="282" t="s">
        <v>363</v>
      </c>
      <c r="B273" s="302">
        <f>SUM(B271:B272)</f>
        <v>3.5523519310198264</v>
      </c>
      <c r="C273" s="299" t="str">
        <f>CONCATENATE("(",ROUND((B273/$H273)*100,1),")")</f>
        <v>(56.3)</v>
      </c>
      <c r="D273" s="302">
        <f>SUM(D271:D272)</f>
        <v>1.3497875349287429</v>
      </c>
      <c r="E273" s="299" t="str">
        <f>CONCATENATE("(",ROUND((D273/$H273)*100,1),")")</f>
        <v>(21.4)</v>
      </c>
      <c r="F273" s="302">
        <f>SUM(F271:F272)</f>
        <v>1.405860534051417</v>
      </c>
      <c r="G273" s="299" t="str">
        <f>CONCATENATE("(",ROUND((F273/$H273)*100,1),")")</f>
        <v>(22.3)</v>
      </c>
      <c r="H273" s="302">
        <f>SUM(H271:H272)</f>
        <v>6.3079999999999856</v>
      </c>
      <c r="I273" s="299" t="str">
        <f>CONCATENATE("(",ROUND((H273/$H273)*100,1),")")</f>
        <v>(100)</v>
      </c>
      <c r="K273" s="302">
        <f t="shared" si="212"/>
        <v>-0.29872623608053273</v>
      </c>
      <c r="L273" s="302">
        <f t="shared" si="213"/>
        <v>-2.6897101187690398E-2</v>
      </c>
      <c r="M273" s="302">
        <f t="shared" si="214"/>
        <v>-0.11637666273178837</v>
      </c>
      <c r="N273" s="302">
        <f t="shared" si="215"/>
        <v>-0.44200000000001149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11.680946110342969</v>
      </c>
      <c r="C282" s="299" t="str">
        <f>CONCATENATE("(",ROUND((B282/$H284)*100,1),")")</f>
        <v>(59.1)</v>
      </c>
      <c r="D282" s="302">
        <f>'Ind T6'!M117</f>
        <v>1.0860935983027042</v>
      </c>
      <c r="E282" s="299" t="str">
        <f>CONCATENATE("(",ROUND((D282/$H284)*100,1),")")</f>
        <v>(5.5)</v>
      </c>
      <c r="F282" s="302">
        <f>'Ind T6'!N117</f>
        <v>1.23462730470011</v>
      </c>
      <c r="G282" s="299" t="str">
        <f>CONCATENATE("(",ROUND((F282/$H284)*100,1),")")</f>
        <v>(6.2)</v>
      </c>
      <c r="H282" s="302">
        <f>SUM(B282,D282,F282)</f>
        <v>14.001667013345783</v>
      </c>
      <c r="I282" s="299" t="str">
        <f>CONCATENATE("(",ROUND((H282/$H284)*100,1),")")</f>
        <v>(70.8)</v>
      </c>
      <c r="K282" s="302">
        <f>B287-B282</f>
        <v>0.4297361403016744</v>
      </c>
      <c r="L282" s="302">
        <f>D287-D282</f>
        <v>5.6902938539090897E-2</v>
      </c>
      <c r="M282" s="302">
        <f>F287-F282</f>
        <v>8.4306173158666953E-2</v>
      </c>
      <c r="N282" s="302">
        <f>SUM(K282:M282)</f>
        <v>0.57094525199943225</v>
      </c>
    </row>
    <row r="283" spans="1:14" x14ac:dyDescent="0.2">
      <c r="A283" s="282" t="s">
        <v>365</v>
      </c>
      <c r="B283" s="302">
        <f>'Ind T6'!L116</f>
        <v>4.529568488938418</v>
      </c>
      <c r="C283" s="299" t="str">
        <f>CONCATENATE("(",ROUND((B283/$H284)*100,1),")")</f>
        <v>(22.9)</v>
      </c>
      <c r="D283" s="302">
        <f>'Ind T6'!M116</f>
        <v>1.0948447880260945</v>
      </c>
      <c r="E283" s="299" t="str">
        <f>CONCATENATE("(",ROUND((D283/$H284)*100,1),")")</f>
        <v>(5.5)</v>
      </c>
      <c r="F283" s="302">
        <f>'Ind T6'!N116</f>
        <v>0.15491970968967422</v>
      </c>
      <c r="G283" s="299" t="str">
        <f>CONCATENATE("(",ROUND((F283/$H284)*100,1),")")</f>
        <v>(0.8)</v>
      </c>
      <c r="H283" s="302">
        <f t="shared" ref="H283" si="216">SUM(B283,D283,F283)</f>
        <v>5.7793329866541869</v>
      </c>
      <c r="I283" s="299" t="str">
        <f>CONCATENATE("(",ROUND((H283/$H284)*100,1),")")</f>
        <v>(29.2)</v>
      </c>
      <c r="K283" s="302">
        <f t="shared" ref="K283:K284" si="217">B288-B283</f>
        <v>0.31119042133529273</v>
      </c>
      <c r="L283" s="302">
        <f t="shared" ref="L283:L284" si="218">D288-D283</f>
        <v>3.2718683844817686E-2</v>
      </c>
      <c r="M283" s="302">
        <f t="shared" ref="M283:M284" si="219">F288-F283</f>
        <v>9.1456428205089202E-3</v>
      </c>
      <c r="N283" s="302">
        <f t="shared" ref="N283:N284" si="220">SUM(K283:M283)</f>
        <v>0.35305474800061931</v>
      </c>
    </row>
    <row r="284" spans="1:14" x14ac:dyDescent="0.2">
      <c r="A284" s="282" t="s">
        <v>363</v>
      </c>
      <c r="B284" s="302">
        <f>SUM(B282:B283)</f>
        <v>16.210514599281389</v>
      </c>
      <c r="C284" s="299" t="str">
        <f>CONCATENATE("(",ROUND((B284/$H284)*100,1),")")</f>
        <v>(81.9)</v>
      </c>
      <c r="D284" s="302">
        <f>SUM(D282:D283)</f>
        <v>2.1809383863287986</v>
      </c>
      <c r="E284" s="299" t="str">
        <f>CONCATENATE("(",ROUND((D284/$H284)*100,1),")")</f>
        <v>(11)</v>
      </c>
      <c r="F284" s="302">
        <f>SUM(F282:F283)</f>
        <v>1.3895470143897841</v>
      </c>
      <c r="G284" s="299" t="str">
        <f>CONCATENATE("(",ROUND((F284/$H284)*100,1),")")</f>
        <v>(7)</v>
      </c>
      <c r="H284" s="302">
        <f>SUM(H282:H283)</f>
        <v>19.78099999999997</v>
      </c>
      <c r="I284" s="299" t="str">
        <f>CONCATENATE("(",ROUND((H284/$H284)*100,1),")")</f>
        <v>(100)</v>
      </c>
      <c r="K284" s="302">
        <f t="shared" si="217"/>
        <v>0.74092656163696446</v>
      </c>
      <c r="L284" s="302">
        <f t="shared" si="218"/>
        <v>8.9621622383909028E-2</v>
      </c>
      <c r="M284" s="302">
        <f t="shared" si="219"/>
        <v>9.3451815979175956E-2</v>
      </c>
      <c r="N284" s="302">
        <f t="shared" si="220"/>
        <v>0.92400000000004945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12.110682250644643</v>
      </c>
      <c r="C287" s="299" t="str">
        <f>CONCATENATE("(",ROUND((B287/$H289)*100,1),")")</f>
        <v>(58.5)</v>
      </c>
      <c r="D287" s="302">
        <f>'Ind T6'!R117</f>
        <v>1.1429965368417951</v>
      </c>
      <c r="E287" s="299" t="str">
        <f>CONCATENATE("(",ROUND((D287/$H289)*100,1),")")</f>
        <v>(5.5)</v>
      </c>
      <c r="F287" s="302">
        <f>'Ind T6'!S117</f>
        <v>1.3189334778587769</v>
      </c>
      <c r="G287" s="299" t="str">
        <f>CONCATENATE("(",ROUND((F287/$H289)*100,1),")")</f>
        <v>(6.4)</v>
      </c>
      <c r="H287" s="302">
        <f>SUM(B287,D287,F287)</f>
        <v>14.572612265345217</v>
      </c>
      <c r="I287" s="299" t="str">
        <f>CONCATENATE("(",ROUND((H287/$H289)*100,1),")")</f>
        <v>(70.4)</v>
      </c>
      <c r="K287" s="302">
        <f>B292-B287</f>
        <v>0.47689272455552967</v>
      </c>
      <c r="L287" s="302">
        <f>D292-D287</f>
        <v>6.7627154547727386E-2</v>
      </c>
      <c r="M287" s="302">
        <f>F292-F287</f>
        <v>9.7875679636067803E-2</v>
      </c>
      <c r="N287" s="302">
        <f>SUM(K287:M287)</f>
        <v>0.64239555873932486</v>
      </c>
    </row>
    <row r="288" spans="1:14" x14ac:dyDescent="0.2">
      <c r="A288" s="282" t="s">
        <v>365</v>
      </c>
      <c r="B288" s="302">
        <f>'Ind T6'!Q116</f>
        <v>4.8407589102737107</v>
      </c>
      <c r="C288" s="299" t="str">
        <f>CONCATENATE("(",ROUND((B288/$H289)*100,1),")")</f>
        <v>(23.4)</v>
      </c>
      <c r="D288" s="302">
        <f>'Ind T6'!R116</f>
        <v>1.1275634718709122</v>
      </c>
      <c r="E288" s="299" t="str">
        <f>CONCATENATE("(",ROUND((D288/$H289)*100,1),")")</f>
        <v>(5.4)</v>
      </c>
      <c r="F288" s="302">
        <f>'Ind T6'!S116</f>
        <v>0.16406535251018314</v>
      </c>
      <c r="G288" s="299" t="str">
        <f>CONCATENATE("(",ROUND((F288/$H289)*100,1),")")</f>
        <v>(0.8)</v>
      </c>
      <c r="H288" s="302">
        <f t="shared" ref="H288" si="221">SUM(B288,D288,F288)</f>
        <v>6.1323877346548059</v>
      </c>
      <c r="I288" s="299" t="str">
        <f>CONCATENATE("(",ROUND((H288/$H289)*100,1),")")</f>
        <v>(29.6)</v>
      </c>
      <c r="K288" s="302">
        <f t="shared" ref="K288:K289" si="222">B293-B288</f>
        <v>0.4644599512343941</v>
      </c>
      <c r="L288" s="302">
        <f t="shared" ref="L288:L289" si="223">D293-D288</f>
        <v>1.6956777295408898E-2</v>
      </c>
      <c r="M288" s="302">
        <f t="shared" ref="M288:M289" si="224">F293-F288</f>
        <v>9.1877127308392093E-3</v>
      </c>
      <c r="N288" s="302">
        <f t="shared" ref="N288:N289" si="225">SUM(K288:M288)</f>
        <v>0.49060444126064218</v>
      </c>
    </row>
    <row r="289" spans="1:14" x14ac:dyDescent="0.2">
      <c r="A289" s="282" t="s">
        <v>363</v>
      </c>
      <c r="B289" s="302">
        <f>SUM(B287:B288)</f>
        <v>16.951441160918353</v>
      </c>
      <c r="C289" s="299" t="str">
        <f>CONCATENATE("(",ROUND((B289/$H289)*100,1),")")</f>
        <v>(81.9)</v>
      </c>
      <c r="D289" s="302">
        <f>SUM(D287:D288)</f>
        <v>2.2705600087127076</v>
      </c>
      <c r="E289" s="299" t="str">
        <f>CONCATENATE("(",ROUND((D289/$H289)*100,1),")")</f>
        <v>(11)</v>
      </c>
      <c r="F289" s="302">
        <f>SUM(F287:F288)</f>
        <v>1.4829988303689601</v>
      </c>
      <c r="G289" s="299" t="str">
        <f>CONCATENATE("(",ROUND((F289/$H289)*100,1),")")</f>
        <v>(7.2)</v>
      </c>
      <c r="H289" s="302">
        <f>SUM(H287:H288)</f>
        <v>20.705000000000023</v>
      </c>
      <c r="I289" s="299" t="str">
        <f>CONCATENATE("(",ROUND((H289/$H289)*100,1),")")</f>
        <v>(100)</v>
      </c>
      <c r="K289" s="302">
        <f t="shared" si="222"/>
        <v>0.94135267578992554</v>
      </c>
      <c r="L289" s="302">
        <f t="shared" si="223"/>
        <v>8.4583931843136284E-2</v>
      </c>
      <c r="M289" s="302">
        <f t="shared" si="224"/>
        <v>0.1070633923669071</v>
      </c>
      <c r="N289" s="302">
        <f t="shared" si="225"/>
        <v>1.1329999999999689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12.587574975200173</v>
      </c>
      <c r="C292" s="299" t="str">
        <f>CONCATENATE("(",ROUND((B292/$H294)*100,1),")")</f>
        <v>(57.6)</v>
      </c>
      <c r="D292" s="302">
        <f>'Ind T6'!W117</f>
        <v>1.2106236913895225</v>
      </c>
      <c r="E292" s="299" t="str">
        <f>CONCATENATE("(",ROUND((D292/$H294)*100,1),")")</f>
        <v>(5.5)</v>
      </c>
      <c r="F292" s="302">
        <f>'Ind T6'!X117</f>
        <v>1.4168091574948447</v>
      </c>
      <c r="G292" s="299" t="str">
        <f>CONCATENATE("(",ROUND((F292/$H294)*100,1),")")</f>
        <v>(6.5)</v>
      </c>
      <c r="H292" s="302">
        <f>SUM(B292,D292,F292)</f>
        <v>15.215007824084539</v>
      </c>
      <c r="I292" s="299" t="str">
        <f>CONCATENATE("(",ROUND((H292/$H294)*100,1),")")</f>
        <v>(69.7)</v>
      </c>
      <c r="K292" s="302">
        <f>B292-B282</f>
        <v>0.90662886485720406</v>
      </c>
      <c r="L292" s="302">
        <f>D292-D282</f>
        <v>0.12453009308681828</v>
      </c>
      <c r="M292" s="302">
        <f>F292-F282</f>
        <v>0.18218185279473476</v>
      </c>
      <c r="N292" s="302">
        <f>SUM(K292:M292)</f>
        <v>1.2133408107387571</v>
      </c>
    </row>
    <row r="293" spans="1:14" x14ac:dyDescent="0.2">
      <c r="A293" s="282" t="s">
        <v>365</v>
      </c>
      <c r="B293" s="302">
        <f>'Ind T6'!V116</f>
        <v>5.3052188615081048</v>
      </c>
      <c r="C293" s="299" t="str">
        <f>CONCATENATE("(",ROUND((B293/$H294)*100,1),")")</f>
        <v>(24.3)</v>
      </c>
      <c r="D293" s="302">
        <f>'Ind T6'!W116</f>
        <v>1.1445202491663211</v>
      </c>
      <c r="E293" s="299" t="str">
        <f>CONCATENATE("(",ROUND((D293/$H294)*100,1),")")</f>
        <v>(5.2)</v>
      </c>
      <c r="F293" s="302">
        <f>'Ind T6'!X116</f>
        <v>0.17325306524102235</v>
      </c>
      <c r="G293" s="299" t="str">
        <f>CONCATENATE("(",ROUND((F293/$H294)*100,1),")")</f>
        <v>(0.8)</v>
      </c>
      <c r="H293" s="302">
        <f t="shared" ref="H293" si="226">SUM(B293,D293,F293)</f>
        <v>6.6229921759154484</v>
      </c>
      <c r="I293" s="299" t="str">
        <f>CONCATENATE("(",ROUND((H293/$H294)*100,1),")")</f>
        <v>(30.3)</v>
      </c>
      <c r="K293" s="302">
        <f t="shared" ref="K293:K294" si="227">B293-B283</f>
        <v>0.77565037256968683</v>
      </c>
      <c r="L293" s="302">
        <f t="shared" ref="L293:L294" si="228">D293-D283</f>
        <v>4.9675461140226584E-2</v>
      </c>
      <c r="M293" s="302">
        <f t="shared" ref="M293:M294" si="229">F293-F283</f>
        <v>1.8333355551348129E-2</v>
      </c>
      <c r="N293" s="302">
        <f t="shared" ref="N293:N294" si="230">SUM(K293:M293)</f>
        <v>0.84365918926126149</v>
      </c>
    </row>
    <row r="294" spans="1:14" x14ac:dyDescent="0.2">
      <c r="A294" s="282" t="s">
        <v>363</v>
      </c>
      <c r="B294" s="302">
        <f>SUM(B292:B293)</f>
        <v>17.892793836708279</v>
      </c>
      <c r="C294" s="299" t="str">
        <f>CONCATENATE("(",ROUND((B294/$H294)*100,1),")")</f>
        <v>(81.9)</v>
      </c>
      <c r="D294" s="302">
        <f>SUM(D292:D293)</f>
        <v>2.3551439405558439</v>
      </c>
      <c r="E294" s="299" t="str">
        <f>CONCATENATE("(",ROUND((D294/$H294)*100,1),")")</f>
        <v>(10.8)</v>
      </c>
      <c r="F294" s="302">
        <f>SUM(F292:F293)</f>
        <v>1.5900622227358672</v>
      </c>
      <c r="G294" s="299" t="str">
        <f>CONCATENATE("(",ROUND((F294/$H294)*100,1),")")</f>
        <v>(7.3)</v>
      </c>
      <c r="H294" s="302">
        <f>SUM(H292:H293)</f>
        <v>21.837999999999987</v>
      </c>
      <c r="I294" s="299" t="str">
        <f>CONCATENATE("(",ROUND((H294/$H294)*100,1),")")</f>
        <v>(100)</v>
      </c>
      <c r="K294" s="302">
        <f t="shared" si="227"/>
        <v>1.68227923742689</v>
      </c>
      <c r="L294" s="302">
        <f t="shared" si="228"/>
        <v>0.17420555422704531</v>
      </c>
      <c r="M294" s="302">
        <f t="shared" si="229"/>
        <v>0.20051520834608305</v>
      </c>
      <c r="N294" s="302">
        <f t="shared" si="230"/>
        <v>2.0570000000000181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4.1529443669438528</v>
      </c>
      <c r="C303" s="299" t="str">
        <f>CONCATENATE("(",ROUND((B303/$H305)*100,1),")")</f>
        <v>(39.1)</v>
      </c>
      <c r="D303" s="302">
        <f>'Ind T6'!M126</f>
        <v>0.24630693462135989</v>
      </c>
      <c r="E303" s="299" t="str">
        <f>CONCATENATE("(",ROUND((D303/$H305)*100,1),")")</f>
        <v>(2.3)</v>
      </c>
      <c r="F303" s="302">
        <f>'Ind T6'!N126</f>
        <v>0.45099602165139024</v>
      </c>
      <c r="G303" s="299" t="str">
        <f>CONCATENATE("(",ROUND((F303/$H305)*100,1),")")</f>
        <v>(4.2)</v>
      </c>
      <c r="H303" s="302">
        <f>SUM(B303,D303,F303)</f>
        <v>4.8502473232166023</v>
      </c>
      <c r="I303" s="299" t="str">
        <f>CONCATENATE("(",ROUND((H303/$H305)*100,1),")")</f>
        <v>(45.6)</v>
      </c>
      <c r="K303" s="302">
        <f>B308-B303</f>
        <v>-0.21064880203341207</v>
      </c>
      <c r="L303" s="302">
        <f>D308-D303</f>
        <v>-2.9189749338213722E-3</v>
      </c>
      <c r="M303" s="302">
        <f>F308-F303</f>
        <v>-1.3243756948067564E-3</v>
      </c>
      <c r="N303" s="302">
        <f>SUM(K303:M303)</f>
        <v>-0.2148921526620402</v>
      </c>
    </row>
    <row r="304" spans="1:14" x14ac:dyDescent="0.2">
      <c r="A304" s="282" t="s">
        <v>365</v>
      </c>
      <c r="B304" s="302">
        <f>'Ind T6'!L125</f>
        <v>4.0110900694820728</v>
      </c>
      <c r="C304" s="299" t="str">
        <f>CONCATENATE("(",ROUND((B304/$H305)*100,1),")")</f>
        <v>(37.7)</v>
      </c>
      <c r="D304" s="302">
        <f>'Ind T6'!M125</f>
        <v>1.1669318051075293</v>
      </c>
      <c r="E304" s="299" t="str">
        <f>CONCATENATE("(",ROUND((D304/$H305)*100,1),")")</f>
        <v>(11)</v>
      </c>
      <c r="F304" s="302">
        <f>'Ind T6'!N125</f>
        <v>0.60373080219378628</v>
      </c>
      <c r="G304" s="299" t="str">
        <f>CONCATENATE("(",ROUND((F304/$H305)*100,1),")")</f>
        <v>(5.7)</v>
      </c>
      <c r="H304" s="302">
        <f t="shared" ref="H304" si="231">SUM(B304,D304,F304)</f>
        <v>5.7817526767833884</v>
      </c>
      <c r="I304" s="299" t="str">
        <f>CONCATENATE("(",ROUND((H304/$H305)*100,1),")")</f>
        <v>(54.4)</v>
      </c>
      <c r="K304" s="302">
        <f t="shared" ref="K304:K305" si="232">B309-B304</f>
        <v>-0.2193548052664549</v>
      </c>
      <c r="L304" s="302">
        <f t="shared" ref="L304:L305" si="233">D309-D304</f>
        <v>-7.5503574212225644E-2</v>
      </c>
      <c r="M304" s="302">
        <f t="shared" ref="M304:M305" si="234">F309-F304</f>
        <v>-7.2494678592510686E-3</v>
      </c>
      <c r="N304" s="302">
        <f t="shared" ref="N304:N305" si="235">SUM(K304:M304)</f>
        <v>-0.30210784733793161</v>
      </c>
    </row>
    <row r="305" spans="1:14" x14ac:dyDescent="0.2">
      <c r="A305" s="282" t="s">
        <v>363</v>
      </c>
      <c r="B305" s="302">
        <f>SUM(B303:B304)</f>
        <v>8.1640344364259256</v>
      </c>
      <c r="C305" s="299" t="str">
        <f>CONCATENATE("(",ROUND((B305/$H305)*100,1),")")</f>
        <v>(76.8)</v>
      </c>
      <c r="D305" s="302">
        <f>SUM(D303:D304)</f>
        <v>1.413238739728889</v>
      </c>
      <c r="E305" s="299" t="str">
        <f>CONCATENATE("(",ROUND((D305/$H305)*100,1),")")</f>
        <v>(13.3)</v>
      </c>
      <c r="F305" s="302">
        <f>SUM(F303:F304)</f>
        <v>1.0547268238451766</v>
      </c>
      <c r="G305" s="299" t="str">
        <f>CONCATENATE("(",ROUND((F305/$H305)*100,1),")")</f>
        <v>(9.9)</v>
      </c>
      <c r="H305" s="302">
        <f>SUM(H303:H304)</f>
        <v>10.631999999999991</v>
      </c>
      <c r="I305" s="299" t="str">
        <f>CONCATENATE("(",ROUND((H305/$H305)*100,1),")")</f>
        <v>(100)</v>
      </c>
      <c r="K305" s="302">
        <f t="shared" si="232"/>
        <v>-0.43000360729986653</v>
      </c>
      <c r="L305" s="302">
        <f t="shared" si="233"/>
        <v>-7.8422549146046849E-2</v>
      </c>
      <c r="M305" s="302">
        <f t="shared" si="234"/>
        <v>-8.5738435540578806E-3</v>
      </c>
      <c r="N305" s="302">
        <f t="shared" si="235"/>
        <v>-0.51699999999997126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3.9422955649104408</v>
      </c>
      <c r="C308" s="299" t="str">
        <f>CONCATENATE("(",ROUND((B308/$H310)*100,1),")")</f>
        <v>(39)</v>
      </c>
      <c r="D308" s="302">
        <f>'Ind T6'!R126</f>
        <v>0.24338795968753851</v>
      </c>
      <c r="E308" s="299" t="str">
        <f>CONCATENATE("(",ROUND((D308/$H310)*100,1),")")</f>
        <v>(2.4)</v>
      </c>
      <c r="F308" s="302">
        <f>'Ind T6'!S126</f>
        <v>0.44967164595658349</v>
      </c>
      <c r="G308" s="299" t="str">
        <f>CONCATENATE("(",ROUND((F308/$H310)*100,1),")")</f>
        <v>(4.4)</v>
      </c>
      <c r="H308" s="302">
        <f>SUM(B308,D308,F308)</f>
        <v>4.635355170554563</v>
      </c>
      <c r="I308" s="299" t="str">
        <f>CONCATENATE("(",ROUND((H308/$H310)*100,1),")")</f>
        <v>(45.8)</v>
      </c>
      <c r="K308" s="302">
        <f>B313-B308</f>
        <v>-0.4916331734133963</v>
      </c>
      <c r="L308" s="302">
        <f>D313-D308</f>
        <v>-1.5764862627846904E-2</v>
      </c>
      <c r="M308" s="302">
        <f>F313-F308</f>
        <v>-4.0209470780467382E-2</v>
      </c>
      <c r="N308" s="302">
        <f>SUM(K308:M308)</f>
        <v>-0.54760750682171055</v>
      </c>
    </row>
    <row r="309" spans="1:14" x14ac:dyDescent="0.2">
      <c r="A309" s="282" t="s">
        <v>365</v>
      </c>
      <c r="B309" s="302">
        <f>'Ind T6'!Q125</f>
        <v>3.7917352642156179</v>
      </c>
      <c r="C309" s="299" t="str">
        <f>CONCATENATE("(",ROUND((B309/$H310)*100,1),")")</f>
        <v>(37.5)</v>
      </c>
      <c r="D309" s="302">
        <f>'Ind T6'!R125</f>
        <v>1.0914282308953036</v>
      </c>
      <c r="E309" s="299" t="str">
        <f>CONCATENATE("(",ROUND((D309/$H310)*100,1),")")</f>
        <v>(10.8)</v>
      </c>
      <c r="F309" s="302">
        <f>'Ind T6'!S125</f>
        <v>0.59648133433453521</v>
      </c>
      <c r="G309" s="299" t="str">
        <f>CONCATENATE("(",ROUND((F309/$H310)*100,1),")")</f>
        <v>(5.9)</v>
      </c>
      <c r="H309" s="302">
        <f t="shared" ref="H309" si="236">SUM(B309,D309,F309)</f>
        <v>5.4796448294454567</v>
      </c>
      <c r="I309" s="299" t="str">
        <f>CONCATENATE("(",ROUND((H309/$H310)*100,1),")")</f>
        <v>(54.2)</v>
      </c>
      <c r="K309" s="302">
        <f t="shared" ref="K309:K310" si="237">B314-B309</f>
        <v>-0.48374261996851953</v>
      </c>
      <c r="L309" s="302">
        <f t="shared" ref="L309:L310" si="238">D314-D309</f>
        <v>-0.14812180074173364</v>
      </c>
      <c r="M309" s="302">
        <f t="shared" ref="M309:M310" si="239">F314-F309</f>
        <v>-6.6528072468057364E-2</v>
      </c>
      <c r="N309" s="302">
        <f t="shared" ref="N309:N310" si="240">SUM(K309:M309)</f>
        <v>-0.69839249317831054</v>
      </c>
    </row>
    <row r="310" spans="1:14" x14ac:dyDescent="0.2">
      <c r="A310" s="282" t="s">
        <v>363</v>
      </c>
      <c r="B310" s="302">
        <f>SUM(B308:B309)</f>
        <v>7.7340308291260591</v>
      </c>
      <c r="C310" s="299" t="str">
        <f>CONCATENATE("(",ROUND((B310/$H310)*100,1),")")</f>
        <v>(76.5)</v>
      </c>
      <c r="D310" s="302">
        <f>SUM(D308:D309)</f>
        <v>1.3348161905828422</v>
      </c>
      <c r="E310" s="299" t="str">
        <f>CONCATENATE("(",ROUND((D310/$H310)*100,1),")")</f>
        <v>(13.2)</v>
      </c>
      <c r="F310" s="302">
        <f>SUM(F308:F309)</f>
        <v>1.0461529802911187</v>
      </c>
      <c r="G310" s="299" t="str">
        <f>CONCATENATE("(",ROUND((F310/$H310)*100,1),")")</f>
        <v>(10.3)</v>
      </c>
      <c r="H310" s="302">
        <f>SUM(H308:H309)</f>
        <v>10.11500000000002</v>
      </c>
      <c r="I310" s="299" t="str">
        <f>CONCATENATE("(",ROUND((H310/$H310)*100,1),")")</f>
        <v>(100)</v>
      </c>
      <c r="K310" s="302">
        <f t="shared" si="237"/>
        <v>-0.97537579338191627</v>
      </c>
      <c r="L310" s="302">
        <f t="shared" si="238"/>
        <v>-0.16388666336958058</v>
      </c>
      <c r="M310" s="302">
        <f t="shared" si="239"/>
        <v>-0.10673754324852469</v>
      </c>
      <c r="N310" s="302">
        <f t="shared" si="240"/>
        <v>-1.2460000000000215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3.4506623914970445</v>
      </c>
      <c r="C313" s="299" t="str">
        <f>CONCATENATE("(",ROUND((B313/$H315)*100,1),")")</f>
        <v>(38.9)</v>
      </c>
      <c r="D313" s="302">
        <f>'Ind T6'!W126</f>
        <v>0.22762309705969161</v>
      </c>
      <c r="E313" s="299" t="str">
        <f>CONCATENATE("(",ROUND((D313/$H315)*100,1),")")</f>
        <v>(2.6)</v>
      </c>
      <c r="F313" s="302">
        <f>'Ind T6'!X126</f>
        <v>0.40946217517611611</v>
      </c>
      <c r="G313" s="299" t="str">
        <f>CONCATENATE("(",ROUND((F313/$H315)*100,1),")")</f>
        <v>(4.6)</v>
      </c>
      <c r="H313" s="302">
        <f>SUM(B313,D313,F313)</f>
        <v>4.087747663732852</v>
      </c>
      <c r="I313" s="299" t="str">
        <f>CONCATENATE("(",ROUND((H313/$H315)*100,1),")")</f>
        <v>(46.1)</v>
      </c>
      <c r="K313" s="302">
        <f>B313-B303</f>
        <v>-0.70228197544680837</v>
      </c>
      <c r="L313" s="302">
        <f>D313-D303</f>
        <v>-1.8683837561668276E-2</v>
      </c>
      <c r="M313" s="302">
        <f>F313-F303</f>
        <v>-4.1533846475274139E-2</v>
      </c>
      <c r="N313" s="302">
        <f>SUM(K313:M313)</f>
        <v>-0.76249965948375076</v>
      </c>
    </row>
    <row r="314" spans="1:14" x14ac:dyDescent="0.2">
      <c r="A314" s="282" t="s">
        <v>365</v>
      </c>
      <c r="B314" s="302">
        <f>'Ind T6'!V125</f>
        <v>3.3079926442470984</v>
      </c>
      <c r="C314" s="299" t="str">
        <f>CONCATENATE("(",ROUND((B314/$H315)*100,1),")")</f>
        <v>(37.3)</v>
      </c>
      <c r="D314" s="302">
        <f>'Ind T6'!W125</f>
        <v>0.94330643015356996</v>
      </c>
      <c r="E314" s="299" t="str">
        <f>CONCATENATE("(",ROUND((D314/$H315)*100,1),")")</f>
        <v>(10.6)</v>
      </c>
      <c r="F314" s="302">
        <f>'Ind T6'!X125</f>
        <v>0.52995326186647784</v>
      </c>
      <c r="G314" s="299" t="str">
        <f>CONCATENATE("(",ROUND((F314/$H315)*100,1),")")</f>
        <v>(6)</v>
      </c>
      <c r="H314" s="302">
        <f t="shared" ref="H314" si="241">SUM(B314,D314,F314)</f>
        <v>4.781252336267146</v>
      </c>
      <c r="I314" s="299" t="str">
        <f>CONCATENATE("(",ROUND((H314/$H315)*100,1),")")</f>
        <v>(53.9)</v>
      </c>
      <c r="K314" s="302">
        <f t="shared" ref="K314:K315" si="242">B314-B304</f>
        <v>-0.70309742523497443</v>
      </c>
      <c r="L314" s="302">
        <f t="shared" ref="L314:L315" si="243">D314-D304</f>
        <v>-0.22362537495395929</v>
      </c>
      <c r="M314" s="302">
        <f t="shared" ref="M314:M315" si="244">F314-F304</f>
        <v>-7.3777540327308433E-2</v>
      </c>
      <c r="N314" s="302">
        <f t="shared" ref="N314:N315" si="245">SUM(K314:M314)</f>
        <v>-1.000500340516242</v>
      </c>
    </row>
    <row r="315" spans="1:14" x14ac:dyDescent="0.2">
      <c r="A315" s="282" t="s">
        <v>363</v>
      </c>
      <c r="B315" s="302">
        <f>SUM(B313:B314)</f>
        <v>6.7586550357441428</v>
      </c>
      <c r="C315" s="299" t="str">
        <f>CONCATENATE("(",ROUND((B315/$H315)*100,1),")")</f>
        <v>(76.2)</v>
      </c>
      <c r="D315" s="302">
        <f>SUM(D313:D314)</f>
        <v>1.1709295272132616</v>
      </c>
      <c r="E315" s="299" t="str">
        <f>CONCATENATE("(",ROUND((D315/$H315)*100,1),")")</f>
        <v>(13.2)</v>
      </c>
      <c r="F315" s="302">
        <f>SUM(F313:F314)</f>
        <v>0.939415437042594</v>
      </c>
      <c r="G315" s="299" t="str">
        <f>CONCATENATE("(",ROUND((F315/$H315)*100,1),")")</f>
        <v>(10.6)</v>
      </c>
      <c r="H315" s="302">
        <f>SUM(H313:H314)</f>
        <v>8.868999999999998</v>
      </c>
      <c r="I315" s="299" t="str">
        <f>CONCATENATE("(",ROUND((H315/$H315)*100,1),")")</f>
        <v>(100)</v>
      </c>
      <c r="K315" s="302">
        <f t="shared" si="242"/>
        <v>-1.4053794006817828</v>
      </c>
      <c r="L315" s="302">
        <f t="shared" si="243"/>
        <v>-0.24230921251562743</v>
      </c>
      <c r="M315" s="302">
        <f t="shared" si="244"/>
        <v>-0.11531138680258257</v>
      </c>
      <c r="N315" s="302">
        <f t="shared" si="245"/>
        <v>-1.7629999999999928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2.2229960950205165</v>
      </c>
      <c r="C324" s="299" t="str">
        <f>CONCATENATE("(",ROUND((B324/$H326)*100,1),")")</f>
        <v>(31.8)</v>
      </c>
      <c r="D324" s="302">
        <f>'Ind T6'!M135</f>
        <v>0.56167127055854582</v>
      </c>
      <c r="E324" s="299" t="str">
        <f>CONCATENATE("(",ROUND((D324/$H326)*100,1),")")</f>
        <v>(8)</v>
      </c>
      <c r="F324" s="302">
        <f>'Ind T6'!N135</f>
        <v>0.38279249783984426</v>
      </c>
      <c r="G324" s="299" t="str">
        <f>CONCATENATE("(",ROUND((F324/$H326)*100,1),")")</f>
        <v>(5.5)</v>
      </c>
      <c r="H324" s="302">
        <f>SUM(B324,D324,F324)</f>
        <v>3.1674598634189066</v>
      </c>
      <c r="I324" s="299" t="str">
        <f>CONCATENATE("(",ROUND((H324/$H326)*100,1),")")</f>
        <v>(45.3)</v>
      </c>
      <c r="K324" s="302">
        <f>B329-B324</f>
        <v>3.2455097854181325E-2</v>
      </c>
      <c r="L324" s="302">
        <f>D329-D324</f>
        <v>9.8031028825027455E-3</v>
      </c>
      <c r="M324" s="302">
        <f>F329-F324</f>
        <v>2.5942355773912129E-2</v>
      </c>
      <c r="N324" s="302">
        <f>SUM(K324:M324)</f>
        <v>6.82005565105962E-2</v>
      </c>
    </row>
    <row r="325" spans="1:14" x14ac:dyDescent="0.2">
      <c r="A325" s="282" t="s">
        <v>365</v>
      </c>
      <c r="B325" s="302">
        <f>'Ind T6'!L134</f>
        <v>2.2053639511392977</v>
      </c>
      <c r="C325" s="299" t="str">
        <f>CONCATENATE("(",ROUND((B325/$H326)*100,1),")")</f>
        <v>(31.5)</v>
      </c>
      <c r="D325" s="302">
        <f>'Ind T6'!M134</f>
        <v>1.142859036265516</v>
      </c>
      <c r="E325" s="299" t="str">
        <f>CONCATENATE("(",ROUND((D325/$H326)*100,1),")")</f>
        <v>(16.3)</v>
      </c>
      <c r="F325" s="302">
        <f>'Ind T6'!N134</f>
        <v>0.48131714917628871</v>
      </c>
      <c r="G325" s="299" t="str">
        <f>CONCATENATE("(",ROUND((F325/$H326)*100,1),")")</f>
        <v>(6.9)</v>
      </c>
      <c r="H325" s="302">
        <f t="shared" ref="H325" si="246">SUM(B325,D325,F325)</f>
        <v>3.8295401365811026</v>
      </c>
      <c r="I325" s="299" t="str">
        <f>CONCATENATE("(",ROUND((H325/$H326)*100,1),")")</f>
        <v>(54.7)</v>
      </c>
      <c r="K325" s="302">
        <f t="shared" ref="K325:K326" si="247">B330-B325</f>
        <v>0.11353948834461924</v>
      </c>
      <c r="L325" s="302">
        <f t="shared" ref="L325:L326" si="248">D330-D325</f>
        <v>-3.3050953180789211E-2</v>
      </c>
      <c r="M325" s="302">
        <f t="shared" ref="M325:M326" si="249">F330-F325</f>
        <v>1.4310908325574467E-2</v>
      </c>
      <c r="N325" s="302">
        <f t="shared" ref="N325:N326" si="250">SUM(K325:M325)</f>
        <v>9.47994434894045E-2</v>
      </c>
    </row>
    <row r="326" spans="1:14" x14ac:dyDescent="0.2">
      <c r="A326" s="282" t="s">
        <v>363</v>
      </c>
      <c r="B326" s="302">
        <f>SUM(B324:B325)</f>
        <v>4.4283600461598143</v>
      </c>
      <c r="C326" s="299" t="str">
        <f>CONCATENATE("(",ROUND((B326/$H326)*100,1),")")</f>
        <v>(63.3)</v>
      </c>
      <c r="D326" s="302">
        <f>SUM(D324:D325)</f>
        <v>1.7045303068240618</v>
      </c>
      <c r="E326" s="299" t="str">
        <f>CONCATENATE("(",ROUND((D326/$H326)*100,1),")")</f>
        <v>(24.4)</v>
      </c>
      <c r="F326" s="302">
        <f>SUM(F324:F325)</f>
        <v>0.86410964701613291</v>
      </c>
      <c r="G326" s="299" t="str">
        <f>CONCATENATE("(",ROUND((F326/$H326)*100,1),")")</f>
        <v>(12.3)</v>
      </c>
      <c r="H326" s="302">
        <f>SUM(H324:H325)</f>
        <v>6.9970000000000088</v>
      </c>
      <c r="I326" s="299" t="str">
        <f>CONCATENATE("(",ROUND((H326/$H326)*100,1),")")</f>
        <v>(100)</v>
      </c>
      <c r="K326" s="302">
        <f t="shared" si="247"/>
        <v>0.14599458619880057</v>
      </c>
      <c r="L326" s="302">
        <f t="shared" si="248"/>
        <v>-2.3247850298286465E-2</v>
      </c>
      <c r="M326" s="302">
        <f t="shared" si="249"/>
        <v>4.0253264099486596E-2</v>
      </c>
      <c r="N326" s="302">
        <f t="shared" si="250"/>
        <v>0.1630000000000007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2.2554511928746979</v>
      </c>
      <c r="C329" s="299" t="str">
        <f>CONCATENATE("(",ROUND((B329/$H331)*100,1),")")</f>
        <v>(31.5)</v>
      </c>
      <c r="D329" s="302">
        <f>'Ind T6'!R135</f>
        <v>0.57147437344104857</v>
      </c>
      <c r="E329" s="299" t="str">
        <f>CONCATENATE("(",ROUND((D329/$H331)*100,1),")")</f>
        <v>(8)</v>
      </c>
      <c r="F329" s="302">
        <f>'Ind T6'!S135</f>
        <v>0.40873485361375639</v>
      </c>
      <c r="G329" s="299" t="str">
        <f>CONCATENATE("(",ROUND((F329/$H331)*100,1),")")</f>
        <v>(5.7)</v>
      </c>
      <c r="H329" s="302">
        <f>SUM(B329,D329,F329)</f>
        <v>3.2356604199295029</v>
      </c>
      <c r="I329" s="299" t="str">
        <f>CONCATENATE("(",ROUND((H329/$H331)*100,1),")")</f>
        <v>(45.2)</v>
      </c>
      <c r="K329" s="302">
        <f>B334-B329</f>
        <v>0.27067223912110316</v>
      </c>
      <c r="L329" s="302">
        <f>D334-D329</f>
        <v>8.0233831784333298E-2</v>
      </c>
      <c r="M329" s="302">
        <f>F334-F329</f>
        <v>8.8660217649179973E-2</v>
      </c>
      <c r="N329" s="302">
        <f>SUM(K329:M329)</f>
        <v>0.43956628855461644</v>
      </c>
    </row>
    <row r="330" spans="1:14" x14ac:dyDescent="0.2">
      <c r="A330" s="282" t="s">
        <v>365</v>
      </c>
      <c r="B330" s="302">
        <f>'Ind T6'!Q134</f>
        <v>2.318903439483917</v>
      </c>
      <c r="C330" s="299" t="str">
        <f>CONCATENATE("(",ROUND((B330/$H331)*100,1),")")</f>
        <v>(32.4)</v>
      </c>
      <c r="D330" s="302">
        <f>'Ind T6'!R134</f>
        <v>1.1098080830847268</v>
      </c>
      <c r="E330" s="299" t="str">
        <f>CONCATENATE("(",ROUND((D330/$H331)*100,1),")")</f>
        <v>(15.5)</v>
      </c>
      <c r="F330" s="302">
        <f>'Ind T6'!S134</f>
        <v>0.49562805750186317</v>
      </c>
      <c r="G330" s="299" t="str">
        <f>CONCATENATE("(",ROUND((F330/$H331)*100,1),")")</f>
        <v>(6.9)</v>
      </c>
      <c r="H330" s="302">
        <f t="shared" ref="H330" si="251">SUM(B330,D330,F330)</f>
        <v>3.924339580070507</v>
      </c>
      <c r="I330" s="299" t="str">
        <f>CONCATENATE("(",ROUND((H330/$H331)*100,1),")")</f>
        <v>(54.8)</v>
      </c>
      <c r="K330" s="302">
        <f t="shared" ref="K330:K331" si="252">B335-B330</f>
        <v>0.46315724084567522</v>
      </c>
      <c r="L330" s="302">
        <f t="shared" ref="L330:L331" si="253">D335-D330</f>
        <v>2.8569693244006267E-2</v>
      </c>
      <c r="M330" s="302">
        <f t="shared" ref="M330:M331" si="254">F335-F330</f>
        <v>6.3706777355692801E-2</v>
      </c>
      <c r="N330" s="302">
        <f t="shared" ref="N330:N331" si="255">SUM(K330:M330)</f>
        <v>0.55543371144537423</v>
      </c>
    </row>
    <row r="331" spans="1:14" x14ac:dyDescent="0.2">
      <c r="A331" s="282" t="s">
        <v>363</v>
      </c>
      <c r="B331" s="302">
        <f>SUM(B329:B330)</f>
        <v>4.5743546323586148</v>
      </c>
      <c r="C331" s="299" t="str">
        <f>CONCATENATE("(",ROUND((B331/$H331)*100,1),")")</f>
        <v>(63.9)</v>
      </c>
      <c r="D331" s="302">
        <f>SUM(D329:D330)</f>
        <v>1.6812824565257753</v>
      </c>
      <c r="E331" s="299" t="str">
        <f>CONCATENATE("(",ROUND((D331/$H331)*100,1),")")</f>
        <v>(23.5)</v>
      </c>
      <c r="F331" s="302">
        <f>SUM(F329:F330)</f>
        <v>0.90436291111561951</v>
      </c>
      <c r="G331" s="299" t="str">
        <f>CONCATENATE("(",ROUND((F331/$H331)*100,1),")")</f>
        <v>(12.6)</v>
      </c>
      <c r="H331" s="302">
        <f>SUM(H329:H330)</f>
        <v>7.1600000000000099</v>
      </c>
      <c r="I331" s="299" t="str">
        <f>CONCATENATE("(",ROUND((H331/$H331)*100,1),")")</f>
        <v>(100)</v>
      </c>
      <c r="K331" s="302">
        <f t="shared" si="252"/>
        <v>0.73382947996677839</v>
      </c>
      <c r="L331" s="302">
        <f t="shared" si="253"/>
        <v>0.10880352502833945</v>
      </c>
      <c r="M331" s="302">
        <f t="shared" si="254"/>
        <v>0.15236699500487272</v>
      </c>
      <c r="N331" s="302">
        <f t="shared" si="255"/>
        <v>0.99499999999999056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2.526123431995801</v>
      </c>
      <c r="C334" s="299" t="str">
        <f>CONCATENATE("(",ROUND((B334/$H336)*100,1),")")</f>
        <v>(31)</v>
      </c>
      <c r="D334" s="302">
        <f>'Ind T6'!W135</f>
        <v>0.65170820522538186</v>
      </c>
      <c r="E334" s="299" t="str">
        <f>CONCATENATE("(",ROUND((D334/$H336)*100,1),")")</f>
        <v>(8)</v>
      </c>
      <c r="F334" s="302">
        <f>'Ind T6'!X135</f>
        <v>0.49739507126293636</v>
      </c>
      <c r="G334" s="299" t="str">
        <f>CONCATENATE("(",ROUND((F334/$H336)*100,1),")")</f>
        <v>(6.1)</v>
      </c>
      <c r="H334" s="302">
        <f>SUM(B334,D334,F334)</f>
        <v>3.6752267084841193</v>
      </c>
      <c r="I334" s="299" t="str">
        <f>CONCATENATE("(",ROUND((H334/$H336)*100,1),")")</f>
        <v>(45.1)</v>
      </c>
      <c r="K334" s="302">
        <f>B334-B324</f>
        <v>0.30312733697528449</v>
      </c>
      <c r="L334" s="302">
        <f>D334-D324</f>
        <v>9.0036934666836044E-2</v>
      </c>
      <c r="M334" s="302">
        <f>F334-F324</f>
        <v>0.1146025734230921</v>
      </c>
      <c r="N334" s="302">
        <f>SUM(K334:M334)</f>
        <v>0.50776684506521264</v>
      </c>
    </row>
    <row r="335" spans="1:14" x14ac:dyDescent="0.2">
      <c r="A335" s="282" t="s">
        <v>365</v>
      </c>
      <c r="B335" s="302">
        <f>'Ind T6'!V134</f>
        <v>2.7820606803295922</v>
      </c>
      <c r="C335" s="299" t="str">
        <f>CONCATENATE("(",ROUND((B335/$H336)*100,1),")")</f>
        <v>(34.1)</v>
      </c>
      <c r="D335" s="302">
        <f>'Ind T6'!W134</f>
        <v>1.138377776328733</v>
      </c>
      <c r="E335" s="299" t="str">
        <f>CONCATENATE("(",ROUND((D335/$H336)*100,1),")")</f>
        <v>(14)</v>
      </c>
      <c r="F335" s="302">
        <f>'Ind T6'!X134</f>
        <v>0.55933483485755597</v>
      </c>
      <c r="G335" s="299" t="str">
        <f>CONCATENATE("(",ROUND((F335/$H336)*100,1),")")</f>
        <v>(6.9)</v>
      </c>
      <c r="H335" s="302">
        <f>SUM(B335,D335,F335)</f>
        <v>4.4797732915158814</v>
      </c>
      <c r="I335" s="299" t="str">
        <f>CONCATENATE("(",ROUND((H335/$H336)*100,1),")")</f>
        <v>(54.9)</v>
      </c>
      <c r="K335" s="302">
        <f t="shared" ref="K335:K336" si="256">B335-B325</f>
        <v>0.57669672919029447</v>
      </c>
      <c r="L335" s="302">
        <f t="shared" ref="L335:L336" si="257">D335-D325</f>
        <v>-4.4812599367829442E-3</v>
      </c>
      <c r="M335" s="302">
        <f t="shared" ref="M335:M336" si="258">F335-F325</f>
        <v>7.8017685681267268E-2</v>
      </c>
      <c r="N335" s="302">
        <f t="shared" ref="N335:N336" si="259">SUM(K335:M335)</f>
        <v>0.65023315493477885</v>
      </c>
    </row>
    <row r="336" spans="1:14" x14ac:dyDescent="0.2">
      <c r="A336" s="282" t="s">
        <v>363</v>
      </c>
      <c r="B336" s="302">
        <f>SUM(B334:B335)</f>
        <v>5.3081841123253932</v>
      </c>
      <c r="C336" s="299" t="str">
        <f>CONCATENATE("(",ROUND((B336/$H336)*100,1),")")</f>
        <v>(65.1)</v>
      </c>
      <c r="D336" s="302">
        <f>SUM(D334:D335)</f>
        <v>1.7900859815541148</v>
      </c>
      <c r="E336" s="299" t="str">
        <f>CONCATENATE("(",ROUND((D336/$H336)*100,1),")")</f>
        <v>(22)</v>
      </c>
      <c r="F336" s="302">
        <f>SUM(F334:F335)</f>
        <v>1.0567299061204922</v>
      </c>
      <c r="G336" s="299" t="str">
        <f>CONCATENATE("(",ROUND((F336/$H336)*100,1),")")</f>
        <v>(13)</v>
      </c>
      <c r="H336" s="302">
        <f>SUM(H334:H335)</f>
        <v>8.1550000000000011</v>
      </c>
      <c r="I336" s="299" t="str">
        <f>CONCATENATE("(",ROUND((H336/$H336)*100,1),")")</f>
        <v>(100)</v>
      </c>
      <c r="K336" s="302">
        <f t="shared" si="256"/>
        <v>0.87982406616557896</v>
      </c>
      <c r="L336" s="302">
        <f t="shared" si="257"/>
        <v>8.5555674730052989E-2</v>
      </c>
      <c r="M336" s="302">
        <f t="shared" si="258"/>
        <v>0.19262025910435931</v>
      </c>
      <c r="N336" s="302">
        <f t="shared" si="259"/>
        <v>1.1579999999999913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24.909791877511275</v>
      </c>
      <c r="C345" s="299" t="str">
        <f>CONCATENATE("(",ROUND((B345/$H347)*100,1),")")</f>
        <v>(40.9)</v>
      </c>
      <c r="D345" s="302">
        <f>'Ind T6'!M144</f>
        <v>4.0474342863655917</v>
      </c>
      <c r="E345" s="299" t="str">
        <f>CONCATENATE("(",ROUND((D345/$H347)*100,1),")")</f>
        <v>(6.6)</v>
      </c>
      <c r="F345" s="302">
        <f>'Ind T6'!N144</f>
        <v>5.5276399527503441</v>
      </c>
      <c r="G345" s="299" t="str">
        <f>CONCATENATE("(",ROUND((F345/$H347)*100,1),")")</f>
        <v>(9.1)</v>
      </c>
      <c r="H345" s="302">
        <f>SUM(B345,D345,F345)</f>
        <v>34.484866116627209</v>
      </c>
      <c r="I345" s="299" t="str">
        <f>CONCATENATE("(",ROUND((H345/$H347)*100,1),")")</f>
        <v>(56.6)</v>
      </c>
      <c r="K345" s="302">
        <f>B350-B345</f>
        <v>0.91728183837805233</v>
      </c>
      <c r="L345" s="302">
        <f>D350-D345</f>
        <v>0.32225105015509836</v>
      </c>
      <c r="M345" s="302">
        <f>F350-F345</f>
        <v>0.31603487071348013</v>
      </c>
      <c r="N345" s="302">
        <f>SUM(K345:M345)</f>
        <v>1.5555677592466308</v>
      </c>
    </row>
    <row r="346" spans="1:14" x14ac:dyDescent="0.2">
      <c r="A346" s="282" t="s">
        <v>365</v>
      </c>
      <c r="B346" s="302">
        <f>'Ind T6'!L143</f>
        <v>14.782920324844897</v>
      </c>
      <c r="C346" s="299" t="str">
        <f>CONCATENATE("(",ROUND((B346/$H347)*100,1),")")</f>
        <v>(24.3)</v>
      </c>
      <c r="D346" s="302">
        <f>'Ind T6'!M143</f>
        <v>8.7914707596386155</v>
      </c>
      <c r="E346" s="299" t="str">
        <f>CONCATENATE("(",ROUND((D346/$H347)*100,1),")")</f>
        <v>(14.4)</v>
      </c>
      <c r="F346" s="302">
        <f>'Ind T6'!N143</f>
        <v>2.8347427988892862</v>
      </c>
      <c r="G346" s="299" t="str">
        <f>CONCATENATE("(",ROUND((F346/$H347)*100,1),")")</f>
        <v>(4.7)</v>
      </c>
      <c r="H346" s="302">
        <f t="shared" ref="H346" si="260">SUM(B346,D346,F346)</f>
        <v>26.4091338833728</v>
      </c>
      <c r="I346" s="299" t="str">
        <f>CONCATENATE("(",ROUND((H346/$H347)*100,1),")")</f>
        <v>(43.4)</v>
      </c>
      <c r="K346" s="302">
        <f t="shared" ref="K346:K347" si="261">B351-B346</f>
        <v>0.92233802179018021</v>
      </c>
      <c r="L346" s="302">
        <f t="shared" ref="L346:L347" si="262">D351-D346</f>
        <v>0.56622183182662411</v>
      </c>
      <c r="M346" s="302">
        <f t="shared" ref="M346:M347" si="263">F351-F346</f>
        <v>0.24187238713635795</v>
      </c>
      <c r="N346" s="302">
        <f t="shared" ref="N346:N347" si="264">SUM(K346:M346)</f>
        <v>1.7304322407531623</v>
      </c>
    </row>
    <row r="347" spans="1:14" x14ac:dyDescent="0.2">
      <c r="A347" s="282" t="s">
        <v>363</v>
      </c>
      <c r="B347" s="302">
        <f>SUM(B345:B346)</f>
        <v>39.692712202356169</v>
      </c>
      <c r="C347" s="299" t="str">
        <f>CONCATENATE("(",ROUND((B347/$H347)*100,1),")")</f>
        <v>(65.2)</v>
      </c>
      <c r="D347" s="302">
        <f>SUM(D345:D346)</f>
        <v>12.838905046004207</v>
      </c>
      <c r="E347" s="299" t="str">
        <f>CONCATENATE("(",ROUND((D347/$H347)*100,1),")")</f>
        <v>(21.1)</v>
      </c>
      <c r="F347" s="302">
        <f>SUM(F345:F346)</f>
        <v>8.3623827516396307</v>
      </c>
      <c r="G347" s="299" t="str">
        <f>CONCATENATE("(",ROUND((F347/$H347)*100,1),")")</f>
        <v>(13.7)</v>
      </c>
      <c r="H347" s="302">
        <f>SUM(H345:H346)</f>
        <v>60.894000000000005</v>
      </c>
      <c r="I347" s="299" t="str">
        <f>CONCATENATE("(",ROUND((H347/$H347)*100,1),")")</f>
        <v>(100)</v>
      </c>
      <c r="K347" s="302">
        <f t="shared" si="261"/>
        <v>1.8396198601682343</v>
      </c>
      <c r="L347" s="302">
        <f t="shared" si="262"/>
        <v>0.88847288198172336</v>
      </c>
      <c r="M347" s="302">
        <f t="shared" si="263"/>
        <v>0.55790725784983763</v>
      </c>
      <c r="N347" s="302">
        <f t="shared" si="264"/>
        <v>3.2859999999997953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25.827073715889327</v>
      </c>
      <c r="C350" s="299" t="str">
        <f>CONCATENATE("(",ROUND((B350/$H352)*100,1),")")</f>
        <v>(40.2)</v>
      </c>
      <c r="D350" s="302">
        <f>'Ind T6'!R144</f>
        <v>4.36968533652069</v>
      </c>
      <c r="E350" s="299" t="str">
        <f>CONCATENATE("(",ROUND((D350/$H352)*100,1),")")</f>
        <v>(6.8)</v>
      </c>
      <c r="F350" s="302">
        <f>'Ind T6'!S144</f>
        <v>5.8436748234638243</v>
      </c>
      <c r="G350" s="299" t="str">
        <f>CONCATENATE("(",ROUND((F350/$H352)*100,1),")")</f>
        <v>(9.1)</v>
      </c>
      <c r="H350" s="302">
        <f>SUM(B350,D350,F350)</f>
        <v>36.040433875873838</v>
      </c>
      <c r="I350" s="299" t="str">
        <f>CONCATENATE("(",ROUND((H350/$H352)*100,1),")")</f>
        <v>(56.2)</v>
      </c>
      <c r="K350" s="302">
        <f>B355-B350</f>
        <v>1.6359902311939258</v>
      </c>
      <c r="L350" s="302">
        <f>D355-D350</f>
        <v>0.64070688631254935</v>
      </c>
      <c r="M350" s="302">
        <f>F355-F350</f>
        <v>0.63149928976339886</v>
      </c>
      <c r="N350" s="302">
        <f>SUM(K350:M350)</f>
        <v>2.9081964072698741</v>
      </c>
    </row>
    <row r="351" spans="1:14" x14ac:dyDescent="0.2">
      <c r="A351" s="282" t="s">
        <v>365</v>
      </c>
      <c r="B351" s="302">
        <f>'Ind T6'!Q143</f>
        <v>15.705258346635077</v>
      </c>
      <c r="C351" s="299" t="str">
        <f>CONCATENATE("(",ROUND((B351/$H352)*100,1),")")</f>
        <v>(24.5)</v>
      </c>
      <c r="D351" s="302">
        <f>'Ind T6'!R143</f>
        <v>9.3576925914652396</v>
      </c>
      <c r="E351" s="299" t="str">
        <f>CONCATENATE("(",ROUND((D351/$H352)*100,1),")")</f>
        <v>(14.6)</v>
      </c>
      <c r="F351" s="302">
        <f>'Ind T6'!S143</f>
        <v>3.0766151860256441</v>
      </c>
      <c r="G351" s="299" t="str">
        <f>CONCATENATE("(",ROUND((F351/$H352)*100,1),")")</f>
        <v>(4.8)</v>
      </c>
      <c r="H351" s="302">
        <f t="shared" ref="H351" si="265">SUM(B351,D351,F351)</f>
        <v>28.13956612412596</v>
      </c>
      <c r="I351" s="299" t="str">
        <f>CONCATENATE("(",ROUND((H351/$H352)*100,1),")")</f>
        <v>(43.8)</v>
      </c>
      <c r="K351" s="302">
        <f t="shared" ref="K351:K352" si="266">B356-B351</f>
        <v>1.6520079290773459</v>
      </c>
      <c r="L351" s="302">
        <f t="shared" ref="L351:L352" si="267">D356-D351</f>
        <v>0.98877632917803737</v>
      </c>
      <c r="M351" s="302">
        <f t="shared" ref="M351:M352" si="268">F356-F351</f>
        <v>0.54901933447494145</v>
      </c>
      <c r="N351" s="302">
        <f t="shared" ref="N351:N352" si="269">SUM(K351:M351)</f>
        <v>3.1898035927303248</v>
      </c>
    </row>
    <row r="352" spans="1:14" x14ac:dyDescent="0.2">
      <c r="A352" s="282" t="s">
        <v>363</v>
      </c>
      <c r="B352" s="302">
        <f>SUM(B350:B351)</f>
        <v>41.532332062524404</v>
      </c>
      <c r="C352" s="299" t="str">
        <f>CONCATENATE("(",ROUND((B352/$H352)*100,1),")")</f>
        <v>(64.7)</v>
      </c>
      <c r="D352" s="302">
        <f>SUM(D350:D351)</f>
        <v>13.72737792798593</v>
      </c>
      <c r="E352" s="299" t="str">
        <f>CONCATENATE("(",ROUND((D352/$H352)*100,1),")")</f>
        <v>(21.4)</v>
      </c>
      <c r="F352" s="302">
        <f>SUM(F350:F351)</f>
        <v>8.9202900094894684</v>
      </c>
      <c r="G352" s="299" t="str">
        <f>CONCATENATE("(",ROUND((F352/$H352)*100,1),")")</f>
        <v>(13.9)</v>
      </c>
      <c r="H352" s="302">
        <f>SUM(H350:H351)</f>
        <v>64.179999999999794</v>
      </c>
      <c r="I352" s="299" t="str">
        <f>CONCATENATE("(",ROUND((H352/$H352)*100,1),")")</f>
        <v>(100)</v>
      </c>
      <c r="K352" s="302">
        <f t="shared" si="266"/>
        <v>3.2879981602712718</v>
      </c>
      <c r="L352" s="302">
        <f t="shared" si="267"/>
        <v>1.6294832154905858</v>
      </c>
      <c r="M352" s="302">
        <f t="shared" si="268"/>
        <v>1.1805186242383403</v>
      </c>
      <c r="N352" s="302">
        <f t="shared" si="269"/>
        <v>6.0980000000001979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27.463063947083253</v>
      </c>
      <c r="C355" s="299" t="str">
        <f>CONCATENATE("(",ROUND((B355/$H357)*100,1),")")</f>
        <v>(39.1)</v>
      </c>
      <c r="D355" s="302">
        <f>'Ind T6'!W144</f>
        <v>5.0103922228332394</v>
      </c>
      <c r="E355" s="299" t="str">
        <f>CONCATENATE("(",ROUND((D355/$H357)*100,1),")")</f>
        <v>(7.1)</v>
      </c>
      <c r="F355" s="302">
        <f>'Ind T6'!X144</f>
        <v>6.4751741132272231</v>
      </c>
      <c r="G355" s="299" t="str">
        <f>CONCATENATE("(",ROUND((F355/$H357)*100,1),")")</f>
        <v>(9.2)</v>
      </c>
      <c r="H355" s="302">
        <f>SUM(B355,D355,F355)</f>
        <v>38.948630283143714</v>
      </c>
      <c r="I355" s="299" t="str">
        <f>CONCATENATE("(",ROUND((H355/$H357)*100,1),")")</f>
        <v>(55.4)</v>
      </c>
      <c r="K355" s="302">
        <f>B355-B345</f>
        <v>2.5532720695719782</v>
      </c>
      <c r="L355" s="302">
        <f>D355-D345</f>
        <v>0.96295793646764771</v>
      </c>
      <c r="M355" s="302">
        <f>F355-F345</f>
        <v>0.94753416047687899</v>
      </c>
      <c r="N355" s="302">
        <f>SUM(K355:M355)</f>
        <v>4.4637641665165049</v>
      </c>
    </row>
    <row r="356" spans="1:14" x14ac:dyDescent="0.2">
      <c r="A356" s="282" t="s">
        <v>365</v>
      </c>
      <c r="B356" s="302">
        <f>'Ind T6'!V143</f>
        <v>17.357266275712423</v>
      </c>
      <c r="C356" s="299" t="str">
        <f>CONCATENATE("(",ROUND((B356/$H357)*100,1),")")</f>
        <v>(24.7)</v>
      </c>
      <c r="D356" s="302">
        <f>'Ind T6'!W143</f>
        <v>10.346468920643277</v>
      </c>
      <c r="E356" s="299" t="str">
        <f>CONCATENATE("(",ROUND((D356/$H357)*100,1),")")</f>
        <v>(14.7)</v>
      </c>
      <c r="F356" s="302">
        <f>'Ind T6'!X143</f>
        <v>3.6256345205005855</v>
      </c>
      <c r="G356" s="299" t="str">
        <f>CONCATENATE("(",ROUND((F356/$H357)*100,1),")")</f>
        <v>(5.2)</v>
      </c>
      <c r="H356" s="302">
        <f t="shared" ref="H356" si="270">SUM(B356,D356,F356)</f>
        <v>31.329369716856288</v>
      </c>
      <c r="I356" s="299" t="str">
        <f>CONCATENATE("(",ROUND((H356/$H357)*100,1),")")</f>
        <v>(44.6)</v>
      </c>
      <c r="K356" s="302">
        <f t="shared" ref="K356:K357" si="271">B356-B346</f>
        <v>2.5743459508675262</v>
      </c>
      <c r="L356" s="302">
        <f t="shared" ref="L356:L357" si="272">D356-D346</f>
        <v>1.5549981610046615</v>
      </c>
      <c r="M356" s="302">
        <f t="shared" ref="M356:M357" si="273">F356-F346</f>
        <v>0.79089172161129939</v>
      </c>
      <c r="N356" s="302">
        <f t="shared" ref="N356:N357" si="274">SUM(K356:M356)</f>
        <v>4.9202358334834866</v>
      </c>
    </row>
    <row r="357" spans="1:14" x14ac:dyDescent="0.2">
      <c r="A357" s="282" t="s">
        <v>363</v>
      </c>
      <c r="B357" s="302">
        <f>SUM(B355:B356)</f>
        <v>44.820330222795675</v>
      </c>
      <c r="C357" s="299" t="str">
        <f>CONCATENATE("(",ROUND((B357/$H357)*100,1),")")</f>
        <v>(63.8)</v>
      </c>
      <c r="D357" s="302">
        <f>SUM(D355:D356)</f>
        <v>15.356861143476516</v>
      </c>
      <c r="E357" s="299" t="str">
        <f>CONCATENATE("(",ROUND((D357/$H357)*100,1),")")</f>
        <v>(21.9)</v>
      </c>
      <c r="F357" s="302">
        <f>SUM(F355:F356)</f>
        <v>10.100808633727809</v>
      </c>
      <c r="G357" s="299" t="str">
        <f>CONCATENATE("(",ROUND((F357/$H357)*100,1),")")</f>
        <v>(14.4)</v>
      </c>
      <c r="H357" s="302">
        <f>SUM(H355:H356)</f>
        <v>70.278000000000006</v>
      </c>
      <c r="I357" s="299" t="str">
        <f>CONCATENATE("(",ROUND((H357/$H357)*100,1),")")</f>
        <v>(100)</v>
      </c>
      <c r="K357" s="302">
        <f t="shared" si="271"/>
        <v>5.1276180204395061</v>
      </c>
      <c r="L357" s="302">
        <f t="shared" si="272"/>
        <v>2.5179560974723092</v>
      </c>
      <c r="M357" s="302">
        <f t="shared" si="273"/>
        <v>1.7384258820881779</v>
      </c>
      <c r="N357" s="302">
        <f t="shared" si="274"/>
        <v>9.3839999999999932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13.192793945371337</v>
      </c>
      <c r="C366" s="299" t="str">
        <f>CONCATENATE("(",ROUND((B366/$H368)*100,1),")")</f>
        <v>(33.6)</v>
      </c>
      <c r="D366" s="302">
        <f>'Ind T6'!M153</f>
        <v>6.1834682061644024</v>
      </c>
      <c r="E366" s="299" t="str">
        <f>CONCATENATE("(",ROUND((D366/$H368)*100,1),")")</f>
        <v>(15.7)</v>
      </c>
      <c r="F366" s="302">
        <f>'Ind T6'!N153</f>
        <v>2.899074515102618</v>
      </c>
      <c r="G366" s="299" t="str">
        <f>CONCATENATE("(",ROUND((F366/$H368)*100,1),")")</f>
        <v>(7.4)</v>
      </c>
      <c r="H366" s="302">
        <f>SUM(B366,D366,F366)</f>
        <v>22.27533666663836</v>
      </c>
      <c r="I366" s="299" t="str">
        <f>CONCATENATE("(",ROUND((H366/$H368)*100,1),")")</f>
        <v>(56.7)</v>
      </c>
      <c r="K366" s="302">
        <f>B371-B366</f>
        <v>1.0711382782006602</v>
      </c>
      <c r="L366" s="302">
        <f>D371-D366</f>
        <v>0.48837769285585519</v>
      </c>
      <c r="M366" s="302">
        <f>F371-F366</f>
        <v>0.18626009864515725</v>
      </c>
      <c r="N366" s="302">
        <f>SUM(K366:M366)</f>
        <v>1.7457760697016727</v>
      </c>
    </row>
    <row r="367" spans="1:14" x14ac:dyDescent="0.2">
      <c r="A367" s="282" t="s">
        <v>365</v>
      </c>
      <c r="B367" s="302">
        <f>'Ind T6'!L152</f>
        <v>7.2156213596381775</v>
      </c>
      <c r="C367" s="299" t="str">
        <f>CONCATENATE("(",ROUND((B367/$H368)*100,1),")")</f>
        <v>(18.4)</v>
      </c>
      <c r="D367" s="302">
        <f>'Ind T6'!M152</f>
        <v>7.762682782622119</v>
      </c>
      <c r="E367" s="299" t="str">
        <f>CONCATENATE("(",ROUND((D367/$H368)*100,1),")")</f>
        <v>(19.8)</v>
      </c>
      <c r="F367" s="302">
        <f>'Ind T6'!N152</f>
        <v>2.0363591911013463</v>
      </c>
      <c r="G367" s="299" t="str">
        <f>CONCATENATE("(",ROUND((F367/$H368)*100,1),")")</f>
        <v>(5.2)</v>
      </c>
      <c r="H367" s="302">
        <f t="shared" ref="H367" si="275">SUM(B367,D367,F367)</f>
        <v>17.014663333361643</v>
      </c>
      <c r="I367" s="299" t="str">
        <f>CONCATENATE("(",ROUND((H367/$H368)*100,1),")")</f>
        <v>(43.3)</v>
      </c>
      <c r="K367" s="302">
        <f t="shared" ref="K367:K368" si="276">B372-B367</f>
        <v>0.72616455177414174</v>
      </c>
      <c r="L367" s="302">
        <f t="shared" ref="L367:L368" si="277">D372-D367</f>
        <v>0.4725985483189552</v>
      </c>
      <c r="M367" s="302">
        <f t="shared" ref="M367:M368" si="278">F372-F367</f>
        <v>0.12846083020521259</v>
      </c>
      <c r="N367" s="302">
        <f t="shared" ref="N367:N368" si="279">SUM(K367:M367)</f>
        <v>1.3272239302983095</v>
      </c>
    </row>
    <row r="368" spans="1:14" x14ac:dyDescent="0.2">
      <c r="A368" s="282" t="s">
        <v>363</v>
      </c>
      <c r="B368" s="302">
        <f>SUM(B366:B367)</f>
        <v>20.408415305009513</v>
      </c>
      <c r="C368" s="299" t="str">
        <f>CONCATENATE("(",ROUND((B368/$H368)*100,1),")")</f>
        <v>(51.9)</v>
      </c>
      <c r="D368" s="302">
        <f>SUM(D366:D367)</f>
        <v>13.94615098878652</v>
      </c>
      <c r="E368" s="299" t="str">
        <f>CONCATENATE("(",ROUND((D368/$H368)*100,1),")")</f>
        <v>(35.5)</v>
      </c>
      <c r="F368" s="302">
        <f>SUM(F366:F367)</f>
        <v>4.9354337062039644</v>
      </c>
      <c r="G368" s="299" t="str">
        <f>CONCATENATE("(",ROUND((F368/$H368)*100,1),")")</f>
        <v>(12.6)</v>
      </c>
      <c r="H368" s="302">
        <f>SUM(H366:H367)</f>
        <v>39.290000000000006</v>
      </c>
      <c r="I368" s="299" t="str">
        <f>CONCATENATE("(",ROUND((H368/$H368)*100,1),")")</f>
        <v>(100)</v>
      </c>
      <c r="K368" s="302">
        <f t="shared" si="276"/>
        <v>1.7973028299748037</v>
      </c>
      <c r="L368" s="302">
        <f t="shared" si="277"/>
        <v>0.96097624117481217</v>
      </c>
      <c r="M368" s="302">
        <f t="shared" si="278"/>
        <v>0.31472092885037029</v>
      </c>
      <c r="N368" s="302">
        <f t="shared" si="279"/>
        <v>3.0729999999999862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14.263932223571997</v>
      </c>
      <c r="C371" s="299" t="str">
        <f>CONCATENATE("(",ROUND((B371/$H373)*100,1),")")</f>
        <v>(33.7)</v>
      </c>
      <c r="D371" s="302">
        <f>'Ind T6'!R153</f>
        <v>6.6718458990202576</v>
      </c>
      <c r="E371" s="299" t="str">
        <f>CONCATENATE("(",ROUND((D371/$H373)*100,1),")")</f>
        <v>(15.7)</v>
      </c>
      <c r="F371" s="302">
        <f>'Ind T6'!S153</f>
        <v>3.0853346137477753</v>
      </c>
      <c r="G371" s="299" t="str">
        <f>CONCATENATE("(",ROUND((F371/$H373)*100,1),")")</f>
        <v>(7.3)</v>
      </c>
      <c r="H371" s="302">
        <f>SUM(B371,D371,F371)</f>
        <v>24.021112736340029</v>
      </c>
      <c r="I371" s="299" t="str">
        <f>CONCATENATE("(",ROUND((H371/$H373)*100,1),")")</f>
        <v>(56.7)</v>
      </c>
      <c r="K371" s="302">
        <f>B376-B371</f>
        <v>1.4164321127414432</v>
      </c>
      <c r="L371" s="302">
        <f>D376-D371</f>
        <v>0.59555670001456384</v>
      </c>
      <c r="M371" s="302">
        <f>F376-F371</f>
        <v>0.31713241794186908</v>
      </c>
      <c r="N371" s="302">
        <f>SUM(K371:M371)</f>
        <v>2.3291212306978761</v>
      </c>
    </row>
    <row r="372" spans="1:14" x14ac:dyDescent="0.2">
      <c r="A372" s="282" t="s">
        <v>365</v>
      </c>
      <c r="B372" s="302">
        <f>'Ind T6'!Q152</f>
        <v>7.9417859114123193</v>
      </c>
      <c r="C372" s="299" t="str">
        <f>CONCATENATE("(",ROUND((B372/$H373)*100,1),")")</f>
        <v>(18.7)</v>
      </c>
      <c r="D372" s="302">
        <f>'Ind T6'!R152</f>
        <v>8.2352813309410742</v>
      </c>
      <c r="E372" s="299" t="str">
        <f>CONCATENATE("(",ROUND((D372/$H373)*100,1),")")</f>
        <v>(19.4)</v>
      </c>
      <c r="F372" s="302">
        <f>'Ind T6'!S152</f>
        <v>2.1648200213065589</v>
      </c>
      <c r="G372" s="299" t="str">
        <f>CONCATENATE("(",ROUND((F372/$H373)*100,1),")")</f>
        <v>(5.1)</v>
      </c>
      <c r="H372" s="302">
        <f t="shared" ref="H372" si="280">SUM(B372,D372,F372)</f>
        <v>18.341887263659956</v>
      </c>
      <c r="I372" s="299" t="str">
        <f>CONCATENATE("(",ROUND((H372/$H373)*100,1),")")</f>
        <v>(43.3)</v>
      </c>
      <c r="K372" s="302">
        <f t="shared" ref="K372:K373" si="281">B377-B372</f>
        <v>0.98321450969025825</v>
      </c>
      <c r="L372" s="302">
        <f t="shared" ref="L372:L373" si="282">D377-D372</f>
        <v>0.50819460460323107</v>
      </c>
      <c r="M372" s="302">
        <f t="shared" ref="M372:M373" si="283">F377-F372</f>
        <v>0.23646965500866957</v>
      </c>
      <c r="N372" s="302">
        <f t="shared" ref="N372:N373" si="284">SUM(K372:M372)</f>
        <v>1.7278787693021589</v>
      </c>
    </row>
    <row r="373" spans="1:14" x14ac:dyDescent="0.2">
      <c r="A373" s="282" t="s">
        <v>363</v>
      </c>
      <c r="B373" s="302">
        <f>SUM(B371:B372)</f>
        <v>22.205718134984316</v>
      </c>
      <c r="C373" s="299" t="str">
        <f>CONCATENATE("(",ROUND((B373/$H373)*100,1),")")</f>
        <v>(52.4)</v>
      </c>
      <c r="D373" s="302">
        <f>SUM(D371:D372)</f>
        <v>14.907127229961333</v>
      </c>
      <c r="E373" s="299" t="str">
        <f>CONCATENATE("(",ROUND((D373/$H373)*100,1),")")</f>
        <v>(35.2)</v>
      </c>
      <c r="F373" s="302">
        <f>SUM(F371:F372)</f>
        <v>5.2501546350543347</v>
      </c>
      <c r="G373" s="299" t="str">
        <f>CONCATENATE("(",ROUND((F373/$H373)*100,1),")")</f>
        <v>(12.4)</v>
      </c>
      <c r="H373" s="302">
        <f>SUM(H371:H372)</f>
        <v>42.362999999999985</v>
      </c>
      <c r="I373" s="299" t="str">
        <f>CONCATENATE("(",ROUND((H373/$H373)*100,1),")")</f>
        <v>(100)</v>
      </c>
      <c r="K373" s="302">
        <f t="shared" si="281"/>
        <v>2.3996466224317032</v>
      </c>
      <c r="L373" s="302">
        <f t="shared" si="282"/>
        <v>1.1037513046177949</v>
      </c>
      <c r="M373" s="302">
        <f t="shared" si="283"/>
        <v>0.55360207295053776</v>
      </c>
      <c r="N373" s="302">
        <f t="shared" si="284"/>
        <v>4.0570000000000359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15.68036433631344</v>
      </c>
      <c r="C376" s="299" t="str">
        <f>CONCATENATE("(",ROUND((B376/$H378)*100,1),")")</f>
        <v>(33.8)</v>
      </c>
      <c r="D376" s="302">
        <f>'Ind T6'!W153</f>
        <v>7.2674025990348214</v>
      </c>
      <c r="E376" s="299" t="str">
        <f>CONCATENATE("(",ROUND((D376/$H378)*100,1),")")</f>
        <v>(15.7)</v>
      </c>
      <c r="F376" s="302">
        <f>'Ind T6'!X153</f>
        <v>3.4024670316896444</v>
      </c>
      <c r="G376" s="299" t="str">
        <f>CONCATENATE("(",ROUND((F376/$H378)*100,1),")")</f>
        <v>(7.3)</v>
      </c>
      <c r="H376" s="302">
        <f>SUM(B376,D376,F376)</f>
        <v>26.350233967037909</v>
      </c>
      <c r="I376" s="299" t="str">
        <f>CONCATENATE("(",ROUND((H376/$H378)*100,1),")")</f>
        <v>(56.8)</v>
      </c>
      <c r="K376" s="302">
        <f>B376-B366</f>
        <v>2.4875703909421034</v>
      </c>
      <c r="L376" s="302">
        <f>D376-D366</f>
        <v>1.083934392870419</v>
      </c>
      <c r="M376" s="302">
        <f>F376-F366</f>
        <v>0.50339251658702633</v>
      </c>
      <c r="N376" s="302">
        <f>SUM(K376:M376)</f>
        <v>4.0748973003995488</v>
      </c>
    </row>
    <row r="377" spans="1:14" x14ac:dyDescent="0.2">
      <c r="A377" s="282" t="s">
        <v>365</v>
      </c>
      <c r="B377" s="302">
        <f>'Ind T6'!V152</f>
        <v>8.9250004211025775</v>
      </c>
      <c r="C377" s="299" t="str">
        <f>CONCATENATE("(",ROUND((B377/$H378)*100,1),")")</f>
        <v>(19.2)</v>
      </c>
      <c r="D377" s="302">
        <f>'Ind T6'!W152</f>
        <v>8.7434759355443052</v>
      </c>
      <c r="E377" s="299" t="str">
        <f>CONCATENATE("(",ROUND((D377/$H378)*100,1),")")</f>
        <v>(18.8)</v>
      </c>
      <c r="F377" s="302">
        <f>'Ind T6'!X152</f>
        <v>2.4012896763152285</v>
      </c>
      <c r="G377" s="299" t="str">
        <f>CONCATENATE("(",ROUND((F377/$H378)*100,1),")")</f>
        <v>(5.2)</v>
      </c>
      <c r="H377" s="302">
        <f t="shared" ref="H377" si="285">SUM(B377,D377,F377)</f>
        <v>20.069766032962114</v>
      </c>
      <c r="I377" s="299" t="str">
        <f>CONCATENATE("(",ROUND((H377/$H378)*100,1),")")</f>
        <v>(43.2)</v>
      </c>
      <c r="K377" s="302">
        <f t="shared" ref="K377:K378" si="286">B377-B367</f>
        <v>1.7093790614644</v>
      </c>
      <c r="L377" s="302">
        <f t="shared" ref="L377:L378" si="287">D377-D367</f>
        <v>0.98079315292218627</v>
      </c>
      <c r="M377" s="302">
        <f t="shared" ref="M377:M378" si="288">F377-F367</f>
        <v>0.36493048521388216</v>
      </c>
      <c r="N377" s="302">
        <f t="shared" ref="N377:N378" si="289">SUM(K377:M377)</f>
        <v>3.0551026996004684</v>
      </c>
    </row>
    <row r="378" spans="1:14" x14ac:dyDescent="0.2">
      <c r="A378" s="282" t="s">
        <v>363</v>
      </c>
      <c r="B378" s="302">
        <f>SUM(B376:B377)</f>
        <v>24.605364757416019</v>
      </c>
      <c r="C378" s="299" t="str">
        <f>CONCATENATE("(",ROUND((B378/$H378)*100,1),")")</f>
        <v>(53)</v>
      </c>
      <c r="D378" s="302">
        <f>SUM(D376:D377)</f>
        <v>16.010878534579128</v>
      </c>
      <c r="E378" s="299" t="str">
        <f>CONCATENATE("(",ROUND((D378/$H378)*100,1),")")</f>
        <v>(34.5)</v>
      </c>
      <c r="F378" s="302">
        <f>SUM(F376:F377)</f>
        <v>5.8037567080048724</v>
      </c>
      <c r="G378" s="299" t="str">
        <f>CONCATENATE("(",ROUND((F378/$H378)*100,1),")")</f>
        <v>(12.5)</v>
      </c>
      <c r="H378" s="302">
        <f>SUM(H376:H377)</f>
        <v>46.420000000000023</v>
      </c>
      <c r="I378" s="299" t="str">
        <f>CONCATENATE("(",ROUND((H378/$H378)*100,1),")")</f>
        <v>(100)</v>
      </c>
      <c r="K378" s="302">
        <f t="shared" si="286"/>
        <v>4.196949452406507</v>
      </c>
      <c r="L378" s="302">
        <f t="shared" si="287"/>
        <v>2.0647275457926071</v>
      </c>
      <c r="M378" s="302">
        <f t="shared" si="288"/>
        <v>0.86832300180090805</v>
      </c>
      <c r="N378" s="302">
        <f t="shared" si="289"/>
        <v>7.1300000000000221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5.4324491353360926</v>
      </c>
      <c r="C387" s="299" t="str">
        <f>CONCATENATE("(",ROUND((B387/$H389)*100,1),")")</f>
        <v>(36.2)</v>
      </c>
      <c r="D387" s="302">
        <f>'Ind T6'!M162</f>
        <v>0.78201855727544001</v>
      </c>
      <c r="E387" s="299" t="str">
        <f>CONCATENATE("(",ROUND((D387/$H389)*100,1),")")</f>
        <v>(5.2)</v>
      </c>
      <c r="F387" s="302">
        <f>'Ind T6'!N162</f>
        <v>0.22050469528271086</v>
      </c>
      <c r="G387" s="299" t="str">
        <f>CONCATENATE("(",ROUND((F387/$H389)*100,1),")")</f>
        <v>(1.5)</v>
      </c>
      <c r="H387" s="302">
        <f>SUM(B387,D387,F387)</f>
        <v>6.4349723878942431</v>
      </c>
      <c r="I387" s="299" t="str">
        <f>CONCATENATE("(",ROUND((H387/$H389)*100,1),")")</f>
        <v>(42.9)</v>
      </c>
      <c r="K387" s="302">
        <f>B392-B387</f>
        <v>0.34207486518082764</v>
      </c>
      <c r="L387" s="302">
        <f>D392-D387</f>
        <v>0.1120595050188945</v>
      </c>
      <c r="M387" s="302">
        <f>F392-F387</f>
        <v>1.895006597953286E-2</v>
      </c>
      <c r="N387" s="302">
        <f>SUM(K387:M387)</f>
        <v>0.473084436179255</v>
      </c>
    </row>
    <row r="388" spans="1:14" x14ac:dyDescent="0.2">
      <c r="A388" s="282" t="s">
        <v>365</v>
      </c>
      <c r="B388" s="302">
        <f>'Ind T6'!L161</f>
        <v>4.7551366948588223</v>
      </c>
      <c r="C388" s="299" t="str">
        <f>CONCATENATE("(",ROUND((B388/$H389)*100,1),")")</f>
        <v>(31.7)</v>
      </c>
      <c r="D388" s="302">
        <f>'Ind T6'!M161</f>
        <v>3.8258909172469506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8.5810276121057729</v>
      </c>
      <c r="I388" s="299" t="str">
        <f>CONCATENATE("(",ROUND((H388/$H389)*100,1),")")</f>
        <v>(57.1)</v>
      </c>
      <c r="K388" s="302">
        <f t="shared" ref="K388:K389" si="291">B393-B388</f>
        <v>0.40362214396179397</v>
      </c>
      <c r="L388" s="302">
        <f t="shared" ref="L388:L389" si="292">D393-D388</f>
        <v>0.33329341985892214</v>
      </c>
      <c r="M388" s="302">
        <f t="shared" ref="M388:M389" si="293">F393-F388</f>
        <v>0</v>
      </c>
      <c r="N388" s="302">
        <f t="shared" ref="N388:N389" si="294">SUM(K388:M388)</f>
        <v>0.7369155638207161</v>
      </c>
    </row>
    <row r="389" spans="1:14" x14ac:dyDescent="0.2">
      <c r="A389" s="282" t="s">
        <v>363</v>
      </c>
      <c r="B389" s="302">
        <f>SUM(B387:B388)</f>
        <v>10.187585830194916</v>
      </c>
      <c r="C389" s="299" t="str">
        <f>CONCATENATE("(",ROUND((B389/$H389)*100,1),")")</f>
        <v>(67.8)</v>
      </c>
      <c r="D389" s="302">
        <f>SUM(D387:D388)</f>
        <v>4.6079094745223905</v>
      </c>
      <c r="E389" s="299" t="str">
        <f>CONCATENATE("(",ROUND((D389/$H389)*100,1),")")</f>
        <v>(30.7)</v>
      </c>
      <c r="F389" s="302">
        <f>SUM(F387:F388)</f>
        <v>0.22050469528271086</v>
      </c>
      <c r="G389" s="299" t="str">
        <f>CONCATENATE("(",ROUND((F389/$H389)*100,1),")")</f>
        <v>(1.5)</v>
      </c>
      <c r="H389" s="302">
        <f>SUM(H387:H388)</f>
        <v>15.016000000000016</v>
      </c>
      <c r="I389" s="299" t="str">
        <f>CONCATENATE("(",ROUND((H389/$H389)*100,1),")")</f>
        <v>(100)</v>
      </c>
      <c r="K389" s="302">
        <f t="shared" si="291"/>
        <v>0.74569700914262071</v>
      </c>
      <c r="L389" s="302">
        <f t="shared" si="292"/>
        <v>0.44535292487781675</v>
      </c>
      <c r="M389" s="302">
        <f t="shared" si="293"/>
        <v>1.895006597953286E-2</v>
      </c>
      <c r="N389" s="302">
        <f t="shared" si="294"/>
        <v>1.2099999999999702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5.7745240005169203</v>
      </c>
      <c r="C392" s="299" t="str">
        <f>CONCATENATE("(",ROUND((B392/$H394)*100,1),")")</f>
        <v>(35.6)</v>
      </c>
      <c r="D392" s="302">
        <f>'Ind T6'!R162</f>
        <v>0.89407806229433451</v>
      </c>
      <c r="E392" s="299" t="str">
        <f>CONCATENATE("(",ROUND((D392/$H394)*100,1),")")</f>
        <v>(5.5)</v>
      </c>
      <c r="F392" s="302">
        <f>'Ind T6'!S162</f>
        <v>0.23945476126224371</v>
      </c>
      <c r="G392" s="299" t="str">
        <f>CONCATENATE("(",ROUND((F392/$H394)*100,1),")")</f>
        <v>(1.5)</v>
      </c>
      <c r="H392" s="302">
        <f>SUM(B392,D392,F392)</f>
        <v>6.9080568240734985</v>
      </c>
      <c r="I392" s="299" t="str">
        <f>CONCATENATE("(",ROUND((H392/$H394)*100,1),")")</f>
        <v>(42.6)</v>
      </c>
      <c r="K392" s="302">
        <f>B397-B392</f>
        <v>1.3620015718231571E-2</v>
      </c>
      <c r="L392" s="302">
        <f>D397-D392</f>
        <v>0.13650935707076428</v>
      </c>
      <c r="M392" s="302">
        <f>F397-F392</f>
        <v>1.3528802098686316E-2</v>
      </c>
      <c r="N392" s="302">
        <f>SUM(K392:M392)</f>
        <v>0.16365817488768217</v>
      </c>
    </row>
    <row r="393" spans="1:14" x14ac:dyDescent="0.2">
      <c r="A393" s="282" t="s">
        <v>365</v>
      </c>
      <c r="B393" s="302">
        <f>'Ind T6'!Q161</f>
        <v>5.1587588388206163</v>
      </c>
      <c r="C393" s="299" t="str">
        <f>CONCATENATE("(",ROUND((B393/$H394)*100,1),")")</f>
        <v>(31.8)</v>
      </c>
      <c r="D393" s="302">
        <f>'Ind T6'!R161</f>
        <v>4.1591843371058728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9.317943175926489</v>
      </c>
      <c r="I393" s="299" t="str">
        <f>CONCATENATE("(",ROUND((H393/$H394)*100,1),")")</f>
        <v>(57.4)</v>
      </c>
      <c r="K393" s="302">
        <f t="shared" ref="K393:K394" si="296">B398-B393</f>
        <v>0.23167303191594613</v>
      </c>
      <c r="L393" s="302">
        <f t="shared" ref="L393:L394" si="297">D398-D393</f>
        <v>0.18866879319639995</v>
      </c>
      <c r="M393" s="302">
        <f t="shared" ref="M393:M394" si="298">F398-F393</f>
        <v>0</v>
      </c>
      <c r="N393" s="302">
        <f t="shared" ref="N393:N394" si="299">SUM(K393:M393)</f>
        <v>0.42034182511234608</v>
      </c>
    </row>
    <row r="394" spans="1:14" x14ac:dyDescent="0.2">
      <c r="A394" s="282" t="s">
        <v>363</v>
      </c>
      <c r="B394" s="302">
        <f>SUM(B392:B393)</f>
        <v>10.933282839337537</v>
      </c>
      <c r="C394" s="299" t="str">
        <f>CONCATENATE("(",ROUND((B394/$H394)*100,1),")")</f>
        <v>(67.4)</v>
      </c>
      <c r="D394" s="302">
        <f>SUM(D392:D393)</f>
        <v>5.0532623994002073</v>
      </c>
      <c r="E394" s="299" t="str">
        <f>CONCATENATE("(",ROUND((D394/$H394)*100,1),")")</f>
        <v>(31.1)</v>
      </c>
      <c r="F394" s="302">
        <f>SUM(F392:F393)</f>
        <v>0.23945476126224371</v>
      </c>
      <c r="G394" s="299" t="str">
        <f>CONCATENATE("(",ROUND((F394/$H394)*100,1),")")</f>
        <v>(1.5)</v>
      </c>
      <c r="H394" s="302">
        <f>SUM(H392:H393)</f>
        <v>16.225999999999988</v>
      </c>
      <c r="I394" s="299" t="str">
        <f>CONCATENATE("(",ROUND((H394/$H394)*100,1),")")</f>
        <v>(100)</v>
      </c>
      <c r="K394" s="302">
        <f t="shared" si="296"/>
        <v>0.2452930476341777</v>
      </c>
      <c r="L394" s="302">
        <f t="shared" si="297"/>
        <v>0.32517815026716423</v>
      </c>
      <c r="M394" s="302">
        <f t="shared" si="298"/>
        <v>1.3528802098686316E-2</v>
      </c>
      <c r="N394" s="302">
        <f t="shared" si="299"/>
        <v>0.58400000000002827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5.7881440162351518</v>
      </c>
      <c r="C397" s="299" t="str">
        <f>CONCATENATE("(",ROUND((B397/$H399)*100,1),")")</f>
        <v>(34.4)</v>
      </c>
      <c r="D397" s="302">
        <f>'Ind T6'!W162</f>
        <v>1.0305874193650988</v>
      </c>
      <c r="E397" s="299" t="str">
        <f>CONCATENATE("(",ROUND((D397/$H399)*100,1),")")</f>
        <v>(6.1)</v>
      </c>
      <c r="F397" s="302">
        <f>'Ind T6'!X162</f>
        <v>0.25298356336093003</v>
      </c>
      <c r="G397" s="299" t="str">
        <f>CONCATENATE("(",ROUND((F397/$H399)*100,1),")")</f>
        <v>(1.5)</v>
      </c>
      <c r="H397" s="302">
        <f>SUM(B397,D397,F397)</f>
        <v>7.0717149989611805</v>
      </c>
      <c r="I397" s="299" t="str">
        <f>CONCATENATE("(",ROUND((H397/$H399)*100,1),")")</f>
        <v>(42.1)</v>
      </c>
      <c r="K397" s="302">
        <f>B397-B387</f>
        <v>0.35569488089905921</v>
      </c>
      <c r="L397" s="302">
        <f>D397-D387</f>
        <v>0.24856886208965878</v>
      </c>
      <c r="M397" s="302">
        <f>F397-F387</f>
        <v>3.2478868078219175E-2</v>
      </c>
      <c r="N397" s="302">
        <f>SUM(K397:M397)</f>
        <v>0.63674261106693719</v>
      </c>
    </row>
    <row r="398" spans="1:14" x14ac:dyDescent="0.2">
      <c r="A398" s="282" t="s">
        <v>365</v>
      </c>
      <c r="B398" s="302">
        <f>'Ind T6'!V161</f>
        <v>5.3904318707365624</v>
      </c>
      <c r="C398" s="299" t="str">
        <f>CONCATENATE("(",ROUND((B398/$H399)*100,1),")")</f>
        <v>(32.1)</v>
      </c>
      <c r="D398" s="302">
        <f>'Ind T6'!W161</f>
        <v>4.3478531303022727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9.738285001038836</v>
      </c>
      <c r="I398" s="299" t="str">
        <f>CONCATENATE("(",ROUND((H398/$H399)*100,1),")")</f>
        <v>(57.9)</v>
      </c>
      <c r="K398" s="302">
        <f t="shared" ref="K398:K399" si="301">B398-B388</f>
        <v>0.63529517587774009</v>
      </c>
      <c r="L398" s="302">
        <f t="shared" ref="L398:L399" si="302">D398-D388</f>
        <v>0.52196221305532209</v>
      </c>
      <c r="M398" s="302">
        <f t="shared" ref="M398:M399" si="303">F398-F388</f>
        <v>0</v>
      </c>
      <c r="N398" s="302">
        <f t="shared" ref="N398:N399" si="304">SUM(K398:M398)</f>
        <v>1.1572573889330622</v>
      </c>
    </row>
    <row r="399" spans="1:14" x14ac:dyDescent="0.2">
      <c r="A399" s="282" t="s">
        <v>363</v>
      </c>
      <c r="B399" s="302">
        <f>SUM(B397:B398)</f>
        <v>11.178575886971714</v>
      </c>
      <c r="C399" s="299" t="str">
        <f>CONCATENATE("(",ROUND((B399/$H399)*100,1),")")</f>
        <v>(66.5)</v>
      </c>
      <c r="D399" s="302">
        <f>SUM(D397:D398)</f>
        <v>5.3784405496673715</v>
      </c>
      <c r="E399" s="299" t="str">
        <f>CONCATENATE("(",ROUND((D399/$H399)*100,1),")")</f>
        <v>(32)</v>
      </c>
      <c r="F399" s="302">
        <f>SUM(F397:F398)</f>
        <v>0.25298356336093003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0.99099005677679841</v>
      </c>
      <c r="L399" s="302">
        <f t="shared" si="302"/>
        <v>0.77053107514498098</v>
      </c>
      <c r="M399" s="302">
        <f t="shared" si="303"/>
        <v>3.2478868078219175E-2</v>
      </c>
      <c r="N399" s="302">
        <f t="shared" si="304"/>
        <v>1.7939999999999985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8.2143564707807055</v>
      </c>
      <c r="C408" s="299" t="str">
        <f>CONCATENATE("(",ROUND((B408/$H410)*100,1),")")</f>
        <v>(15.2)</v>
      </c>
      <c r="D408" s="302">
        <f>'Ind T6'!M171</f>
        <v>4.0789211079198076</v>
      </c>
      <c r="E408" s="299" t="str">
        <f>CONCATENATE("(",ROUND((D408/$H410)*100,1),")")</f>
        <v>(7.6)</v>
      </c>
      <c r="F408" s="302">
        <f>'Ind T6'!N171</f>
        <v>1.6255935354244715</v>
      </c>
      <c r="G408" s="299" t="str">
        <f>CONCATENATE("(",ROUND((F408/$H410)*100,1),")")</f>
        <v>(3)</v>
      </c>
      <c r="H408" s="302">
        <f>SUM(B408,D408,F408)</f>
        <v>13.918871114124984</v>
      </c>
      <c r="I408" s="299" t="str">
        <f>CONCATENATE("(",ROUND((H408/$H410)*100,1),")")</f>
        <v>(25.8)</v>
      </c>
      <c r="K408" s="302">
        <f>B413-B408</f>
        <v>-0.18857983295531433</v>
      </c>
      <c r="L408" s="302">
        <f>D413-D408</f>
        <v>1.3152027611965877E-2</v>
      </c>
      <c r="M408" s="302">
        <f>F413-F408</f>
        <v>1.489480093534179E-2</v>
      </c>
      <c r="N408" s="302">
        <f>SUM(K408:M408)</f>
        <v>-0.16053300440800666</v>
      </c>
    </row>
    <row r="409" spans="1:14" x14ac:dyDescent="0.2">
      <c r="A409" s="282" t="s">
        <v>365</v>
      </c>
      <c r="B409" s="302">
        <f>'Ind T6'!L170</f>
        <v>14.62843898254812</v>
      </c>
      <c r="C409" s="299" t="str">
        <f>CONCATENATE("(",ROUND((B409/$H410)*100,1),")")</f>
        <v>(27.1)</v>
      </c>
      <c r="D409" s="302">
        <f>'Ind T6'!M170</f>
        <v>22.731289211284157</v>
      </c>
      <c r="E409" s="299" t="str">
        <f>CONCATENATE("(",ROUND((D409/$H410)*100,1),")")</f>
        <v>(42.2)</v>
      </c>
      <c r="F409" s="302">
        <f>'Ind T6'!N170</f>
        <v>2.6164006920427667</v>
      </c>
      <c r="G409" s="299" t="str">
        <f>CONCATENATE("(",ROUND((F409/$H410)*100,1),")")</f>
        <v>(4.9)</v>
      </c>
      <c r="H409" s="302">
        <f t="shared" ref="H409" si="305">SUM(B409,D409,F409)</f>
        <v>39.976128885875042</v>
      </c>
      <c r="I409" s="299" t="str">
        <f>CONCATENATE("(",ROUND((H409/$H410)*100,1),")")</f>
        <v>(74.2)</v>
      </c>
      <c r="K409" s="302">
        <f t="shared" ref="K409:K410" si="306">B414-B409</f>
        <v>0.17521494057515419</v>
      </c>
      <c r="L409" s="302">
        <f t="shared" ref="L409:L410" si="307">D414-D409</f>
        <v>-0.71238338224284092</v>
      </c>
      <c r="M409" s="302">
        <f t="shared" ref="M409:M410" si="308">F414-F409</f>
        <v>2.7014460756551451E-3</v>
      </c>
      <c r="N409" s="302">
        <f t="shared" ref="N409:N410" si="309">SUM(K409:M409)</f>
        <v>-0.53446699559203159</v>
      </c>
    </row>
    <row r="410" spans="1:14" x14ac:dyDescent="0.2">
      <c r="A410" s="282" t="s">
        <v>363</v>
      </c>
      <c r="B410" s="302">
        <f>SUM(B408:B409)</f>
        <v>22.842795453328826</v>
      </c>
      <c r="C410" s="299" t="str">
        <f>CONCATENATE("(",ROUND((B410/$H410)*100,1),")")</f>
        <v>(42.4)</v>
      </c>
      <c r="D410" s="302">
        <f>SUM(D408:D409)</f>
        <v>26.810210319203964</v>
      </c>
      <c r="E410" s="299" t="str">
        <f>CONCATENATE("(",ROUND((D410/$H410)*100,1),")")</f>
        <v>(49.7)</v>
      </c>
      <c r="F410" s="302">
        <f>SUM(F408:F409)</f>
        <v>4.241994227467238</v>
      </c>
      <c r="G410" s="299" t="str">
        <f>CONCATENATE("(",ROUND((F410/$H410)*100,1),")")</f>
        <v>(7.9)</v>
      </c>
      <c r="H410" s="302">
        <f>SUM(H408:H409)</f>
        <v>53.895000000000024</v>
      </c>
      <c r="I410" s="299" t="str">
        <f>CONCATENATE("(",ROUND((H410/$H410)*100,1),")")</f>
        <v>(100)</v>
      </c>
      <c r="K410" s="302">
        <f t="shared" si="306"/>
        <v>-1.3364892380160143E-2</v>
      </c>
      <c r="L410" s="302">
        <f t="shared" si="307"/>
        <v>-0.69923135463087505</v>
      </c>
      <c r="M410" s="302">
        <f t="shared" si="308"/>
        <v>1.7596247010997601E-2</v>
      </c>
      <c r="N410" s="302">
        <f t="shared" si="309"/>
        <v>-0.69500000000003759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8.0257766378253912</v>
      </c>
      <c r="C413" s="299" t="str">
        <f>CONCATENATE("(",ROUND((B413/$H415)*100,1),")")</f>
        <v>(15.1)</v>
      </c>
      <c r="D413" s="302">
        <f>'Ind T6'!R171</f>
        <v>4.0920731355317734</v>
      </c>
      <c r="E413" s="299" t="str">
        <f>CONCATENATE("(",ROUND((D413/$H415)*100,1),")")</f>
        <v>(7.7)</v>
      </c>
      <c r="F413" s="302">
        <f>'Ind T6'!S171</f>
        <v>1.6404883363598133</v>
      </c>
      <c r="G413" s="299" t="str">
        <f>CONCATENATE("(",ROUND((F413/$H415)*100,1),")")</f>
        <v>(3.1)</v>
      </c>
      <c r="H413" s="302">
        <f>SUM(B413,D413,F413)</f>
        <v>13.758338109716977</v>
      </c>
      <c r="I413" s="299" t="str">
        <f>CONCATENATE("(",ROUND((H413/$H415)*100,1),")")</f>
        <v>(25.9)</v>
      </c>
      <c r="K413" s="302">
        <f>B418-B413</f>
        <v>-3.7814218461083904E-2</v>
      </c>
      <c r="L413" s="302">
        <f>D418-D413</f>
        <v>0.17681056258135985</v>
      </c>
      <c r="M413" s="302">
        <f>F418-F413</f>
        <v>8.5975390575117272E-2</v>
      </c>
      <c r="N413" s="302">
        <f>SUM(K413:M413)</f>
        <v>0.22497173469539322</v>
      </c>
    </row>
    <row r="414" spans="1:14" x14ac:dyDescent="0.2">
      <c r="A414" s="282" t="s">
        <v>365</v>
      </c>
      <c r="B414" s="302">
        <f>'Ind T6'!Q170</f>
        <v>14.803653923123274</v>
      </c>
      <c r="C414" s="299" t="str">
        <f>CONCATENATE("(",ROUND((B414/$H415)*100,1),")")</f>
        <v>(27.8)</v>
      </c>
      <c r="D414" s="302">
        <f>'Ind T6'!R170</f>
        <v>22.018905829041316</v>
      </c>
      <c r="E414" s="299" t="str">
        <f>CONCATENATE("(",ROUND((D414/$H415)*100,1),")")</f>
        <v>(41.4)</v>
      </c>
      <c r="F414" s="302">
        <f>'Ind T6'!S170</f>
        <v>2.6191021381184219</v>
      </c>
      <c r="G414" s="299" t="str">
        <f>CONCATENATE("(",ROUND((F414/$H415)*100,1),")")</f>
        <v>(4.9)</v>
      </c>
      <c r="H414" s="302">
        <f t="shared" ref="H414" si="310">SUM(B414,D414,F414)</f>
        <v>39.441661890283015</v>
      </c>
      <c r="I414" s="299" t="str">
        <f>CONCATENATE("(",ROUND((H414/$H415)*100,1),")")</f>
        <v>(74.1)</v>
      </c>
      <c r="K414" s="302">
        <f t="shared" ref="K414:K415" si="311">B419-B414</f>
        <v>1.0132269837831043</v>
      </c>
      <c r="L414" s="302">
        <f t="shared" ref="L414:L415" si="312">D419-D414</f>
        <v>-0.5131604791856077</v>
      </c>
      <c r="M414" s="302">
        <f t="shared" ref="M414:M415" si="313">F419-F414</f>
        <v>5.8961760707099131E-2</v>
      </c>
      <c r="N414" s="302">
        <f t="shared" ref="N414:N415" si="314">SUM(K414:M414)</f>
        <v>0.55902826530459571</v>
      </c>
    </row>
    <row r="415" spans="1:14" x14ac:dyDescent="0.2">
      <c r="A415" s="282" t="s">
        <v>363</v>
      </c>
      <c r="B415" s="302">
        <f>SUM(B413:B414)</f>
        <v>22.829430560948666</v>
      </c>
      <c r="C415" s="299" t="str">
        <f>CONCATENATE("(",ROUND((B415/$H415)*100,1),")")</f>
        <v>(42.9)</v>
      </c>
      <c r="D415" s="302">
        <f>SUM(D413:D414)</f>
        <v>26.110978964573089</v>
      </c>
      <c r="E415" s="299" t="str">
        <f>CONCATENATE("(",ROUND((D415/$H415)*100,1),")")</f>
        <v>(49.1)</v>
      </c>
      <c r="F415" s="302">
        <f>SUM(F413:F414)</f>
        <v>4.2595904744782356</v>
      </c>
      <c r="G415" s="299" t="str">
        <f>CONCATENATE("(",ROUND((F415/$H415)*100,1),")")</f>
        <v>(8)</v>
      </c>
      <c r="H415" s="302">
        <f>SUM(H413:H414)</f>
        <v>53.199999999999989</v>
      </c>
      <c r="I415" s="299" t="str">
        <f>CONCATENATE("(",ROUND((H415/$H415)*100,1),")")</f>
        <v>(100)</v>
      </c>
      <c r="K415" s="302">
        <f t="shared" si="311"/>
        <v>0.97541276532201948</v>
      </c>
      <c r="L415" s="302">
        <f t="shared" si="312"/>
        <v>-0.33634991660424873</v>
      </c>
      <c r="M415" s="302">
        <f t="shared" si="313"/>
        <v>0.14493715128221574</v>
      </c>
      <c r="N415" s="302">
        <f t="shared" si="314"/>
        <v>0.78399999999998649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7.9879624193643073</v>
      </c>
      <c r="C418" s="299" t="str">
        <f>CONCATENATE("(",ROUND((B418/$H420)*100,1),")")</f>
        <v>(14.8)</v>
      </c>
      <c r="D418" s="302">
        <f>'Ind T6'!W171</f>
        <v>4.2688836981131333</v>
      </c>
      <c r="E418" s="299" t="str">
        <f>CONCATENATE("(",ROUND((D418/$H420)*100,1),")")</f>
        <v>(7.9)</v>
      </c>
      <c r="F418" s="302">
        <f>'Ind T6'!X171</f>
        <v>1.7264637269349306</v>
      </c>
      <c r="G418" s="299" t="str">
        <f>CONCATENATE("(",ROUND((F418/$H420)*100,1),")")</f>
        <v>(3.2)</v>
      </c>
      <c r="H418" s="302">
        <f>SUM(B418,D418,F418)</f>
        <v>13.983309844412371</v>
      </c>
      <c r="I418" s="299" t="str">
        <f>CONCATENATE("(",ROUND((H418/$H420)*100,1),")")</f>
        <v>(25.9)</v>
      </c>
      <c r="K418" s="302">
        <f>B418-B408</f>
        <v>-0.22639405141639823</v>
      </c>
      <c r="L418" s="302">
        <f>D418-D408</f>
        <v>0.18996259019332573</v>
      </c>
      <c r="M418" s="302">
        <f>F418-F408</f>
        <v>0.10087019151045906</v>
      </c>
      <c r="N418" s="302">
        <f>SUM(K418:M418)</f>
        <v>6.4438730287386559E-2</v>
      </c>
    </row>
    <row r="419" spans="1:14" x14ac:dyDescent="0.2">
      <c r="A419" s="282" t="s">
        <v>365</v>
      </c>
      <c r="B419" s="302">
        <f>'Ind T6'!V170</f>
        <v>15.816880906906379</v>
      </c>
      <c r="C419" s="299" t="str">
        <f>CONCATENATE("(",ROUND((B419/$H420)*100,1),")")</f>
        <v>(29.3)</v>
      </c>
      <c r="D419" s="302">
        <f>'Ind T6'!W170</f>
        <v>21.505745349855708</v>
      </c>
      <c r="E419" s="299" t="str">
        <f>CONCATENATE("(",ROUND((D419/$H420)*100,1),")")</f>
        <v>(39.8)</v>
      </c>
      <c r="F419" s="302">
        <f>'Ind T6'!X170</f>
        <v>2.678063898825521</v>
      </c>
      <c r="G419" s="299" t="str">
        <f>CONCATENATE("(",ROUND((F419/$H420)*100,1),")")</f>
        <v>(5)</v>
      </c>
      <c r="H419" s="302">
        <f t="shared" ref="H419" si="315">SUM(B419,D419,F419)</f>
        <v>40.000690155587606</v>
      </c>
      <c r="I419" s="299" t="str">
        <f>CONCATENATE("(",ROUND((H419/$H420)*100,1),")")</f>
        <v>(74.1)</v>
      </c>
      <c r="K419" s="302">
        <f t="shared" ref="K419:K420" si="316">B419-B409</f>
        <v>1.1884419243582585</v>
      </c>
      <c r="L419" s="302">
        <f t="shared" ref="L419:L420" si="317">D419-D409</f>
        <v>-1.2255438614284486</v>
      </c>
      <c r="M419" s="302">
        <f t="shared" ref="M419:M420" si="318">F419-F409</f>
        <v>6.1663206782754276E-2</v>
      </c>
      <c r="N419" s="302">
        <f t="shared" ref="N419:N420" si="319">SUM(K419:M419)</f>
        <v>2.4561269712564116E-2</v>
      </c>
    </row>
    <row r="420" spans="1:14" x14ac:dyDescent="0.2">
      <c r="A420" s="282" t="s">
        <v>363</v>
      </c>
      <c r="B420" s="302">
        <f>SUM(B418:B419)</f>
        <v>23.804843326270685</v>
      </c>
      <c r="C420" s="299" t="str">
        <f>CONCATENATE("(",ROUND((B420/$H420)*100,1),")")</f>
        <v>(44.1)</v>
      </c>
      <c r="D420" s="302">
        <f>SUM(D418:D419)</f>
        <v>25.77462904796884</v>
      </c>
      <c r="E420" s="299" t="str">
        <f>CONCATENATE("(",ROUND((D420/$H420)*100,1),")")</f>
        <v>(47.7)</v>
      </c>
      <c r="F420" s="302">
        <f>SUM(F418:F419)</f>
        <v>4.4045276257604513</v>
      </c>
      <c r="G420" s="299" t="str">
        <f>CONCATENATE("(",ROUND((F420/$H420)*100,1),")")</f>
        <v>(8.2)</v>
      </c>
      <c r="H420" s="302">
        <f>SUM(H418:H419)</f>
        <v>53.98399999999998</v>
      </c>
      <c r="I420" s="299" t="str">
        <f>CONCATENATE("(",ROUND((H420/$H420)*100,1),")")</f>
        <v>(100)</v>
      </c>
      <c r="K420" s="302">
        <f t="shared" si="316"/>
        <v>0.96204787294185934</v>
      </c>
      <c r="L420" s="302">
        <f t="shared" si="317"/>
        <v>-1.0355812712351238</v>
      </c>
      <c r="M420" s="302">
        <f t="shared" si="318"/>
        <v>0.16253339829321334</v>
      </c>
      <c r="N420" s="302">
        <f t="shared" si="319"/>
        <v>8.8999999999948898E-2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7.3284876987370646</v>
      </c>
      <c r="C429" s="299" t="str">
        <f>CONCATENATE("(",ROUND((B429/$H431)*100,1),")")</f>
        <v>(12.9)</v>
      </c>
      <c r="D429" s="302">
        <f>'Ind T6'!M180</f>
        <v>2.3066700178232082</v>
      </c>
      <c r="E429" s="299" t="str">
        <f>CONCATENATE("(",ROUND((D429/$H431)*100,1),")")</f>
        <v>(4.1)</v>
      </c>
      <c r="F429" s="302">
        <f>'Ind T6'!N180</f>
        <v>0.72329753324140178</v>
      </c>
      <c r="G429" s="299" t="str">
        <f>CONCATENATE("(",ROUND((F429/$H431)*100,1),")")</f>
        <v>(1.3)</v>
      </c>
      <c r="H429" s="302">
        <f>SUM(B429,D429,F429)</f>
        <v>10.358455249801674</v>
      </c>
      <c r="I429" s="299" t="str">
        <f>CONCATENATE("(",ROUND((H429/$H431)*100,1),")")</f>
        <v>(18.3)</v>
      </c>
      <c r="K429" s="302">
        <f>B434-B429</f>
        <v>0.72486860385652374</v>
      </c>
      <c r="L429" s="302">
        <f>D434-D429</f>
        <v>0.23914010230597338</v>
      </c>
      <c r="M429" s="302">
        <f>F434-F429</f>
        <v>4.1912558715104464E-2</v>
      </c>
      <c r="N429" s="302">
        <f>SUM(K429:M429)</f>
        <v>1.0059212648776015</v>
      </c>
    </row>
    <row r="430" spans="1:14" x14ac:dyDescent="0.2">
      <c r="A430" s="282" t="s">
        <v>365</v>
      </c>
      <c r="B430" s="302">
        <f>'Ind T6'!L179</f>
        <v>18.976978100475929</v>
      </c>
      <c r="C430" s="299" t="str">
        <f>CONCATENATE("(",ROUND((B430/$H431)*100,1),")")</f>
        <v>(33.5)</v>
      </c>
      <c r="D430" s="302">
        <f>'Ind T6'!M179</f>
        <v>23.059745393803588</v>
      </c>
      <c r="E430" s="299" t="str">
        <f>CONCATENATE("(",ROUND((D430/$H431)*100,1),")")</f>
        <v>(40.7)</v>
      </c>
      <c r="F430" s="302">
        <f>'Ind T6'!N179</f>
        <v>4.3308212559188659</v>
      </c>
      <c r="G430" s="299" t="str">
        <f>CONCATENATE("(",ROUND((F430/$H431)*100,1),")")</f>
        <v>(7.6)</v>
      </c>
      <c r="H430" s="302">
        <f t="shared" ref="H430" si="320">SUM(B430,D430,F430)</f>
        <v>46.367544750198377</v>
      </c>
      <c r="I430" s="299" t="str">
        <f>CONCATENATE("(",ROUND((H430/$H431)*100,1),")")</f>
        <v>(81.7)</v>
      </c>
      <c r="K430" s="302">
        <f t="shared" ref="K430:K431" si="321">B435-B430</f>
        <v>2.3149966084519313</v>
      </c>
      <c r="L430" s="302">
        <f t="shared" ref="L430:L431" si="322">D435-D430</f>
        <v>1.2587343319141091</v>
      </c>
      <c r="M430" s="302">
        <f t="shared" ref="M430:M431" si="323">F435-F430</f>
        <v>0.63734779475638881</v>
      </c>
      <c r="N430" s="302">
        <f t="shared" ref="N430:N431" si="324">SUM(K430:M430)</f>
        <v>4.2110787351224293</v>
      </c>
    </row>
    <row r="431" spans="1:14" x14ac:dyDescent="0.2">
      <c r="A431" s="282" t="s">
        <v>363</v>
      </c>
      <c r="B431" s="302">
        <f>SUM(B429:B430)</f>
        <v>26.305465799212993</v>
      </c>
      <c r="C431" s="299" t="str">
        <f>CONCATENATE("(",ROUND((B431/$H431)*100,1),")")</f>
        <v>(46.4)</v>
      </c>
      <c r="D431" s="302">
        <f>SUM(D429:D430)</f>
        <v>25.366415411626797</v>
      </c>
      <c r="E431" s="299" t="str">
        <f>CONCATENATE("(",ROUND((D431/$H431)*100,1),")")</f>
        <v>(44.7)</v>
      </c>
      <c r="F431" s="302">
        <f>SUM(F429:F430)</f>
        <v>5.0541187891602677</v>
      </c>
      <c r="G431" s="299" t="str">
        <f>CONCATENATE("(",ROUND((F431/$H431)*100,1),")")</f>
        <v>(8.9)</v>
      </c>
      <c r="H431" s="302">
        <f>SUM(H429:H430)</f>
        <v>56.726000000000049</v>
      </c>
      <c r="I431" s="299" t="str">
        <f>CONCATENATE("(",ROUND((H431/$H431)*100,1),")")</f>
        <v>(100)</v>
      </c>
      <c r="K431" s="302">
        <f t="shared" si="321"/>
        <v>3.039865212308456</v>
      </c>
      <c r="L431" s="302">
        <f t="shared" si="322"/>
        <v>1.4978744342200834</v>
      </c>
      <c r="M431" s="302">
        <f t="shared" si="323"/>
        <v>0.67926035347149316</v>
      </c>
      <c r="N431" s="302">
        <f t="shared" si="324"/>
        <v>5.2170000000000325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8.0533563025935884</v>
      </c>
      <c r="C434" s="299" t="str">
        <f>CONCATENATE("(",ROUND((B434/$H436)*100,1),")")</f>
        <v>(13)</v>
      </c>
      <c r="D434" s="302">
        <f>'Ind T6'!R180</f>
        <v>2.5458101201291816</v>
      </c>
      <c r="E434" s="299" t="str">
        <f>CONCATENATE("(",ROUND((D434/$H436)*100,1),")")</f>
        <v>(4.1)</v>
      </c>
      <c r="F434" s="302">
        <f>'Ind T6'!S180</f>
        <v>0.76521009195650624</v>
      </c>
      <c r="G434" s="299" t="str">
        <f>CONCATENATE("(",ROUND((F434/$H436)*100,1),")")</f>
        <v>(1.2)</v>
      </c>
      <c r="H434" s="302">
        <f>SUM(B434,D434,F434)</f>
        <v>11.364376514679277</v>
      </c>
      <c r="I434" s="299" t="str">
        <f>CONCATENATE("(",ROUND((H434/$H436)*100,1),")")</f>
        <v>(18.3)</v>
      </c>
      <c r="K434" s="302">
        <f>B439-B434</f>
        <v>1.1259170287338662</v>
      </c>
      <c r="L434" s="302">
        <f>D439-D434</f>
        <v>0.3736722288334251</v>
      </c>
      <c r="M434" s="302">
        <f>F439-F434</f>
        <v>3.3662696730326624E-2</v>
      </c>
      <c r="N434" s="302">
        <f>SUM(K434:M434)</f>
        <v>1.533251954297618</v>
      </c>
    </row>
    <row r="435" spans="1:14" x14ac:dyDescent="0.2">
      <c r="A435" s="282" t="s">
        <v>365</v>
      </c>
      <c r="B435" s="302">
        <f>'Ind T6'!Q179</f>
        <v>21.29197470892786</v>
      </c>
      <c r="C435" s="299" t="str">
        <f>CONCATENATE("(",ROUND((B435/$H436)*100,1),")")</f>
        <v>(34.4)</v>
      </c>
      <c r="D435" s="302">
        <f>'Ind T6'!R179</f>
        <v>24.318479725717697</v>
      </c>
      <c r="E435" s="299" t="str">
        <f>CONCATENATE("(",ROUND((D435/$H436)*100,1),")")</f>
        <v>(39.3)</v>
      </c>
      <c r="F435" s="302">
        <f>'Ind T6'!S179</f>
        <v>4.9681690506752547</v>
      </c>
      <c r="G435" s="299" t="str">
        <f>CONCATENATE("(",ROUND((F435/$H436)*100,1),")")</f>
        <v>(8)</v>
      </c>
      <c r="H435" s="302">
        <f t="shared" ref="H435" si="325">SUM(B435,D435,F435)</f>
        <v>50.578623485320819</v>
      </c>
      <c r="I435" s="299" t="str">
        <f>CONCATENATE("(",ROUND((H435/$H436)*100,1),")")</f>
        <v>(81.7)</v>
      </c>
      <c r="K435" s="302">
        <f t="shared" ref="K435:K436" si="326">B440-B435</f>
        <v>3.8973937832345804</v>
      </c>
      <c r="L435" s="302">
        <f t="shared" ref="L435:L436" si="327">D440-D435</f>
        <v>1.0725875081063592</v>
      </c>
      <c r="M435" s="302">
        <f t="shared" ref="M435:M436" si="328">F440-F435</f>
        <v>1.044766754361433</v>
      </c>
      <c r="N435" s="302">
        <f t="shared" ref="N435:N436" si="329">SUM(K435:M435)</f>
        <v>6.0147480457023725</v>
      </c>
    </row>
    <row r="436" spans="1:14" x14ac:dyDescent="0.2">
      <c r="A436" s="282" t="s">
        <v>363</v>
      </c>
      <c r="B436" s="302">
        <f>SUM(B434:B435)</f>
        <v>29.345331011521449</v>
      </c>
      <c r="C436" s="299" t="str">
        <f>CONCATENATE("(",ROUND((B436/$H436)*100,1),")")</f>
        <v>(47.4)</v>
      </c>
      <c r="D436" s="302">
        <f>SUM(D434:D435)</f>
        <v>26.86428984584688</v>
      </c>
      <c r="E436" s="299" t="str">
        <f>CONCATENATE("(",ROUND((D436/$H436)*100,1),")")</f>
        <v>(43.4)</v>
      </c>
      <c r="F436" s="302">
        <f>SUM(F434:F435)</f>
        <v>5.7333791426317608</v>
      </c>
      <c r="G436" s="299" t="str">
        <f>CONCATENATE("(",ROUND((F436/$H436)*100,1),")")</f>
        <v>(9.3)</v>
      </c>
      <c r="H436" s="302">
        <f>SUM(H434:H435)</f>
        <v>61.943000000000097</v>
      </c>
      <c r="I436" s="299" t="str">
        <f>CONCATENATE("(",ROUND((H436/$H436)*100,1),")")</f>
        <v>(100)</v>
      </c>
      <c r="K436" s="302">
        <f t="shared" si="326"/>
        <v>5.0233108119684466</v>
      </c>
      <c r="L436" s="302">
        <f t="shared" si="327"/>
        <v>1.4462597369397834</v>
      </c>
      <c r="M436" s="302">
        <f t="shared" si="328"/>
        <v>1.0784294510917594</v>
      </c>
      <c r="N436" s="302">
        <f t="shared" si="329"/>
        <v>7.5479999999999894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9.1792733313274546</v>
      </c>
      <c r="C439" s="299" t="str">
        <f>CONCATENATE("(",ROUND((B439/$H441)*100,1),")")</f>
        <v>(13.2)</v>
      </c>
      <c r="D439" s="302">
        <f>'Ind T6'!W180</f>
        <v>2.9194823489626067</v>
      </c>
      <c r="E439" s="299" t="str">
        <f>CONCATENATE("(",ROUND((D439/$H441)*100,1),")")</f>
        <v>(4.2)</v>
      </c>
      <c r="F439" s="302">
        <f>'Ind T6'!X180</f>
        <v>0.79887278868683287</v>
      </c>
      <c r="G439" s="299" t="str">
        <f>CONCATENATE("(",ROUND((F439/$H441)*100,1),")")</f>
        <v>(1.1)</v>
      </c>
      <c r="H439" s="302">
        <f>SUM(B439,D439,F439)</f>
        <v>12.897628468976894</v>
      </c>
      <c r="I439" s="299" t="str">
        <f>CONCATENATE("(",ROUND((H439/$H441)*100,1),")")</f>
        <v>(18.6)</v>
      </c>
      <c r="K439" s="302">
        <f>B439-B429</f>
        <v>1.85078563259039</v>
      </c>
      <c r="L439" s="302">
        <f>D439-D429</f>
        <v>0.61281233113939848</v>
      </c>
      <c r="M439" s="302">
        <f>F439-F429</f>
        <v>7.5575255445431089E-2</v>
      </c>
      <c r="N439" s="302">
        <f>SUM(K439:M439)</f>
        <v>2.5391732191752197</v>
      </c>
    </row>
    <row r="440" spans="1:14" x14ac:dyDescent="0.2">
      <c r="A440" s="282" t="s">
        <v>365</v>
      </c>
      <c r="B440" s="302">
        <f>'Ind T6'!V179</f>
        <v>25.189368492162441</v>
      </c>
      <c r="C440" s="299" t="str">
        <f>CONCATENATE("(",ROUND((B440/$H441)*100,1),")")</f>
        <v>(36.2)</v>
      </c>
      <c r="D440" s="302">
        <f>'Ind T6'!W179</f>
        <v>25.391067233824057</v>
      </c>
      <c r="E440" s="299" t="str">
        <f>CONCATENATE("(",ROUND((D440/$H441)*100,1),")")</f>
        <v>(36.5)</v>
      </c>
      <c r="F440" s="302">
        <f>'Ind T6'!X179</f>
        <v>6.0129358050366877</v>
      </c>
      <c r="G440" s="299" t="str">
        <f>CONCATENATE("(",ROUND((F440/$H441)*100,1),")")</f>
        <v>(8.7)</v>
      </c>
      <c r="H440" s="302">
        <f t="shared" ref="H440" si="330">SUM(B440,D440,F440)</f>
        <v>56.593371531023188</v>
      </c>
      <c r="I440" s="299" t="str">
        <f>CONCATENATE("(",ROUND((H440/$H441)*100,1),")")</f>
        <v>(81.4)</v>
      </c>
      <c r="K440" s="302">
        <f t="shared" ref="K440:K441" si="331">B440-B430</f>
        <v>6.2123903916865117</v>
      </c>
      <c r="L440" s="302">
        <f t="shared" ref="L440:L441" si="332">D440-D430</f>
        <v>2.3313218400204683</v>
      </c>
      <c r="M440" s="302">
        <f t="shared" ref="M440:M441" si="333">F440-F430</f>
        <v>1.6821145491178218</v>
      </c>
      <c r="N440" s="302">
        <f t="shared" ref="N440:N441" si="334">SUM(K440:M440)</f>
        <v>10.225826780824802</v>
      </c>
    </row>
    <row r="441" spans="1:14" x14ac:dyDescent="0.2">
      <c r="A441" s="282" t="s">
        <v>363</v>
      </c>
      <c r="B441" s="302">
        <f>SUM(B439:B440)</f>
        <v>34.368641823489895</v>
      </c>
      <c r="C441" s="299" t="str">
        <f>CONCATENATE("(",ROUND((B441/$H441)*100,1),")")</f>
        <v>(49.5)</v>
      </c>
      <c r="D441" s="302">
        <f>SUM(D439:D440)</f>
        <v>28.310549582786663</v>
      </c>
      <c r="E441" s="299" t="str">
        <f>CONCATENATE("(",ROUND((D441/$H441)*100,1),")")</f>
        <v>(40.7)</v>
      </c>
      <c r="F441" s="302">
        <f>SUM(F439:F440)</f>
        <v>6.8118085937235202</v>
      </c>
      <c r="G441" s="299" t="str">
        <f>CONCATENATE("(",ROUND((F441/$H441)*100,1),")")</f>
        <v>(9.8)</v>
      </c>
      <c r="H441" s="302">
        <f>SUM(H439:H440)</f>
        <v>69.491000000000085</v>
      </c>
      <c r="I441" s="299" t="str">
        <f>CONCATENATE("(",ROUND((H441/$H441)*100,1),")")</f>
        <v>(100)</v>
      </c>
      <c r="K441" s="302">
        <f t="shared" si="331"/>
        <v>8.0631760242769026</v>
      </c>
      <c r="L441" s="302">
        <f t="shared" si="332"/>
        <v>2.9441341711598668</v>
      </c>
      <c r="M441" s="302">
        <f t="shared" si="333"/>
        <v>1.7576898045632525</v>
      </c>
      <c r="N441" s="302">
        <f t="shared" si="334"/>
        <v>12.765000000000022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2.9554480213171188</v>
      </c>
      <c r="C450" s="299" t="str">
        <f>CONCATENATE("(",ROUND((B450/$H452)*100,1),")")</f>
        <v>(21)</v>
      </c>
      <c r="D450" s="302">
        <f>'Ind T6'!M189</f>
        <v>2.0629551297029098</v>
      </c>
      <c r="E450" s="299" t="str">
        <f>CONCATENATE("(",ROUND((D450/$H452)*100,1),")")</f>
        <v>(14.6)</v>
      </c>
      <c r="F450" s="302">
        <f>'Ind T6'!N189</f>
        <v>1.8530375088051116</v>
      </c>
      <c r="G450" s="299" t="str">
        <f>CONCATENATE("(",ROUND((F450/$H452)*100,1),")")</f>
        <v>(13.2)</v>
      </c>
      <c r="H450" s="302">
        <f>SUM(B450,D450,F450)</f>
        <v>6.8714406598251401</v>
      </c>
      <c r="I450" s="299" t="str">
        <f>CONCATENATE("(",ROUND((H450/$H452)*100,1),")")</f>
        <v>(48.8)</v>
      </c>
      <c r="K450" s="302">
        <f>B455-B450</f>
        <v>-0.13796151683574909</v>
      </c>
      <c r="L450" s="302">
        <f>D455-D450</f>
        <v>-3.2697647100089711E-2</v>
      </c>
      <c r="M450" s="302">
        <f>F455-F450</f>
        <v>-0.19763184328919881</v>
      </c>
      <c r="N450" s="302">
        <f>SUM(K450:M450)</f>
        <v>-0.3682910072250376</v>
      </c>
    </row>
    <row r="451" spans="1:14" x14ac:dyDescent="0.2">
      <c r="A451" s="282" t="s">
        <v>365</v>
      </c>
      <c r="B451" s="302">
        <f>'Ind T6'!L188</f>
        <v>1.8988626626171048</v>
      </c>
      <c r="C451" s="299" t="str">
        <f>CONCATENATE("(",ROUND((B451/$H452)*100,1),")")</f>
        <v>(13.5)</v>
      </c>
      <c r="D451" s="302">
        <f>'Ind T6'!M188</f>
        <v>2.860093285019222</v>
      </c>
      <c r="E451" s="299" t="str">
        <f>CONCATENATE("(",ROUND((D451/$H452)*100,1),")")</f>
        <v>(20.3)</v>
      </c>
      <c r="F451" s="302">
        <f>'Ind T6'!N188</f>
        <v>2.4596033925385483</v>
      </c>
      <c r="G451" s="299" t="str">
        <f>CONCATENATE("(",ROUND((F451/$H452)*100,1),")")</f>
        <v>(17.5)</v>
      </c>
      <c r="H451" s="302">
        <f t="shared" ref="H451" si="335">SUM(B451,D451,F451)</f>
        <v>7.2185593401748758</v>
      </c>
      <c r="I451" s="299" t="str">
        <f>CONCATENATE("(",ROUND((H451/$H452)*100,1),")")</f>
        <v>(51.2)</v>
      </c>
      <c r="K451" s="302">
        <f t="shared" ref="K451:K452" si="336">B456-B451</f>
        <v>-0.18984930077358531</v>
      </c>
      <c r="L451" s="302">
        <f t="shared" ref="L451:L452" si="337">D456-D451</f>
        <v>-0.13199761429921253</v>
      </c>
      <c r="M451" s="302">
        <f t="shared" ref="M451:M452" si="338">F456-F451</f>
        <v>-0.36086207770217005</v>
      </c>
      <c r="N451" s="302">
        <f t="shared" ref="N451:N452" si="339">SUM(K451:M451)</f>
        <v>-0.68270899277496788</v>
      </c>
    </row>
    <row r="452" spans="1:14" x14ac:dyDescent="0.2">
      <c r="A452" s="282" t="s">
        <v>363</v>
      </c>
      <c r="B452" s="302">
        <f>SUM(B450:B451)</f>
        <v>4.8543106839342238</v>
      </c>
      <c r="C452" s="299" t="str">
        <f>CONCATENATE("(",ROUND((B452/$H452)*100,1),")")</f>
        <v>(34.5)</v>
      </c>
      <c r="D452" s="302">
        <f>SUM(D450:D451)</f>
        <v>4.9230484147221318</v>
      </c>
      <c r="E452" s="299" t="str">
        <f>CONCATENATE("(",ROUND((D452/$H452)*100,1),")")</f>
        <v>(34.9)</v>
      </c>
      <c r="F452" s="302">
        <f>SUM(F450:F451)</f>
        <v>4.3126409013436602</v>
      </c>
      <c r="G452" s="299" t="str">
        <f>CONCATENATE("(",ROUND((F452/$H452)*100,1),")")</f>
        <v>(30.6)</v>
      </c>
      <c r="H452" s="302">
        <f>SUM(H450:H451)</f>
        <v>14.090000000000016</v>
      </c>
      <c r="I452" s="299" t="str">
        <f>CONCATENATE("(",ROUND((H452/$H452)*100,1),")")</f>
        <v>(100)</v>
      </c>
      <c r="K452" s="302">
        <f t="shared" si="336"/>
        <v>-0.32781081760933439</v>
      </c>
      <c r="L452" s="302">
        <f t="shared" si="337"/>
        <v>-0.16469526139930224</v>
      </c>
      <c r="M452" s="302">
        <f t="shared" si="338"/>
        <v>-0.55849392099136885</v>
      </c>
      <c r="N452" s="302">
        <f t="shared" si="339"/>
        <v>-1.0510000000000055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2.8174865044813697</v>
      </c>
      <c r="C455" s="299" t="str">
        <f>CONCATENATE("(",ROUND((B455/$H457)*100,1),")")</f>
        <v>(21.6)</v>
      </c>
      <c r="D455" s="302">
        <f>'Ind T6'!R189</f>
        <v>2.0302574826028201</v>
      </c>
      <c r="E455" s="299" t="str">
        <f>CONCATENATE("(",ROUND((D455/$H457)*100,1),")")</f>
        <v>(15.6)</v>
      </c>
      <c r="F455" s="302">
        <f>'Ind T6'!S189</f>
        <v>1.6554056655159128</v>
      </c>
      <c r="G455" s="299" t="str">
        <f>CONCATENATE("(",ROUND((F455/$H457)*100,1),")")</f>
        <v>(12.7)</v>
      </c>
      <c r="H455" s="302">
        <f>SUM(B455,D455,F455)</f>
        <v>6.5031496526001025</v>
      </c>
      <c r="I455" s="299" t="str">
        <f>CONCATENATE("(",ROUND((H455/$H457)*100,1),")")</f>
        <v>(49.9)</v>
      </c>
      <c r="K455" s="302">
        <f>B460-B455</f>
        <v>0.10767571842473167</v>
      </c>
      <c r="L455" s="302">
        <f>D460-D455</f>
        <v>0.15451098267244623</v>
      </c>
      <c r="M455" s="302">
        <f>F460-F455</f>
        <v>5.4929257060031489E-2</v>
      </c>
      <c r="N455" s="302">
        <f>SUM(K455:M455)</f>
        <v>0.31711595815720939</v>
      </c>
    </row>
    <row r="456" spans="1:14" x14ac:dyDescent="0.2">
      <c r="A456" s="282" t="s">
        <v>365</v>
      </c>
      <c r="B456" s="302">
        <f>'Ind T6'!Q188</f>
        <v>1.7090133618435195</v>
      </c>
      <c r="C456" s="299" t="str">
        <f>CONCATENATE("(",ROUND((B456/$H457)*100,1),")")</f>
        <v>(13.1)</v>
      </c>
      <c r="D456" s="302">
        <f>'Ind T6'!R188</f>
        <v>2.7280956707200095</v>
      </c>
      <c r="E456" s="299" t="str">
        <f>CONCATENATE("(",ROUND((D456/$H457)*100,1),")")</f>
        <v>(20.9)</v>
      </c>
      <c r="F456" s="302">
        <f>'Ind T6'!S188</f>
        <v>2.0987413148363783</v>
      </c>
      <c r="G456" s="299" t="str">
        <f>CONCATENATE("(",ROUND((F456/$H457)*100,1),")")</f>
        <v>(16.1)</v>
      </c>
      <c r="H456" s="302">
        <f t="shared" ref="H456" si="340">SUM(B456,D456,F456)</f>
        <v>6.5358503473999079</v>
      </c>
      <c r="I456" s="299" t="str">
        <f>CONCATENATE("(",ROUND((H456/$H457)*100,1),")")</f>
        <v>(50.1)</v>
      </c>
      <c r="K456" s="302">
        <f t="shared" ref="K456:K457" si="341">B461-B456</f>
        <v>-6.4168141204245188E-2</v>
      </c>
      <c r="L456" s="302">
        <f t="shared" ref="L456:L457" si="342">D461-D456</f>
        <v>6.9421654728669679E-2</v>
      </c>
      <c r="M456" s="302">
        <f t="shared" ref="M456:M457" si="343">F461-F456</f>
        <v>9.563052831836627E-2</v>
      </c>
      <c r="N456" s="302">
        <f t="shared" ref="N456:N457" si="344">SUM(K456:M456)</f>
        <v>0.10088404184279076</v>
      </c>
    </row>
    <row r="457" spans="1:14" x14ac:dyDescent="0.2">
      <c r="A457" s="282" t="s">
        <v>363</v>
      </c>
      <c r="B457" s="302">
        <f>SUM(B455:B456)</f>
        <v>4.5264998663248894</v>
      </c>
      <c r="C457" s="299" t="str">
        <f>CONCATENATE("(",ROUND((B457/$H457)*100,1),")")</f>
        <v>(34.7)</v>
      </c>
      <c r="D457" s="302">
        <f>SUM(D455:D456)</f>
        <v>4.7583531533228296</v>
      </c>
      <c r="E457" s="299" t="str">
        <f>CONCATENATE("(",ROUND((D457/$H457)*100,1),")")</f>
        <v>(36.5)</v>
      </c>
      <c r="F457" s="302">
        <f>SUM(F455:F456)</f>
        <v>3.7541469803522913</v>
      </c>
      <c r="G457" s="299" t="str">
        <f>CONCATENATE("(",ROUND((F457/$H457)*100,1),")")</f>
        <v>(28.8)</v>
      </c>
      <c r="H457" s="302">
        <f>SUM(H455:H456)</f>
        <v>13.03900000000001</v>
      </c>
      <c r="I457" s="299" t="str">
        <f>CONCATENATE("(",ROUND((H457/$H457)*100,1),")")</f>
        <v>(100)</v>
      </c>
      <c r="K457" s="302">
        <f t="shared" si="341"/>
        <v>4.3507577220486482E-2</v>
      </c>
      <c r="L457" s="302">
        <f t="shared" si="342"/>
        <v>0.22393263740111635</v>
      </c>
      <c r="M457" s="302">
        <f t="shared" si="343"/>
        <v>0.15055978537839732</v>
      </c>
      <c r="N457" s="302">
        <f t="shared" si="344"/>
        <v>0.41800000000000015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2.9251622229061014</v>
      </c>
      <c r="C460" s="299" t="str">
        <f>CONCATENATE("(",ROUND((B460/$H462)*100,1),")")</f>
        <v>(21.7)</v>
      </c>
      <c r="D460" s="302">
        <f>'Ind T6'!W189</f>
        <v>2.1847684652752664</v>
      </c>
      <c r="E460" s="299" t="str">
        <f>CONCATENATE("(",ROUND((D460/$H462)*100,1),")")</f>
        <v>(16.2)</v>
      </c>
      <c r="F460" s="302">
        <f>'Ind T6'!X189</f>
        <v>1.7103349225759443</v>
      </c>
      <c r="G460" s="299" t="str">
        <f>CONCATENATE("(",ROUND((F460/$H462)*100,1),")")</f>
        <v>(12.7)</v>
      </c>
      <c r="H460" s="302">
        <f>SUM(B460,D460,F460)</f>
        <v>6.8202656107573123</v>
      </c>
      <c r="I460" s="299" t="str">
        <f>CONCATENATE("(",ROUND((H460/$H462)*100,1),")")</f>
        <v>(50.7)</v>
      </c>
      <c r="K460" s="302">
        <f>B460-B450</f>
        <v>-3.0285798411017417E-2</v>
      </c>
      <c r="L460" s="302">
        <f>D460-D450</f>
        <v>0.12181333557235652</v>
      </c>
      <c r="M460" s="302">
        <f>F460-F450</f>
        <v>-0.14270258622916732</v>
      </c>
      <c r="N460" s="302">
        <f>SUM(K460:M460)</f>
        <v>-5.1175049067828215E-2</v>
      </c>
    </row>
    <row r="461" spans="1:14" x14ac:dyDescent="0.2">
      <c r="A461" s="282" t="s">
        <v>365</v>
      </c>
      <c r="B461" s="302">
        <f>'Ind T6'!V188</f>
        <v>1.6448452206392743</v>
      </c>
      <c r="C461" s="299" t="str">
        <f>CONCATENATE("(",ROUND((B461/$H462)*100,1),")")</f>
        <v>(12.2)</v>
      </c>
      <c r="D461" s="302">
        <f>'Ind T6'!W188</f>
        <v>2.7975173254486791</v>
      </c>
      <c r="E461" s="299" t="str">
        <f>CONCATENATE("(",ROUND((D461/$H462)*100,1),")")</f>
        <v>(20.8)</v>
      </c>
      <c r="F461" s="302">
        <f>'Ind T6'!X188</f>
        <v>2.1943718431547445</v>
      </c>
      <c r="G461" s="299" t="str">
        <f>CONCATENATE("(",ROUND((F461/$H462)*100,1),")")</f>
        <v>(16.3)</v>
      </c>
      <c r="H461" s="302">
        <f t="shared" ref="H461" si="345">SUM(B461,D461,F461)</f>
        <v>6.6367343892426982</v>
      </c>
      <c r="I461" s="299" t="str">
        <f>CONCATENATE("(",ROUND((H461/$H462)*100,1),")")</f>
        <v>(49.3)</v>
      </c>
      <c r="K461" s="302">
        <f t="shared" ref="K461:K462" si="346">B461-B451</f>
        <v>-0.25401744197783049</v>
      </c>
      <c r="L461" s="302">
        <f t="shared" ref="L461:L462" si="347">D461-D451</f>
        <v>-6.257595957054285E-2</v>
      </c>
      <c r="M461" s="302">
        <f t="shared" ref="M461:M462" si="348">F461-F451</f>
        <v>-0.26523154938380378</v>
      </c>
      <c r="N461" s="302">
        <f t="shared" ref="N461:N462" si="349">SUM(K461:M461)</f>
        <v>-0.58182495093217712</v>
      </c>
    </row>
    <row r="462" spans="1:14" x14ac:dyDescent="0.2">
      <c r="A462" s="282" t="s">
        <v>363</v>
      </c>
      <c r="B462" s="302">
        <f>SUM(B460:B461)</f>
        <v>4.5700074435453759</v>
      </c>
      <c r="C462" s="299" t="str">
        <f>CONCATENATE("(",ROUND((B462/$H462)*100,1),")")</f>
        <v>(34)</v>
      </c>
      <c r="D462" s="302">
        <f>SUM(D460:D461)</f>
        <v>4.982285790723946</v>
      </c>
      <c r="E462" s="299" t="str">
        <f>CONCATENATE("(",ROUND((D462/$H462)*100,1),")")</f>
        <v>(37)</v>
      </c>
      <c r="F462" s="302">
        <f>SUM(F460:F461)</f>
        <v>3.9047067657306886</v>
      </c>
      <c r="G462" s="299" t="str">
        <f>CONCATENATE("(",ROUND((F462/$H462)*100,1),")")</f>
        <v>(29)</v>
      </c>
      <c r="H462" s="302">
        <f>SUM(H460:H461)</f>
        <v>13.457000000000011</v>
      </c>
      <c r="I462" s="299" t="str">
        <f>CONCATENATE("(",ROUND((H462/$H462)*100,1),")")</f>
        <v>(100)</v>
      </c>
      <c r="K462" s="302">
        <f t="shared" si="346"/>
        <v>-0.28430324038884791</v>
      </c>
      <c r="L462" s="302">
        <f t="shared" si="347"/>
        <v>5.9237376001814113E-2</v>
      </c>
      <c r="M462" s="302">
        <f t="shared" si="348"/>
        <v>-0.40793413561297154</v>
      </c>
      <c r="N462" s="302">
        <f t="shared" si="349"/>
        <v>-0.63300000000000534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2.3982290187920499</v>
      </c>
      <c r="C471" s="299" t="str">
        <f>CONCATENATE("(",ROUND((B471/$H473)*100,1),")")</f>
        <v>(15.4)</v>
      </c>
      <c r="D471" s="302">
        <f>'Ind T6'!M198</f>
        <v>0.6157332990015153</v>
      </c>
      <c r="E471" s="299" t="str">
        <f>CONCATENATE("(",ROUND((D471/$H473)*100,1),")")</f>
        <v>(4)</v>
      </c>
      <c r="F471" s="302">
        <f>'Ind T6'!N198</f>
        <v>1.1682074272716538</v>
      </c>
      <c r="G471" s="299" t="str">
        <f>CONCATENATE("(",ROUND((F471/$H473)*100,1),")")</f>
        <v>(7.5)</v>
      </c>
      <c r="H471" s="302">
        <f>SUM(B471,D471,F471)</f>
        <v>4.1821697450652184</v>
      </c>
      <c r="I471" s="299" t="str">
        <f>CONCATENATE("(",ROUND((H471/$H473)*100,1),")")</f>
        <v>(26.8)</v>
      </c>
      <c r="K471" s="302">
        <f>B476-B471</f>
        <v>7.480554782355453E-2</v>
      </c>
      <c r="L471" s="302">
        <f>D476-D471</f>
        <v>-3.0127394256476148E-3</v>
      </c>
      <c r="M471" s="302">
        <f>F476-F471</f>
        <v>3.5081363603520765E-2</v>
      </c>
      <c r="N471" s="302">
        <f>SUM(K471:M471)</f>
        <v>0.10687417200142768</v>
      </c>
    </row>
    <row r="472" spans="1:14" x14ac:dyDescent="0.2">
      <c r="A472" s="282" t="s">
        <v>365</v>
      </c>
      <c r="B472" s="302">
        <f>'Ind T6'!L197</f>
        <v>2.7153276538772833</v>
      </c>
      <c r="C472" s="299" t="str">
        <f>CONCATENATE("(",ROUND((B472/$H473)*100,1),")")</f>
        <v>(17.4)</v>
      </c>
      <c r="D472" s="302">
        <f>'Ind T6'!M197</f>
        <v>2.7312227247177026</v>
      </c>
      <c r="E472" s="299" t="str">
        <f>CONCATENATE("(",ROUND((D472/$H473)*100,1),")")</f>
        <v>(17.5)</v>
      </c>
      <c r="F472" s="302">
        <f>'Ind T6'!N197</f>
        <v>5.9572798763397836</v>
      </c>
      <c r="G472" s="299" t="str">
        <f>CONCATENATE("(",ROUND((F472/$H473)*100,1),")")</f>
        <v>(38.2)</v>
      </c>
      <c r="H472" s="302">
        <f t="shared" ref="H472" si="350">SUM(B472,D472,F472)</f>
        <v>11.403830254934769</v>
      </c>
      <c r="I472" s="299" t="str">
        <f>CONCATENATE("(",ROUND((H472/$H473)*100,1),")")</f>
        <v>(73.2)</v>
      </c>
      <c r="K472" s="302">
        <f t="shared" ref="K472:K473" si="351">B477-B472</f>
        <v>-8.8832030105336468E-2</v>
      </c>
      <c r="L472" s="302">
        <f t="shared" ref="L472:L473" si="352">D477-D472</f>
        <v>-4.2764791298492977E-2</v>
      </c>
      <c r="M472" s="302">
        <f t="shared" ref="M472:M473" si="353">F477-F472</f>
        <v>9.7226494024287291E-3</v>
      </c>
      <c r="N472" s="302">
        <f t="shared" ref="N472:N473" si="354">SUM(K472:M472)</f>
        <v>-0.12187417200140072</v>
      </c>
    </row>
    <row r="473" spans="1:14" x14ac:dyDescent="0.2">
      <c r="A473" s="282" t="s">
        <v>363</v>
      </c>
      <c r="B473" s="302">
        <f>SUM(B471:B472)</f>
        <v>5.1135566726693327</v>
      </c>
      <c r="C473" s="299" t="str">
        <f>CONCATENATE("(",ROUND((B473/$H473)*100,1),")")</f>
        <v>(32.8)</v>
      </c>
      <c r="D473" s="302">
        <f>SUM(D471:D472)</f>
        <v>3.3469560237192177</v>
      </c>
      <c r="E473" s="299" t="str">
        <f>CONCATENATE("(",ROUND((D473/$H473)*100,1),")")</f>
        <v>(21.5)</v>
      </c>
      <c r="F473" s="302">
        <f>SUM(F471:F472)</f>
        <v>7.1254873036114379</v>
      </c>
      <c r="G473" s="299" t="str">
        <f>CONCATENATE("(",ROUND((F473/$H473)*100,1),")")</f>
        <v>(45.7)</v>
      </c>
      <c r="H473" s="302">
        <f>SUM(H471:H472)</f>
        <v>15.585999999999988</v>
      </c>
      <c r="I473" s="299" t="str">
        <f>CONCATENATE("(",ROUND((H473/$H473)*100,1),")")</f>
        <v>(100)</v>
      </c>
      <c r="K473" s="302">
        <f t="shared" si="351"/>
        <v>-1.4026482281781938E-2</v>
      </c>
      <c r="L473" s="302">
        <f t="shared" si="352"/>
        <v>-4.577753072414037E-2</v>
      </c>
      <c r="M473" s="302">
        <f t="shared" si="353"/>
        <v>4.4804013005949272E-2</v>
      </c>
      <c r="N473" s="302">
        <f t="shared" si="354"/>
        <v>-1.4999999999973035E-2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2.4730345666156044</v>
      </c>
      <c r="C476" s="299" t="str">
        <f>CONCATENATE("(",ROUND((B476/$H478)*100,1),")")</f>
        <v>(15.9)</v>
      </c>
      <c r="D476" s="302">
        <f>'Ind T6'!R198</f>
        <v>0.61272055957586768</v>
      </c>
      <c r="E476" s="299" t="str">
        <f>CONCATENATE("(",ROUND((D476/$H478)*100,1),")")</f>
        <v>(3.9)</v>
      </c>
      <c r="F476" s="302">
        <f>'Ind T6'!S198</f>
        <v>1.2032887908751746</v>
      </c>
      <c r="G476" s="299" t="str">
        <f>CONCATENATE("(",ROUND((F476/$H478)*100,1),")")</f>
        <v>(7.7)</v>
      </c>
      <c r="H476" s="302">
        <f>SUM(B476,D476,F476)</f>
        <v>4.289043917066647</v>
      </c>
      <c r="I476" s="299" t="str">
        <f>CONCATENATE("(",ROUND((H476/$H478)*100,1),")")</f>
        <v>(27.5)</v>
      </c>
      <c r="K476" s="302">
        <f>B481-B476</f>
        <v>0.15871729376954802</v>
      </c>
      <c r="L476" s="302">
        <f>D481-D476</f>
        <v>1.1613047094704676E-2</v>
      </c>
      <c r="M476" s="302">
        <f>F481-F476</f>
        <v>7.1747392757775419E-2</v>
      </c>
      <c r="N476" s="302">
        <f>SUM(K476:M476)</f>
        <v>0.24207773362202811</v>
      </c>
    </row>
    <row r="477" spans="1:14" x14ac:dyDescent="0.2">
      <c r="A477" s="282" t="s">
        <v>365</v>
      </c>
      <c r="B477" s="302">
        <f>'Ind T6'!Q197</f>
        <v>2.6264956237719468</v>
      </c>
      <c r="C477" s="299" t="str">
        <f>CONCATENATE("(",ROUND((B477/$H478)*100,1),")")</f>
        <v>(16.9)</v>
      </c>
      <c r="D477" s="302">
        <f>'Ind T6'!R197</f>
        <v>2.6884579334192096</v>
      </c>
      <c r="E477" s="299" t="str">
        <f>CONCATENATE("(",ROUND((D477/$H478)*100,1),")")</f>
        <v>(17.3)</v>
      </c>
      <c r="F477" s="302">
        <f>'Ind T6'!S197</f>
        <v>5.9670025257422123</v>
      </c>
      <c r="G477" s="299" t="str">
        <f>CONCATENATE("(",ROUND((F477/$H478)*100,1),")")</f>
        <v>(38.3)</v>
      </c>
      <c r="H477" s="302">
        <f t="shared" ref="H477" si="355">SUM(B477,D477,F477)</f>
        <v>11.28195608293337</v>
      </c>
      <c r="I477" s="299" t="str">
        <f>CONCATENATE("(",ROUND((H477/$H478)*100,1),")")</f>
        <v>(72.5)</v>
      </c>
      <c r="K477" s="302">
        <f t="shared" ref="K477:K478" si="356">B482-B477</f>
        <v>-7.9960557433204293E-2</v>
      </c>
      <c r="L477" s="302">
        <f t="shared" ref="L477:L478" si="357">D482-D477</f>
        <v>-4.5451024688518693E-2</v>
      </c>
      <c r="M477" s="302">
        <f t="shared" ref="M477:M478" si="358">F482-F477</f>
        <v>-1.6661515003226768E-3</v>
      </c>
      <c r="N477" s="302">
        <f t="shared" ref="N477:N478" si="359">SUM(K477:M477)</f>
        <v>-0.12707773362204566</v>
      </c>
    </row>
    <row r="478" spans="1:14" x14ac:dyDescent="0.2">
      <c r="A478" s="282" t="s">
        <v>363</v>
      </c>
      <c r="B478" s="302">
        <f>SUM(B476:B477)</f>
        <v>5.0995301903875507</v>
      </c>
      <c r="C478" s="299" t="str">
        <f>CONCATENATE("(",ROUND((B478/$H478)*100,1),")")</f>
        <v>(32.8)</v>
      </c>
      <c r="D478" s="302">
        <f>SUM(D476:D477)</f>
        <v>3.3011784929950774</v>
      </c>
      <c r="E478" s="299" t="str">
        <f>CONCATENATE("(",ROUND((D478/$H478)*100,1),")")</f>
        <v>(21.2)</v>
      </c>
      <c r="F478" s="302">
        <f>SUM(F476:F477)</f>
        <v>7.1702913166173872</v>
      </c>
      <c r="G478" s="299" t="str">
        <f>CONCATENATE("(",ROUND((F478/$H478)*100,1),")")</f>
        <v>(46)</v>
      </c>
      <c r="H478" s="302">
        <f>SUM(H476:H477)</f>
        <v>15.571000000000016</v>
      </c>
      <c r="I478" s="299" t="str">
        <f>CONCATENATE("(",ROUND((H478/$H478)*100,1),")")</f>
        <v>(100)</v>
      </c>
      <c r="K478" s="302">
        <f t="shared" si="356"/>
        <v>7.8756736336344169E-2</v>
      </c>
      <c r="L478" s="302">
        <f t="shared" si="357"/>
        <v>-3.3837977593814017E-2</v>
      </c>
      <c r="M478" s="302">
        <f t="shared" si="358"/>
        <v>7.0081241257452298E-2</v>
      </c>
      <c r="N478" s="302">
        <f t="shared" si="359"/>
        <v>0.11499999999998245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2.6317518603851524</v>
      </c>
      <c r="C481" s="299" t="str">
        <f>CONCATENATE("(",ROUND((B481/$H483)*100,1),")")</f>
        <v>(16.8)</v>
      </c>
      <c r="D481" s="302">
        <f>'Ind T6'!W198</f>
        <v>0.62433360667057236</v>
      </c>
      <c r="E481" s="299" t="str">
        <f>CONCATENATE("(",ROUND((D481/$H483)*100,1),")")</f>
        <v>(4)</v>
      </c>
      <c r="F481" s="302">
        <f>'Ind T6'!X198</f>
        <v>1.27503618363295</v>
      </c>
      <c r="G481" s="299" t="str">
        <f>CONCATENATE("(",ROUND((F481/$H483)*100,1),")")</f>
        <v>(8.1)</v>
      </c>
      <c r="H481" s="302">
        <f>SUM(B481,D481,F481)</f>
        <v>4.5311216506886751</v>
      </c>
      <c r="I481" s="299" t="str">
        <f>CONCATENATE("(",ROUND((H481/$H483)*100,1),")")</f>
        <v>(28.9)</v>
      </c>
      <c r="K481" s="302">
        <f>B481-B471</f>
        <v>0.23352284159310255</v>
      </c>
      <c r="L481" s="302">
        <f>D481-D471</f>
        <v>8.6003076690570612E-3</v>
      </c>
      <c r="M481" s="302">
        <f>F481-F471</f>
        <v>0.10682875636129618</v>
      </c>
      <c r="N481" s="302">
        <f>SUM(K481:M481)</f>
        <v>0.34895190562345579</v>
      </c>
    </row>
    <row r="482" spans="1:14" x14ac:dyDescent="0.2">
      <c r="A482" s="282" t="s">
        <v>365</v>
      </c>
      <c r="B482" s="302">
        <f>'Ind T6'!V197</f>
        <v>2.5465350663387425</v>
      </c>
      <c r="C482" s="299" t="str">
        <f>CONCATENATE("(",ROUND((B482/$H483)*100,1),")")</f>
        <v>(16.2)</v>
      </c>
      <c r="D482" s="302">
        <f>'Ind T6'!W197</f>
        <v>2.6430069087306909</v>
      </c>
      <c r="E482" s="299" t="str">
        <f>CONCATENATE("(",ROUND((D482/$H483)*100,1),")")</f>
        <v>(16.8)</v>
      </c>
      <c r="F482" s="302">
        <f>'Ind T6'!X197</f>
        <v>5.9653363742418897</v>
      </c>
      <c r="G482" s="299" t="str">
        <f>CONCATENATE("(",ROUND((F482/$H483)*100,1),")")</f>
        <v>(38)</v>
      </c>
      <c r="H482" s="302">
        <f t="shared" ref="H482" si="360">SUM(B482,D482,F482)</f>
        <v>11.154878349311323</v>
      </c>
      <c r="I482" s="299" t="str">
        <f>CONCATENATE("(",ROUND((H482/$H483)*100,1),")")</f>
        <v>(71.1)</v>
      </c>
      <c r="K482" s="302">
        <f t="shared" ref="K482:K483" si="361">B482-B472</f>
        <v>-0.16879258753854076</v>
      </c>
      <c r="L482" s="302">
        <f t="shared" ref="L482:L483" si="362">D482-D472</f>
        <v>-8.821581598701167E-2</v>
      </c>
      <c r="M482" s="302">
        <f t="shared" ref="M482:M483" si="363">F482-F472</f>
        <v>8.0564979021060523E-3</v>
      </c>
      <c r="N482" s="302">
        <f t="shared" ref="N482:N483" si="364">SUM(K482:M482)</f>
        <v>-0.24895190562344638</v>
      </c>
    </row>
    <row r="483" spans="1:14" x14ac:dyDescent="0.2">
      <c r="A483" s="282" t="s">
        <v>363</v>
      </c>
      <c r="B483" s="302">
        <f>SUM(B481:B482)</f>
        <v>5.1782869267238949</v>
      </c>
      <c r="C483" s="299" t="str">
        <f>CONCATENATE("(",ROUND((B483/$H483)*100,1),")")</f>
        <v>(33)</v>
      </c>
      <c r="D483" s="302">
        <f>SUM(D481:D482)</f>
        <v>3.2673405154012634</v>
      </c>
      <c r="E483" s="299" t="str">
        <f>CONCATENATE("(",ROUND((D483/$H483)*100,1),")")</f>
        <v>(20.8)</v>
      </c>
      <c r="F483" s="302">
        <f>SUM(F481:F482)</f>
        <v>7.2403725578748395</v>
      </c>
      <c r="G483" s="299" t="str">
        <f>CONCATENATE("(",ROUND((F483/$H483)*100,1),")")</f>
        <v>(46.2)</v>
      </c>
      <c r="H483" s="302">
        <f>SUM(H481:H482)</f>
        <v>15.685999999999998</v>
      </c>
      <c r="I483" s="299" t="str">
        <f>CONCATENATE("(",ROUND((H483/$H483)*100,1),")")</f>
        <v>(100)</v>
      </c>
      <c r="K483" s="302">
        <f t="shared" si="361"/>
        <v>6.4730254054562231E-2</v>
      </c>
      <c r="L483" s="302">
        <f t="shared" si="362"/>
        <v>-7.9615508317954387E-2</v>
      </c>
      <c r="M483" s="302">
        <f t="shared" si="363"/>
        <v>0.11488525426340157</v>
      </c>
      <c r="N483" s="302">
        <f t="shared" si="364"/>
        <v>0.10000000000000941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Cambridge and Peterborough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0.40993879101006997</v>
      </c>
      <c r="C8" s="300">
        <v>0.74504618853354165</v>
      </c>
      <c r="D8" s="300">
        <v>0.26877214477331485</v>
      </c>
      <c r="E8" s="300">
        <f>SUM(B8:D8)</f>
        <v>1.4237571243169265</v>
      </c>
      <c r="F8" s="300"/>
      <c r="G8" s="300">
        <v>0.6458541464010451</v>
      </c>
      <c r="H8" s="300">
        <v>0.78959262860785795</v>
      </c>
      <c r="I8" s="300">
        <v>0.63729443906186978</v>
      </c>
      <c r="J8" s="300">
        <f>SUM(G8:I8)</f>
        <v>2.0727412140707728</v>
      </c>
      <c r="K8" s="300"/>
      <c r="L8" s="300">
        <v>0.61418677042157033</v>
      </c>
      <c r="M8" s="300">
        <v>0.68753236646624027</v>
      </c>
      <c r="N8" s="300">
        <v>0.28214927483994878</v>
      </c>
      <c r="O8" s="300">
        <f>SUM(L8:N8)</f>
        <v>1.5838684117277595</v>
      </c>
      <c r="P8" s="300"/>
      <c r="Q8" s="300">
        <v>0.63095222343368684</v>
      </c>
      <c r="R8" s="300">
        <v>0.68486426343396434</v>
      </c>
      <c r="S8" s="300">
        <v>0.29396075629921692</v>
      </c>
      <c r="T8" s="300">
        <f>SUM(Q8:S8)</f>
        <v>1.6097772431668682</v>
      </c>
      <c r="U8" s="300"/>
      <c r="V8" s="300">
        <v>0.59389438944148787</v>
      </c>
      <c r="W8" s="300">
        <v>0.59950495050264108</v>
      </c>
      <c r="X8" s="300">
        <v>0.28531353134718684</v>
      </c>
      <c r="Y8" s="300">
        <f>SUM(V8:X8)</f>
        <v>1.4787128712913158</v>
      </c>
    </row>
    <row r="9" spans="1:25" x14ac:dyDescent="0.2">
      <c r="A9" s="260" t="s">
        <v>364</v>
      </c>
      <c r="B9" s="300">
        <v>3.1347491607522477</v>
      </c>
      <c r="C9" s="300">
        <v>0.78736350493946705</v>
      </c>
      <c r="D9" s="300">
        <v>1.3221302099913781</v>
      </c>
      <c r="E9" s="300">
        <f t="shared" ref="E9:E10" si="0">SUM(B9:D9)</f>
        <v>5.244242875683093</v>
      </c>
      <c r="F9" s="300"/>
      <c r="G9" s="300">
        <v>2.6596464323564226</v>
      </c>
      <c r="H9" s="300">
        <v>0.29522915219673468</v>
      </c>
      <c r="I9" s="300">
        <v>1.9483832013760538</v>
      </c>
      <c r="J9" s="300">
        <f t="shared" ref="J9:J10" si="1">SUM(G9:I9)</f>
        <v>4.9032587859292107</v>
      </c>
      <c r="K9" s="300"/>
      <c r="L9" s="300">
        <v>2.4359327909593085</v>
      </c>
      <c r="M9" s="300">
        <v>0.1831987973129294</v>
      </c>
      <c r="N9" s="300">
        <v>0</v>
      </c>
      <c r="O9" s="300">
        <f t="shared" ref="O9:O10" si="2">SUM(L9:N9)</f>
        <v>2.6191315882722379</v>
      </c>
      <c r="P9" s="300"/>
      <c r="Q9" s="300">
        <v>2.5866238394166108</v>
      </c>
      <c r="R9" s="300">
        <v>0.18959891741652343</v>
      </c>
      <c r="S9" s="300">
        <v>0</v>
      </c>
      <c r="T9" s="300">
        <f t="shared" ref="T9:T10" si="3">SUM(Q9:S9)</f>
        <v>2.7762227568331341</v>
      </c>
      <c r="U9" s="300"/>
      <c r="V9" s="300">
        <v>2.6417491749121127</v>
      </c>
      <c r="W9" s="300">
        <v>0.17953795379656984</v>
      </c>
      <c r="X9" s="300">
        <v>0</v>
      </c>
      <c r="Y9" s="300">
        <f t="shared" ref="Y9:Y10" si="4">SUM(V9:X9)</f>
        <v>2.8212871287086827</v>
      </c>
    </row>
    <row r="10" spans="1:25" x14ac:dyDescent="0.2">
      <c r="A10" s="264" t="s">
        <v>363</v>
      </c>
      <c r="B10" s="301">
        <f>SUM(B8:B9)</f>
        <v>3.5446879517623175</v>
      </c>
      <c r="C10" s="301">
        <f t="shared" ref="C10:D10" si="5">SUM(C8:C9)</f>
        <v>1.5324096934730087</v>
      </c>
      <c r="D10" s="301">
        <f t="shared" si="5"/>
        <v>1.590902354764693</v>
      </c>
      <c r="E10" s="301">
        <f t="shared" si="0"/>
        <v>6.6680000000000197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2.5856776404379236</v>
      </c>
      <c r="J10" s="301">
        <f t="shared" si="1"/>
        <v>6.975999999999984</v>
      </c>
      <c r="K10" s="301"/>
      <c r="L10" s="301">
        <f>SUM(L8:L9)</f>
        <v>3.0501195613808787</v>
      </c>
      <c r="M10" s="301">
        <f t="shared" ref="M10" si="8">SUM(M8:M9)</f>
        <v>0.8707311637791697</v>
      </c>
      <c r="N10" s="301">
        <f t="shared" ref="N10" si="9">SUM(N8:N9)</f>
        <v>0.28214927483994878</v>
      </c>
      <c r="O10" s="301">
        <f t="shared" si="2"/>
        <v>4.2029999999999967</v>
      </c>
      <c r="P10" s="301"/>
      <c r="Q10" s="301">
        <f>SUM(Q8:Q9)</f>
        <v>3.2175760628502976</v>
      </c>
      <c r="R10" s="301">
        <f t="shared" ref="R10" si="10">SUM(R8:R9)</f>
        <v>0.8744631808504878</v>
      </c>
      <c r="S10" s="301">
        <f t="shared" ref="S10" si="11">SUM(S8:S9)</f>
        <v>0.29396075629921692</v>
      </c>
      <c r="T10" s="301">
        <f t="shared" si="3"/>
        <v>4.3860000000000028</v>
      </c>
      <c r="U10" s="301"/>
      <c r="V10" s="301">
        <f>SUM(V8:V9)</f>
        <v>3.2356435643536008</v>
      </c>
      <c r="W10" s="301">
        <f t="shared" ref="W10" si="12">SUM(W8:W9)</f>
        <v>0.77904290429921086</v>
      </c>
      <c r="X10" s="301">
        <f t="shared" ref="X10" si="13">SUM(X8:X9)</f>
        <v>0.28531353134718684</v>
      </c>
      <c r="Y10" s="301">
        <f t="shared" si="4"/>
        <v>4.2999999999999989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1.9003281378206945E-2</v>
      </c>
      <c r="C17" s="300">
        <v>4.9130434782756957E-3</v>
      </c>
      <c r="D17" s="300">
        <v>9.2698933552611191E-5</v>
      </c>
      <c r="E17" s="300">
        <f>SUM(B17:D17)</f>
        <v>2.4009023790035253E-2</v>
      </c>
      <c r="F17" s="300"/>
      <c r="G17" s="300">
        <v>1.4551440329202693E-2</v>
      </c>
      <c r="H17" s="300">
        <v>6.0164609053616506E-3</v>
      </c>
      <c r="I17" s="300">
        <v>6.9958847736930347E-5</v>
      </c>
      <c r="J17" s="300">
        <f>SUM(G17:I17)</f>
        <v>2.0637860082301274E-2</v>
      </c>
      <c r="K17" s="300"/>
      <c r="L17" s="300">
        <v>1.3047118521216185E-2</v>
      </c>
      <c r="M17" s="300">
        <v>2.8789416455529014E-3</v>
      </c>
      <c r="N17" s="300">
        <v>0</v>
      </c>
      <c r="O17" s="300">
        <f>SUM(L17:N17)</f>
        <v>1.5926060166769087E-2</v>
      </c>
      <c r="P17" s="300"/>
      <c r="Q17" s="300">
        <v>1.109272467916767E-2</v>
      </c>
      <c r="R17" s="300">
        <v>2.4650499287241431E-3</v>
      </c>
      <c r="S17" s="300">
        <v>0</v>
      </c>
      <c r="T17" s="300">
        <f>SUM(Q17:S17)</f>
        <v>1.3557774607891813E-2</v>
      </c>
      <c r="U17" s="300"/>
      <c r="V17" s="300">
        <v>8.4102930666246148E-3</v>
      </c>
      <c r="W17" s="300">
        <v>2.0629020729534867E-3</v>
      </c>
      <c r="X17" s="300">
        <v>0</v>
      </c>
      <c r="Y17" s="300">
        <f>SUM(V17:X17)</f>
        <v>1.0473195139578102E-2</v>
      </c>
    </row>
    <row r="18" spans="1:25" x14ac:dyDescent="0.2">
      <c r="A18" s="260" t="s">
        <v>364</v>
      </c>
      <c r="B18" s="300">
        <v>0.13116899097642981</v>
      </c>
      <c r="C18" s="300">
        <v>1.6685808039448105E-3</v>
      </c>
      <c r="D18" s="300">
        <v>6.9153404429589879E-2</v>
      </c>
      <c r="E18" s="300">
        <f t="shared" ref="E18:E19" si="14">SUM(B18:D18)</f>
        <v>0.20199097620996448</v>
      </c>
      <c r="F18" s="300"/>
      <c r="G18" s="300">
        <v>0.1082263374485582</v>
      </c>
      <c r="H18" s="300">
        <v>7.1358024691405017E-3</v>
      </c>
      <c r="I18" s="300">
        <v>0</v>
      </c>
      <c r="J18" s="300">
        <f t="shared" ref="J18:J19" si="15">SUM(G18:I18)</f>
        <v>0.1153621399176987</v>
      </c>
      <c r="K18" s="300"/>
      <c r="L18" s="300">
        <v>9.990540050777541E-2</v>
      </c>
      <c r="M18" s="300">
        <v>3.0627038782091057E-4</v>
      </c>
      <c r="N18" s="300">
        <v>5.2862268937634502E-2</v>
      </c>
      <c r="O18" s="300">
        <f t="shared" ref="O18:O19" si="16">SUM(L18:N18)</f>
        <v>0.15307393983323081</v>
      </c>
      <c r="P18" s="300"/>
      <c r="Q18" s="300">
        <v>8.5112696149433537E-2</v>
      </c>
      <c r="R18" s="300">
        <v>2.7389443652345497E-4</v>
      </c>
      <c r="S18" s="300">
        <v>4.5055634806151428E-2</v>
      </c>
      <c r="T18" s="300">
        <f t="shared" ref="T18:T19" si="17">SUM(Q18:S18)</f>
        <v>0.13044222539210842</v>
      </c>
      <c r="U18" s="300"/>
      <c r="V18" s="300">
        <v>6.6964974983044309E-2</v>
      </c>
      <c r="W18" s="300">
        <v>2.3802716226215519E-4</v>
      </c>
      <c r="X18" s="300">
        <v>3.3323802715115425E-2</v>
      </c>
      <c r="Y18" s="300">
        <f t="shared" ref="Y18:Y19" si="18">SUM(V18:X18)</f>
        <v>0.10052680486042188</v>
      </c>
    </row>
    <row r="19" spans="1:25" x14ac:dyDescent="0.2">
      <c r="A19" s="264" t="s">
        <v>363</v>
      </c>
      <c r="B19" s="301">
        <f>SUM(B17:B18)</f>
        <v>0.15017227235463676</v>
      </c>
      <c r="C19" s="301">
        <f t="shared" ref="C19" si="19">SUM(C17:C18)</f>
        <v>6.581624282220506E-3</v>
      </c>
      <c r="D19" s="301">
        <f t="shared" ref="D19" si="20">SUM(D17:D18)</f>
        <v>6.9246103363142492E-2</v>
      </c>
      <c r="E19" s="301">
        <f t="shared" si="14"/>
        <v>0.22599999999999976</v>
      </c>
      <c r="F19" s="301"/>
      <c r="G19" s="301">
        <f>SUM(G17:G18)</f>
        <v>0.12277777777776089</v>
      </c>
      <c r="H19" s="301">
        <f t="shared" ref="H19" si="21">SUM(H17:H18)</f>
        <v>1.3152263374502152E-2</v>
      </c>
      <c r="I19" s="301">
        <f t="shared" ref="I19" si="22">SUM(I17:I18)</f>
        <v>6.9958847736930347E-5</v>
      </c>
      <c r="J19" s="301">
        <f t="shared" si="15"/>
        <v>0.13599999999999995</v>
      </c>
      <c r="K19" s="301"/>
      <c r="L19" s="301">
        <f>SUM(L17:L18)</f>
        <v>0.11295251902899159</v>
      </c>
      <c r="M19" s="301">
        <f t="shared" ref="M19" si="23">SUM(M17:M18)</f>
        <v>3.1852120333738122E-3</v>
      </c>
      <c r="N19" s="301">
        <f t="shared" ref="N19" si="24">SUM(N17:N18)</f>
        <v>5.2862268937634502E-2</v>
      </c>
      <c r="O19" s="301">
        <f t="shared" si="16"/>
        <v>0.1689999999999999</v>
      </c>
      <c r="P19" s="301"/>
      <c r="Q19" s="301">
        <f>SUM(Q17:Q18)</f>
        <v>9.6205420828601201E-2</v>
      </c>
      <c r="R19" s="301">
        <f t="shared" ref="R19" si="25">SUM(R17:R18)</f>
        <v>2.7389443652475979E-3</v>
      </c>
      <c r="S19" s="301">
        <f t="shared" ref="S19" si="26">SUM(S17:S18)</f>
        <v>4.5055634806151428E-2</v>
      </c>
      <c r="T19" s="301">
        <f t="shared" si="17"/>
        <v>0.14400000000000024</v>
      </c>
      <c r="U19" s="301"/>
      <c r="V19" s="301">
        <f>SUM(V17:V18)</f>
        <v>7.5375268049668931E-2</v>
      </c>
      <c r="W19" s="301">
        <f t="shared" ref="W19" si="27">SUM(W17:W18)</f>
        <v>2.3009292352156418E-3</v>
      </c>
      <c r="X19" s="301">
        <f t="shared" ref="X19" si="28">SUM(X17:X18)</f>
        <v>3.3323802715115425E-2</v>
      </c>
      <c r="Y19" s="301">
        <f t="shared" si="18"/>
        <v>0.111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1.4401474489277746</v>
      </c>
      <c r="C26" s="300">
        <v>0.43513515647233825</v>
      </c>
      <c r="D26" s="300">
        <v>0.17416511366988044</v>
      </c>
      <c r="E26" s="300">
        <f>SUM(B26:D26)</f>
        <v>2.0494477190699931</v>
      </c>
      <c r="F26" s="300"/>
      <c r="G26" s="300">
        <v>1.6742943194419873</v>
      </c>
      <c r="H26" s="300">
        <v>0.48088380203338915</v>
      </c>
      <c r="I26" s="300">
        <v>0.11036991001297312</v>
      </c>
      <c r="J26" s="300">
        <f>SUM(G26:I26)</f>
        <v>2.2655480314883492</v>
      </c>
      <c r="K26" s="300"/>
      <c r="L26" s="300">
        <v>1.544126016818173</v>
      </c>
      <c r="M26" s="300">
        <v>0.47664154299134515</v>
      </c>
      <c r="N26" s="300">
        <v>4.8338192843912317E-2</v>
      </c>
      <c r="O26" s="300">
        <f>SUM(L26:N26)</f>
        <v>2.0691057526534302</v>
      </c>
      <c r="P26" s="300"/>
      <c r="Q26" s="300">
        <v>1.6963383448533154</v>
      </c>
      <c r="R26" s="300">
        <v>0.50360341324539148</v>
      </c>
      <c r="S26" s="300">
        <v>5.2601110658399952E-2</v>
      </c>
      <c r="T26" s="300">
        <f>SUM(Q26:S26)</f>
        <v>2.2525428687571067</v>
      </c>
      <c r="U26" s="300"/>
      <c r="V26" s="300">
        <v>1.8977925869527208</v>
      </c>
      <c r="W26" s="300">
        <v>0.52367137944514031</v>
      </c>
      <c r="X26" s="300">
        <v>5.7434925486641419E-2</v>
      </c>
      <c r="Y26" s="300">
        <f>SUM(V26:X26)</f>
        <v>2.4788988918845023</v>
      </c>
    </row>
    <row r="27" spans="1:25" x14ac:dyDescent="0.2">
      <c r="A27" s="260" t="s">
        <v>364</v>
      </c>
      <c r="B27" s="300">
        <v>3.7451977418218099</v>
      </c>
      <c r="C27" s="300">
        <v>0.14658742829499988</v>
      </c>
      <c r="D27" s="300">
        <v>0.15676711081320097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0.23967677165541587</v>
      </c>
      <c r="I27" s="300">
        <v>4.5525196850460851E-2</v>
      </c>
      <c r="J27" s="300">
        <f t="shared" ref="J27:J28" si="30">SUM(G27:I27)</f>
        <v>4.5364519685116571</v>
      </c>
      <c r="K27" s="300"/>
      <c r="L27" s="300">
        <v>4.0852513339722973</v>
      </c>
      <c r="M27" s="300">
        <v>0.36725471615666538</v>
      </c>
      <c r="N27" s="300">
        <v>8.3388197217611301E-2</v>
      </c>
      <c r="O27" s="300">
        <f t="shared" ref="O27:O28" si="31">SUM(L27:N27)</f>
        <v>4.5358942473465742</v>
      </c>
      <c r="P27" s="300"/>
      <c r="Q27" s="300">
        <v>4.2794896383552086</v>
      </c>
      <c r="R27" s="300">
        <v>0.3889064066113096</v>
      </c>
      <c r="S27" s="300">
        <v>8.9061086276376183E-2</v>
      </c>
      <c r="T27" s="300">
        <f t="shared" ref="T27:T28" si="32">SUM(Q27:S27)</f>
        <v>4.7574571312428944</v>
      </c>
      <c r="U27" s="300"/>
      <c r="V27" s="300">
        <v>4.3849500955121945</v>
      </c>
      <c r="W27" s="300">
        <v>0.40748765762084799</v>
      </c>
      <c r="X27" s="300">
        <v>9.6663354982457025E-2</v>
      </c>
      <c r="Y27" s="300">
        <f t="shared" ref="Y27:Y28" si="33">SUM(V27:X27)</f>
        <v>4.8891011081154998</v>
      </c>
    </row>
    <row r="28" spans="1:25" x14ac:dyDescent="0.2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0.33093222448308141</v>
      </c>
      <c r="E28" s="301">
        <f t="shared" si="29"/>
        <v>6.0980000000000043</v>
      </c>
      <c r="F28" s="301"/>
      <c r="G28" s="301">
        <f>SUM(G26:G27)</f>
        <v>5.9255443194477673</v>
      </c>
      <c r="H28" s="301">
        <f t="shared" ref="H28" si="36">SUM(H26:H27)</f>
        <v>0.720560573688805</v>
      </c>
      <c r="I28" s="301">
        <f t="shared" ref="I28" si="37">SUM(I26:I27)</f>
        <v>0.15589510686343397</v>
      </c>
      <c r="J28" s="301">
        <f t="shared" si="30"/>
        <v>6.8020000000000058</v>
      </c>
      <c r="K28" s="301"/>
      <c r="L28" s="301">
        <f>SUM(L26:L27)</f>
        <v>5.6293773507904703</v>
      </c>
      <c r="M28" s="301">
        <f t="shared" ref="M28" si="38">SUM(M26:M27)</f>
        <v>0.84389625914801059</v>
      </c>
      <c r="N28" s="301">
        <f t="shared" ref="N28" si="39">SUM(N26:N27)</f>
        <v>0.13172639006152362</v>
      </c>
      <c r="O28" s="301">
        <f t="shared" si="31"/>
        <v>6.6050000000000049</v>
      </c>
      <c r="P28" s="301"/>
      <c r="Q28" s="301">
        <f>SUM(Q26:Q27)</f>
        <v>5.9758279832085242</v>
      </c>
      <c r="R28" s="301">
        <f t="shared" ref="R28" si="40">SUM(R26:R27)</f>
        <v>0.89250981985670108</v>
      </c>
      <c r="S28" s="301">
        <f t="shared" ref="S28" si="41">SUM(S26:S27)</f>
        <v>0.14166219693477614</v>
      </c>
      <c r="T28" s="301">
        <f t="shared" si="32"/>
        <v>7.0100000000000016</v>
      </c>
      <c r="U28" s="301"/>
      <c r="V28" s="301">
        <f>SUM(V26:V27)</f>
        <v>6.2827426824649155</v>
      </c>
      <c r="W28" s="301">
        <f t="shared" ref="W28" si="42">SUM(W26:W27)</f>
        <v>0.93115903706598835</v>
      </c>
      <c r="X28" s="301">
        <f t="shared" ref="X28" si="43">SUM(X26:X27)</f>
        <v>0.15409828046909846</v>
      </c>
      <c r="Y28" s="301">
        <f t="shared" si="33"/>
        <v>7.3680000000000021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1.7507204964711416</v>
      </c>
      <c r="C35" s="300">
        <v>0.5179104292119181</v>
      </c>
      <c r="D35" s="300">
        <v>0.12393201145707945</v>
      </c>
      <c r="E35" s="300">
        <f>SUM(B35:D35)</f>
        <v>2.3925629371401396</v>
      </c>
      <c r="F35" s="300"/>
      <c r="G35" s="300">
        <v>1.5063276010154136</v>
      </c>
      <c r="H35" s="300">
        <v>0.48267626827987065</v>
      </c>
      <c r="I35" s="300">
        <v>0.13925623387819849</v>
      </c>
      <c r="J35" s="300">
        <f>SUM(G35:I35)</f>
        <v>2.1282601031734827</v>
      </c>
      <c r="K35" s="300"/>
      <c r="L35" s="300">
        <v>1.5639032342602393</v>
      </c>
      <c r="M35" s="300">
        <v>0.45311132826133443</v>
      </c>
      <c r="N35" s="300">
        <v>6.572026122034634E-2</v>
      </c>
      <c r="O35" s="300">
        <f>SUM(L35:N35)</f>
        <v>2.0827348237419203</v>
      </c>
      <c r="P35" s="300"/>
      <c r="Q35" s="300">
        <v>1.5069146999224485</v>
      </c>
      <c r="R35" s="300">
        <v>0.4529095962580959</v>
      </c>
      <c r="S35" s="300">
        <v>6.6099029591769567E-2</v>
      </c>
      <c r="T35" s="300">
        <f>SUM(Q35:S35)</f>
        <v>2.0259233257723137</v>
      </c>
      <c r="U35" s="300"/>
      <c r="V35" s="300">
        <v>1.2393959428405557</v>
      </c>
      <c r="W35" s="300">
        <v>0.40038650619014426</v>
      </c>
      <c r="X35" s="300">
        <v>6.0398937672581469E-2</v>
      </c>
      <c r="Y35" s="300">
        <f>SUM(V35:X35)</f>
        <v>1.7001813867032816</v>
      </c>
    </row>
    <row r="36" spans="1:25" x14ac:dyDescent="0.2">
      <c r="A36" s="260" t="s">
        <v>364</v>
      </c>
      <c r="B36" s="300">
        <v>7.6423132979520263</v>
      </c>
      <c r="C36" s="300">
        <v>0.34768474809603889</v>
      </c>
      <c r="D36" s="300">
        <v>0.4764390168117883</v>
      </c>
      <c r="E36" s="300">
        <f t="shared" ref="E36:E37" si="44">SUM(B36:D36)</f>
        <v>8.4664370628598533</v>
      </c>
      <c r="F36" s="300"/>
      <c r="G36" s="300">
        <v>7.3893134135882095</v>
      </c>
      <c r="H36" s="300">
        <v>0.32571797076451026</v>
      </c>
      <c r="I36" s="300">
        <v>0.58770851247381428</v>
      </c>
      <c r="J36" s="300">
        <f t="shared" ref="J36:J37" si="45">SUM(G36:I36)</f>
        <v>8.3027398968265338</v>
      </c>
      <c r="K36" s="300"/>
      <c r="L36" s="300">
        <v>7.0041069666628877</v>
      </c>
      <c r="M36" s="300">
        <v>0.60032471339499982</v>
      </c>
      <c r="N36" s="300">
        <v>0.3398334962001916</v>
      </c>
      <c r="O36" s="300">
        <f t="shared" ref="O36:O37" si="46">SUM(L36:N36)</f>
        <v>7.9442651762580789</v>
      </c>
      <c r="P36" s="300"/>
      <c r="Q36" s="300">
        <v>6.9709420629992778</v>
      </c>
      <c r="R36" s="300">
        <v>0.61589023600668646</v>
      </c>
      <c r="S36" s="300">
        <v>0.34624437522171592</v>
      </c>
      <c r="T36" s="300">
        <f t="shared" ref="T36:T37" si="47">SUM(Q36:S36)</f>
        <v>7.9330766742276797</v>
      </c>
      <c r="U36" s="300"/>
      <c r="V36" s="300">
        <v>6.0381889585651951</v>
      </c>
      <c r="W36" s="300">
        <v>0.56624004067581202</v>
      </c>
      <c r="X36" s="300">
        <v>0.31538961405570404</v>
      </c>
      <c r="Y36" s="300">
        <f t="shared" ref="Y36:Y37" si="48">SUM(V36:X36)</f>
        <v>6.9198186132967106</v>
      </c>
    </row>
    <row r="37" spans="1:25" x14ac:dyDescent="0.2">
      <c r="A37" s="264" t="s">
        <v>363</v>
      </c>
      <c r="B37" s="301">
        <f>SUM(B35:B36)</f>
        <v>9.3930337944231681</v>
      </c>
      <c r="C37" s="301">
        <f t="shared" ref="C37" si="49">SUM(C35:C36)</f>
        <v>0.86559517730795699</v>
      </c>
      <c r="D37" s="301">
        <f t="shared" ref="D37" si="50">SUM(D35:D36)</f>
        <v>0.60037102826886779</v>
      </c>
      <c r="E37" s="301">
        <f t="shared" si="44"/>
        <v>10.858999999999993</v>
      </c>
      <c r="F37" s="301"/>
      <c r="G37" s="301">
        <f>SUM(G35:G36)</f>
        <v>8.8956410146036227</v>
      </c>
      <c r="H37" s="301">
        <f t="shared" ref="H37" si="51">SUM(H35:H36)</f>
        <v>0.8083942390443809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8.5680102009231263</v>
      </c>
      <c r="M37" s="301">
        <f t="shared" ref="M37" si="53">SUM(M35:M36)</f>
        <v>1.0534360416563342</v>
      </c>
      <c r="N37" s="301">
        <f t="shared" ref="N37" si="54">SUM(N35:N36)</f>
        <v>0.40555375742053795</v>
      </c>
      <c r="O37" s="301">
        <f t="shared" si="46"/>
        <v>10.026999999999999</v>
      </c>
      <c r="P37" s="301"/>
      <c r="Q37" s="301">
        <f>SUM(Q35:Q36)</f>
        <v>8.4778567629217267</v>
      </c>
      <c r="R37" s="301">
        <f t="shared" ref="R37" si="55">SUM(R35:R36)</f>
        <v>1.0687998322647823</v>
      </c>
      <c r="S37" s="301">
        <f t="shared" ref="S37" si="56">SUM(S35:S36)</f>
        <v>0.41234340481348547</v>
      </c>
      <c r="T37" s="301">
        <f t="shared" si="47"/>
        <v>9.9589999999999943</v>
      </c>
      <c r="U37" s="301"/>
      <c r="V37" s="301">
        <f>SUM(V35:V36)</f>
        <v>7.277584901405751</v>
      </c>
      <c r="W37" s="301">
        <f t="shared" ref="W37" si="57">SUM(W35:W36)</f>
        <v>0.96662654686595628</v>
      </c>
      <c r="X37" s="301">
        <f t="shared" ref="X37" si="58">SUM(X35:X36)</f>
        <v>0.37578855172828551</v>
      </c>
      <c r="Y37" s="301">
        <f t="shared" si="48"/>
        <v>8.6199999999999939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3.5457481636216603</v>
      </c>
      <c r="C44" s="300">
        <v>1.6290228108540967</v>
      </c>
      <c r="D44" s="300">
        <v>0.78206010859545561</v>
      </c>
      <c r="E44" s="300">
        <f>SUM(B44:D44)</f>
        <v>5.9568310830712132</v>
      </c>
      <c r="F44" s="300"/>
      <c r="G44" s="300">
        <v>4.2671473743395474</v>
      </c>
      <c r="H44" s="300">
        <v>1.5368606254182759</v>
      </c>
      <c r="I44" s="300">
        <v>0.52374638524073946</v>
      </c>
      <c r="J44" s="300">
        <f>SUM(G44:I44)</f>
        <v>6.3277543849985634</v>
      </c>
      <c r="K44" s="300"/>
      <c r="L44" s="300">
        <v>4.07579212664798</v>
      </c>
      <c r="M44" s="300">
        <v>1.4920719598737473</v>
      </c>
      <c r="N44" s="300">
        <v>0.29203440083949045</v>
      </c>
      <c r="O44" s="300">
        <f>SUM(L44:N44)</f>
        <v>5.8598984873612174</v>
      </c>
      <c r="P44" s="300"/>
      <c r="Q44" s="300">
        <v>3.9027400509315959</v>
      </c>
      <c r="R44" s="300">
        <v>1.4169904284657937</v>
      </c>
      <c r="S44" s="300">
        <v>0.26436120541405328</v>
      </c>
      <c r="T44" s="300">
        <f>SUM(Q44:S44)</f>
        <v>5.5840916848114421</v>
      </c>
      <c r="U44" s="300"/>
      <c r="V44" s="300">
        <v>3.6408594388264457</v>
      </c>
      <c r="W44" s="300">
        <v>1.3284365111073586</v>
      </c>
      <c r="X44" s="300">
        <v>0.23639807443453492</v>
      </c>
      <c r="Y44" s="300">
        <f>SUM(V44:X44)</f>
        <v>5.2056940243683396</v>
      </c>
    </row>
    <row r="45" spans="1:25" x14ac:dyDescent="0.2">
      <c r="A45" s="260" t="s">
        <v>364</v>
      </c>
      <c r="B45" s="300">
        <v>15.522375532536712</v>
      </c>
      <c r="C45" s="300">
        <v>0.47692104887962666</v>
      </c>
      <c r="D45" s="300">
        <v>1.8038723355123776</v>
      </c>
      <c r="E45" s="300">
        <f t="shared" ref="E45:E46" si="59">SUM(B45:D45)</f>
        <v>17.803168916928716</v>
      </c>
      <c r="F45" s="300"/>
      <c r="G45" s="300">
        <v>17.481482662629393</v>
      </c>
      <c r="H45" s="300">
        <v>0.75773087214432233</v>
      </c>
      <c r="I45" s="300">
        <v>1.3930320802277447</v>
      </c>
      <c r="J45" s="300">
        <f t="shared" ref="J45:J46" si="60">SUM(G45:I45)</f>
        <v>19.632245615001459</v>
      </c>
      <c r="K45" s="300"/>
      <c r="L45" s="300">
        <v>16.488928469539669</v>
      </c>
      <c r="M45" s="300">
        <v>1.3320434529743388</v>
      </c>
      <c r="N45" s="300">
        <v>1.7661295901248009</v>
      </c>
      <c r="O45" s="300">
        <f t="shared" ref="O45:O46" si="61">SUM(L45:N45)</f>
        <v>19.58710151263881</v>
      </c>
      <c r="P45" s="300"/>
      <c r="Q45" s="300">
        <v>15.51433905627194</v>
      </c>
      <c r="R45" s="300">
        <v>1.2711607417958248</v>
      </c>
      <c r="S45" s="300">
        <v>1.647408517120776</v>
      </c>
      <c r="T45" s="300">
        <f t="shared" ref="T45:T46" si="62">SUM(Q45:S45)</f>
        <v>18.432908315188541</v>
      </c>
      <c r="U45" s="300"/>
      <c r="V45" s="300">
        <v>14.112581102544222</v>
      </c>
      <c r="W45" s="300">
        <v>1.1863782714738473</v>
      </c>
      <c r="X45" s="300">
        <v>1.5423466016135685</v>
      </c>
      <c r="Y45" s="300">
        <f t="shared" ref="Y45:Y46" si="63">SUM(V45:X45)</f>
        <v>16.841305975631638</v>
      </c>
    </row>
    <row r="46" spans="1:25" x14ac:dyDescent="0.2">
      <c r="A46" s="264" t="s">
        <v>363</v>
      </c>
      <c r="B46" s="301">
        <f>SUM(B44:B45)</f>
        <v>19.068123696158374</v>
      </c>
      <c r="C46" s="301">
        <f t="shared" ref="C46" si="64">SUM(C44:C45)</f>
        <v>2.1059438597337232</v>
      </c>
      <c r="D46" s="301">
        <f t="shared" ref="D46" si="65">SUM(D44:D45)</f>
        <v>2.5859324441078333</v>
      </c>
      <c r="E46" s="301">
        <f t="shared" si="59"/>
        <v>23.759999999999931</v>
      </c>
      <c r="F46" s="301"/>
      <c r="G46" s="301">
        <f>SUM(G44:G45)</f>
        <v>21.74863003696894</v>
      </c>
      <c r="H46" s="301">
        <f t="shared" ref="H46" si="66">SUM(H44:H45)</f>
        <v>2.2945914975625983</v>
      </c>
      <c r="I46" s="301">
        <f t="shared" ref="I46" si="67">SUM(I44:I45)</f>
        <v>1.9167784654684841</v>
      </c>
      <c r="J46" s="301">
        <f t="shared" si="60"/>
        <v>25.960000000000022</v>
      </c>
      <c r="K46" s="301"/>
      <c r="L46" s="301">
        <f>SUM(L44:L45)</f>
        <v>20.564720596187648</v>
      </c>
      <c r="M46" s="301">
        <f t="shared" ref="M46" si="68">SUM(M44:M45)</f>
        <v>2.8241154128480863</v>
      </c>
      <c r="N46" s="301">
        <f t="shared" ref="N46" si="69">SUM(N44:N45)</f>
        <v>2.0581639909642915</v>
      </c>
      <c r="O46" s="301">
        <f t="shared" si="61"/>
        <v>25.447000000000028</v>
      </c>
      <c r="P46" s="301"/>
      <c r="Q46" s="301">
        <f>SUM(Q44:Q45)</f>
        <v>19.417079107203534</v>
      </c>
      <c r="R46" s="301">
        <f t="shared" ref="R46" si="70">SUM(R44:R45)</f>
        <v>2.6881511702616185</v>
      </c>
      <c r="S46" s="301">
        <f t="shared" ref="S46" si="71">SUM(S44:S45)</f>
        <v>1.9117697225348294</v>
      </c>
      <c r="T46" s="301">
        <f t="shared" si="62"/>
        <v>24.016999999999982</v>
      </c>
      <c r="U46" s="301"/>
      <c r="V46" s="301">
        <f>SUM(V44:V45)</f>
        <v>17.753440541370669</v>
      </c>
      <c r="W46" s="301">
        <f t="shared" ref="W46" si="72">SUM(W44:W45)</f>
        <v>2.5148147825812059</v>
      </c>
      <c r="X46" s="301">
        <f t="shared" ref="X46" si="73">SUM(X44:X45)</f>
        <v>1.7787446760481034</v>
      </c>
      <c r="Y46" s="301">
        <f t="shared" si="63"/>
        <v>22.046999999999976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0.13406335101039071</v>
      </c>
      <c r="C53" s="300">
        <v>2.8080837036493028E-2</v>
      </c>
      <c r="D53" s="300">
        <v>0.10213272180122573</v>
      </c>
      <c r="E53" s="300">
        <f>SUM(B53:D53)</f>
        <v>0.26427690984810948</v>
      </c>
      <c r="F53" s="300"/>
      <c r="G53" s="300">
        <v>0.10364417347930696</v>
      </c>
      <c r="H53" s="300">
        <v>2.4463073299670957E-2</v>
      </c>
      <c r="I53" s="300">
        <v>7.6208951088607189E-5</v>
      </c>
      <c r="J53" s="300">
        <f>SUM(G53:I53)</f>
        <v>0.12818345573006654</v>
      </c>
      <c r="K53" s="300"/>
      <c r="L53" s="300">
        <v>7.8298482292912683E-2</v>
      </c>
      <c r="M53" s="300">
        <v>1.7478752108032958E-2</v>
      </c>
      <c r="N53" s="300">
        <v>0</v>
      </c>
      <c r="O53" s="300">
        <f>SUM(L53:N53)</f>
        <v>9.5777234400945641E-2</v>
      </c>
      <c r="P53" s="300"/>
      <c r="Q53" s="300">
        <v>7.2574167873123874E-2</v>
      </c>
      <c r="R53" s="300">
        <v>1.6023878437087816E-2</v>
      </c>
      <c r="S53" s="300">
        <v>0</v>
      </c>
      <c r="T53" s="300">
        <f>SUM(Q53:S53)</f>
        <v>8.8598046310211689E-2</v>
      </c>
      <c r="U53" s="300"/>
      <c r="V53" s="300">
        <v>7.0913561567356606E-2</v>
      </c>
      <c r="W53" s="300">
        <v>1.5351617174431908E-2</v>
      </c>
      <c r="X53" s="300">
        <v>0</v>
      </c>
      <c r="Y53" s="300">
        <f>SUM(V53:X53)</f>
        <v>8.6265178741788517E-2</v>
      </c>
    </row>
    <row r="54" spans="1:25" x14ac:dyDescent="0.2">
      <c r="A54" s="260" t="s">
        <v>364</v>
      </c>
      <c r="B54" s="300">
        <v>0.46673068654003452</v>
      </c>
      <c r="C54" s="300">
        <v>8.8318761646087891E-3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5.0297907718404276E-3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0.25672411467159323</v>
      </c>
      <c r="M54" s="300">
        <v>2.7681281619125328E-3</v>
      </c>
      <c r="N54" s="300">
        <v>0.11373052276554947</v>
      </c>
      <c r="O54" s="300">
        <f t="shared" ref="O54:O55" si="76">SUM(L54:N54)</f>
        <v>0.37322276559905521</v>
      </c>
      <c r="P54" s="300"/>
      <c r="Q54" s="300">
        <v>0.23405752532517754</v>
      </c>
      <c r="R54" s="300">
        <v>2.5669319826636746E-3</v>
      </c>
      <c r="S54" s="300">
        <v>0.10477749638194775</v>
      </c>
      <c r="T54" s="300">
        <f t="shared" ref="T54:T55" si="77">SUM(Q54:S54)</f>
        <v>0.34140195368978898</v>
      </c>
      <c r="U54" s="300"/>
      <c r="V54" s="300">
        <v>0.22162436164094246</v>
      </c>
      <c r="W54" s="300">
        <v>2.4936637034562478E-3</v>
      </c>
      <c r="X54" s="300">
        <v>0.10161679591381249</v>
      </c>
      <c r="Y54" s="300">
        <f t="shared" ref="Y54:Y55" si="78">SUM(V54:X54)</f>
        <v>0.32573482125821118</v>
      </c>
    </row>
    <row r="55" spans="1:25" x14ac:dyDescent="0.2">
      <c r="A55" s="264" t="s">
        <v>363</v>
      </c>
      <c r="B55" s="301">
        <f>SUM(B53:B54)</f>
        <v>0.60079403755042526</v>
      </c>
      <c r="C55" s="301">
        <f t="shared" ref="C55" si="79">SUM(C53:C54)</f>
        <v>3.6912713201101816E-2</v>
      </c>
      <c r="D55" s="301">
        <f t="shared" ref="D55" si="80">SUM(D53:D54)</f>
        <v>0.1522932492484726</v>
      </c>
      <c r="E55" s="301">
        <f t="shared" si="74"/>
        <v>0.78999999999999959</v>
      </c>
      <c r="F55" s="301"/>
      <c r="G55" s="301">
        <f>SUM(G53:G54)</f>
        <v>0.4396494388245018</v>
      </c>
      <c r="H55" s="301">
        <f t="shared" ref="H55" si="81">SUM(H53:H54)</f>
        <v>2.9492864071511384E-2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0.33502259696450593</v>
      </c>
      <c r="M55" s="301">
        <f t="shared" ref="M55" si="83">SUM(M53:M54)</f>
        <v>2.0246880269945491E-2</v>
      </c>
      <c r="N55" s="301">
        <f t="shared" ref="N55" si="84">SUM(N53:N54)</f>
        <v>0.11373052276554947</v>
      </c>
      <c r="O55" s="301">
        <f t="shared" si="76"/>
        <v>0.46900000000000086</v>
      </c>
      <c r="P55" s="301"/>
      <c r="Q55" s="301">
        <f>SUM(Q53:Q54)</f>
        <v>0.30663169319830141</v>
      </c>
      <c r="R55" s="301">
        <f t="shared" ref="R55" si="85">SUM(R53:R54)</f>
        <v>1.859081041975149E-2</v>
      </c>
      <c r="S55" s="301">
        <f t="shared" ref="S55" si="86">SUM(S53:S54)</f>
        <v>0.10477749638194775</v>
      </c>
      <c r="T55" s="301">
        <f t="shared" si="77"/>
        <v>0.4300000000000006</v>
      </c>
      <c r="U55" s="301"/>
      <c r="V55" s="301">
        <f>SUM(V53:V54)</f>
        <v>0.29253792320829908</v>
      </c>
      <c r="W55" s="301">
        <f t="shared" ref="W55" si="87">SUM(W53:W54)</f>
        <v>1.7845280877888156E-2</v>
      </c>
      <c r="X55" s="301">
        <f t="shared" ref="X55" si="88">SUM(X53:X54)</f>
        <v>0.10161679591381249</v>
      </c>
      <c r="Y55" s="301">
        <f t="shared" si="78"/>
        <v>0.41199999999999976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0.8710175708649468</v>
      </c>
      <c r="C62" s="300">
        <v>0.2730423874665428</v>
      </c>
      <c r="D62" s="300">
        <v>0.10975233221702126</v>
      </c>
      <c r="E62" s="300">
        <f>SUM(B62:D62)</f>
        <v>1.253812290548511</v>
      </c>
      <c r="F62" s="300"/>
      <c r="G62" s="300">
        <v>0.81967944085788214</v>
      </c>
      <c r="H62" s="300">
        <v>0.29498288047937837</v>
      </c>
      <c r="I62" s="300">
        <v>0.25641471650927594</v>
      </c>
      <c r="J62" s="300">
        <f>SUM(G62:I62)</f>
        <v>1.3710770378465362</v>
      </c>
      <c r="K62" s="300"/>
      <c r="L62" s="300">
        <v>0.85891770969195658</v>
      </c>
      <c r="M62" s="300">
        <v>0.29216168503604545</v>
      </c>
      <c r="N62" s="300">
        <v>1.6521670091466264E-2</v>
      </c>
      <c r="O62" s="300">
        <f>SUM(L62:N62)</f>
        <v>1.1676010648194683</v>
      </c>
      <c r="P62" s="300"/>
      <c r="Q62" s="300">
        <v>0.95069057882951513</v>
      </c>
      <c r="R62" s="300">
        <v>0.31479402709282645</v>
      </c>
      <c r="S62" s="300">
        <v>1.7663793103402572E-2</v>
      </c>
      <c r="T62" s="300">
        <f>SUM(Q62:S62)</f>
        <v>1.283148399025744</v>
      </c>
      <c r="U62" s="300"/>
      <c r="V62" s="300">
        <v>1.1255668206597236</v>
      </c>
      <c r="W62" s="300">
        <v>0.35383442458411929</v>
      </c>
      <c r="X62" s="300">
        <v>1.8667523599155467E-2</v>
      </c>
      <c r="Y62" s="300">
        <f>SUM(V62:X62)</f>
        <v>1.4980687688429981</v>
      </c>
    </row>
    <row r="63" spans="1:25" x14ac:dyDescent="0.2">
      <c r="A63" s="260" t="s">
        <v>364</v>
      </c>
      <c r="B63" s="300">
        <v>3.1924956072858861</v>
      </c>
      <c r="C63" s="300">
        <v>0.10069210216560263</v>
      </c>
      <c r="D63" s="300">
        <v>0</v>
      </c>
      <c r="E63" s="300">
        <f t="shared" ref="E63:E64" si="89">SUM(B63:D63)</f>
        <v>3.2931877094514888</v>
      </c>
      <c r="F63" s="300"/>
      <c r="G63" s="300">
        <v>3.7595483351686592</v>
      </c>
      <c r="H63" s="300">
        <v>0.11951892571171607</v>
      </c>
      <c r="I63" s="300">
        <v>0.14685570127309081</v>
      </c>
      <c r="J63" s="300">
        <f t="shared" ref="J63:J64" si="90">SUM(G63:I63)</f>
        <v>4.0259229621534658</v>
      </c>
      <c r="K63" s="300"/>
      <c r="L63" s="300">
        <v>3.0416603773630779</v>
      </c>
      <c r="M63" s="300">
        <v>0.10895936857889099</v>
      </c>
      <c r="N63" s="300">
        <v>0.1597791892385661</v>
      </c>
      <c r="O63" s="300">
        <f t="shared" ref="O63:O64" si="91">SUM(L63:N63)</f>
        <v>3.310398935180535</v>
      </c>
      <c r="P63" s="300"/>
      <c r="Q63" s="300">
        <v>3.2173337438349616</v>
      </c>
      <c r="R63" s="300">
        <v>0.11649692118291914</v>
      </c>
      <c r="S63" s="300">
        <v>0.16402093595638179</v>
      </c>
      <c r="T63" s="300">
        <f t="shared" ref="T63:T64" si="92">SUM(Q63:S63)</f>
        <v>3.4978516009742622</v>
      </c>
      <c r="U63" s="300"/>
      <c r="V63" s="300">
        <v>3.4891298654241099</v>
      </c>
      <c r="W63" s="300">
        <v>0.12812709379465057</v>
      </c>
      <c r="X63" s="300">
        <v>0.16567427193823858</v>
      </c>
      <c r="Y63" s="300">
        <f t="shared" ref="Y63:Y64" si="93">SUM(V63:X63)</f>
        <v>3.7829312311569989</v>
      </c>
    </row>
    <row r="64" spans="1:25" x14ac:dyDescent="0.2">
      <c r="A64" s="264" t="s">
        <v>363</v>
      </c>
      <c r="B64" s="301">
        <f>SUM(B62:B63)</f>
        <v>4.0635131781508331</v>
      </c>
      <c r="C64" s="301">
        <f t="shared" ref="C64" si="94">SUM(C62:C63)</f>
        <v>0.37373448963214545</v>
      </c>
      <c r="D64" s="301">
        <f t="shared" ref="D64" si="95">SUM(D62:D63)</f>
        <v>0.10975233221702126</v>
      </c>
      <c r="E64" s="301">
        <f t="shared" si="89"/>
        <v>4.5469999999999997</v>
      </c>
      <c r="F64" s="301"/>
      <c r="G64" s="301">
        <f>SUM(G62:G63)</f>
        <v>4.5792277760265412</v>
      </c>
      <c r="H64" s="301">
        <f t="shared" ref="H64" si="96">SUM(H62:H63)</f>
        <v>0.41450180619109445</v>
      </c>
      <c r="I64" s="301">
        <f t="shared" ref="I64" si="97">SUM(I62:I63)</f>
        <v>0.40327041778236672</v>
      </c>
      <c r="J64" s="301">
        <f t="shared" si="90"/>
        <v>5.3970000000000029</v>
      </c>
      <c r="K64" s="301"/>
      <c r="L64" s="301">
        <f>SUM(L62:L63)</f>
        <v>3.9005780870550346</v>
      </c>
      <c r="M64" s="301">
        <f t="shared" ref="M64" si="98">SUM(M62:M63)</f>
        <v>0.40112105361493644</v>
      </c>
      <c r="N64" s="301">
        <f t="shared" ref="N64" si="99">SUM(N62:N63)</f>
        <v>0.17630085933003237</v>
      </c>
      <c r="O64" s="301">
        <f t="shared" si="91"/>
        <v>4.4780000000000033</v>
      </c>
      <c r="P64" s="301"/>
      <c r="Q64" s="301">
        <f>SUM(Q62:Q63)</f>
        <v>4.1680243226644764</v>
      </c>
      <c r="R64" s="301">
        <f t="shared" ref="R64" si="100">SUM(R62:R63)</f>
        <v>0.4312909482757456</v>
      </c>
      <c r="S64" s="301">
        <f t="shared" ref="S64" si="101">SUM(S62:S63)</f>
        <v>0.18168472905978436</v>
      </c>
      <c r="T64" s="301">
        <f t="shared" si="92"/>
        <v>4.7810000000000068</v>
      </c>
      <c r="U64" s="301"/>
      <c r="V64" s="301">
        <f>SUM(V62:V63)</f>
        <v>4.6146966860838337</v>
      </c>
      <c r="W64" s="301">
        <f t="shared" ref="W64" si="102">SUM(W62:W63)</f>
        <v>0.48196151837876988</v>
      </c>
      <c r="X64" s="301">
        <f t="shared" ref="X64" si="103">SUM(X62:X63)</f>
        <v>0.18434179553739405</v>
      </c>
      <c r="Y64" s="301">
        <f t="shared" si="93"/>
        <v>5.2809999999999979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1.8920588924000965</v>
      </c>
      <c r="C71" s="300">
        <v>1.4582860488290674</v>
      </c>
      <c r="D71" s="300">
        <v>5.1581394013143086E-2</v>
      </c>
      <c r="E71" s="300">
        <f>SUM(B71:D71)</f>
        <v>3.4019263352423068</v>
      </c>
      <c r="F71" s="300"/>
      <c r="G71" s="300">
        <v>2.2997736664657351</v>
      </c>
      <c r="H71" s="300">
        <v>1.6141811799224151</v>
      </c>
      <c r="I71" s="300">
        <v>0.18830822214326803</v>
      </c>
      <c r="J71" s="300">
        <f>SUM(G71:I71)</f>
        <v>4.1022630685314185</v>
      </c>
      <c r="K71" s="300"/>
      <c r="L71" s="300">
        <v>2.3142265648600571</v>
      </c>
      <c r="M71" s="300">
        <v>1.6460673813315354</v>
      </c>
      <c r="N71" s="300">
        <v>0.48682450788055337</v>
      </c>
      <c r="O71" s="300">
        <f>SUM(L71:N71)</f>
        <v>4.4471184540721458</v>
      </c>
      <c r="P71" s="300"/>
      <c r="Q71" s="300">
        <v>2.4531876105734076</v>
      </c>
      <c r="R71" s="300">
        <v>1.7564480750560045</v>
      </c>
      <c r="S71" s="300">
        <v>0.51835027778653298</v>
      </c>
      <c r="T71" s="300">
        <f>SUM(Q71:S71)</f>
        <v>4.7279859634159456</v>
      </c>
      <c r="U71" s="300"/>
      <c r="V71" s="300">
        <v>2.6462070092947458</v>
      </c>
      <c r="W71" s="300">
        <v>1.9157813079549137</v>
      </c>
      <c r="X71" s="300">
        <v>0.57498222954437428</v>
      </c>
      <c r="Y71" s="300">
        <f>SUM(V71:X71)</f>
        <v>5.1369705467940339</v>
      </c>
    </row>
    <row r="72" spans="1:25" x14ac:dyDescent="0.2">
      <c r="A72" s="260" t="s">
        <v>364</v>
      </c>
      <c r="B72" s="300">
        <v>13.454072826924429</v>
      </c>
      <c r="C72" s="300">
        <v>0.57161967243658163</v>
      </c>
      <c r="D72" s="300">
        <v>9.6333811653966581</v>
      </c>
      <c r="E72" s="300">
        <f t="shared" ref="E72:E73" si="104">SUM(B72:D72)</f>
        <v>23.65907366475767</v>
      </c>
      <c r="F72" s="300"/>
      <c r="G72" s="300">
        <v>13.637124247080099</v>
      </c>
      <c r="H72" s="300">
        <v>0.4644050510742353</v>
      </c>
      <c r="I72" s="300">
        <v>8.4122076333142015</v>
      </c>
      <c r="J72" s="300">
        <f t="shared" ref="J72:J73" si="105">SUM(G72:I72)</f>
        <v>22.513736931468536</v>
      </c>
      <c r="K72" s="300"/>
      <c r="L72" s="300">
        <v>13.185256340347976</v>
      </c>
      <c r="M72" s="300">
        <v>1.0290183823874288</v>
      </c>
      <c r="N72" s="300">
        <v>10.451606823192384</v>
      </c>
      <c r="O72" s="300">
        <f t="shared" ref="O72:O73" si="106">SUM(L72:N72)</f>
        <v>24.665881545927789</v>
      </c>
      <c r="P72" s="300"/>
      <c r="Q72" s="300">
        <v>13.74123475282361</v>
      </c>
      <c r="R72" s="300">
        <v>1.1058276826098843</v>
      </c>
      <c r="S72" s="300">
        <v>11.141951601150526</v>
      </c>
      <c r="T72" s="300">
        <f t="shared" ref="T72:T73" si="107">SUM(Q72:S72)</f>
        <v>25.98901403658402</v>
      </c>
      <c r="U72" s="300"/>
      <c r="V72" s="300">
        <v>14.160226156080215</v>
      </c>
      <c r="W72" s="300">
        <v>1.2195571358522468</v>
      </c>
      <c r="X72" s="300">
        <v>12.118246161273483</v>
      </c>
      <c r="Y72" s="300">
        <f t="shared" ref="Y72:Y73" si="108">SUM(V72:X72)</f>
        <v>27.498029453205945</v>
      </c>
    </row>
    <row r="73" spans="1:25" x14ac:dyDescent="0.2">
      <c r="A73" s="264" t="s">
        <v>363</v>
      </c>
      <c r="B73" s="301">
        <f>SUM(B71:B72)</f>
        <v>15.346131719324525</v>
      </c>
      <c r="C73" s="301">
        <f t="shared" ref="C73" si="109">SUM(C71:C72)</f>
        <v>2.0299057212656493</v>
      </c>
      <c r="D73" s="301">
        <f t="shared" ref="D73" si="110">SUM(D71:D72)</f>
        <v>9.6849625594098008</v>
      </c>
      <c r="E73" s="301">
        <f t="shared" si="104"/>
        <v>27.060999999999975</v>
      </c>
      <c r="F73" s="301"/>
      <c r="G73" s="301">
        <f>SUM(G71:G72)</f>
        <v>15.936897913545835</v>
      </c>
      <c r="H73" s="301">
        <f t="shared" ref="H73" si="111">SUM(H71:H72)</f>
        <v>2.0785862309966503</v>
      </c>
      <c r="I73" s="301">
        <f t="shared" ref="I73" si="112">SUM(I71:I72)</f>
        <v>8.6005158554574699</v>
      </c>
      <c r="J73" s="301">
        <f t="shared" si="105"/>
        <v>26.615999999999953</v>
      </c>
      <c r="K73" s="301"/>
      <c r="L73" s="301">
        <f>SUM(L71:L72)</f>
        <v>15.499482905208033</v>
      </c>
      <c r="M73" s="301">
        <f t="shared" ref="M73" si="113">SUM(M71:M72)</f>
        <v>2.6750857637189642</v>
      </c>
      <c r="N73" s="301">
        <f t="shared" ref="N73" si="114">SUM(N71:N72)</f>
        <v>10.938431331072938</v>
      </c>
      <c r="O73" s="301">
        <f t="shared" si="106"/>
        <v>29.112999999999936</v>
      </c>
      <c r="P73" s="301"/>
      <c r="Q73" s="301">
        <f>SUM(Q71:Q72)</f>
        <v>16.194422363397017</v>
      </c>
      <c r="R73" s="301">
        <f t="shared" ref="R73" si="115">SUM(R71:R72)</f>
        <v>2.8622757576658886</v>
      </c>
      <c r="S73" s="301">
        <f t="shared" ref="S73" si="116">SUM(S71:S72)</f>
        <v>11.660301878937059</v>
      </c>
      <c r="T73" s="301">
        <f t="shared" si="107"/>
        <v>30.716999999999963</v>
      </c>
      <c r="U73" s="301"/>
      <c r="V73" s="301">
        <f>SUM(V71:V72)</f>
        <v>16.806433165374962</v>
      </c>
      <c r="W73" s="301">
        <f t="shared" ref="W73" si="117">SUM(W71:W72)</f>
        <v>3.1353384438071608</v>
      </c>
      <c r="X73" s="301">
        <f t="shared" ref="X73" si="118">SUM(X71:X72)</f>
        <v>12.693228390817858</v>
      </c>
      <c r="Y73" s="301">
        <f t="shared" si="108"/>
        <v>32.634999999999977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11.962726934041099</v>
      </c>
      <c r="C80" s="300">
        <v>18.228821364727288</v>
      </c>
      <c r="D80" s="300">
        <v>1.9755727102767016</v>
      </c>
      <c r="E80" s="300">
        <f>SUM(B80:D80)</f>
        <v>32.16712100904509</v>
      </c>
      <c r="F80" s="300"/>
      <c r="G80" s="300">
        <v>12.383135210024138</v>
      </c>
      <c r="H80" s="300">
        <v>16.025388542264494</v>
      </c>
      <c r="I80" s="300">
        <v>2.1335433093709049</v>
      </c>
      <c r="J80" s="300">
        <f>SUM(G80:I80)</f>
        <v>30.542067061659534</v>
      </c>
      <c r="K80" s="300"/>
      <c r="L80" s="300">
        <v>12.207519506894274</v>
      </c>
      <c r="M80" s="300">
        <v>16.373890486129529</v>
      </c>
      <c r="N80" s="300">
        <v>1.7926981519185892</v>
      </c>
      <c r="O80" s="300">
        <f>SUM(L80:N80)</f>
        <v>30.374108144942394</v>
      </c>
      <c r="P80" s="300"/>
      <c r="Q80" s="300">
        <v>12.856519037196081</v>
      </c>
      <c r="R80" s="300">
        <v>15.886767436567309</v>
      </c>
      <c r="S80" s="300">
        <v>1.8641072523386475</v>
      </c>
      <c r="T80" s="300">
        <f>SUM(Q80:S80)</f>
        <v>30.607393726102039</v>
      </c>
      <c r="U80" s="300"/>
      <c r="V80" s="300">
        <v>13.969193218239036</v>
      </c>
      <c r="W80" s="300">
        <v>14.826387393551906</v>
      </c>
      <c r="X80" s="300">
        <v>1.9946061957993237</v>
      </c>
      <c r="Y80" s="300">
        <f>SUM(V80:X80)</f>
        <v>30.790186807590267</v>
      </c>
    </row>
    <row r="81" spans="1:25" x14ac:dyDescent="0.2">
      <c r="A81" s="260" t="s">
        <v>364</v>
      </c>
      <c r="B81" s="300">
        <v>27.699145749138072</v>
      </c>
      <c r="C81" s="300">
        <v>8.0918238758814116</v>
      </c>
      <c r="D81" s="300">
        <v>3.7199093659354618</v>
      </c>
      <c r="E81" s="300">
        <f t="shared" ref="E81:E82" si="119">SUM(B81:D81)</f>
        <v>39.51087899095495</v>
      </c>
      <c r="F81" s="300"/>
      <c r="G81" s="300">
        <v>26.33672997619372</v>
      </c>
      <c r="H81" s="300">
        <v>6.824846456334793</v>
      </c>
      <c r="I81" s="300">
        <v>3.266356505811904</v>
      </c>
      <c r="J81" s="300">
        <f t="shared" ref="J81:J82" si="120">SUM(G81:I81)</f>
        <v>36.427932938340419</v>
      </c>
      <c r="K81" s="300"/>
      <c r="L81" s="300">
        <v>24.606807666108732</v>
      </c>
      <c r="M81" s="300">
        <v>7.9656577686633785</v>
      </c>
      <c r="N81" s="300">
        <v>2.2994264202855876</v>
      </c>
      <c r="O81" s="300">
        <f t="shared" ref="O81:O82" si="121">SUM(L81:N81)</f>
        <v>34.871891855057697</v>
      </c>
      <c r="P81" s="300"/>
      <c r="Q81" s="300">
        <v>25.404524859334892</v>
      </c>
      <c r="R81" s="300">
        <v>8.0546064743368664</v>
      </c>
      <c r="S81" s="300">
        <v>2.3724749402260601</v>
      </c>
      <c r="T81" s="300">
        <f t="shared" ref="T81:T82" si="122">SUM(Q81:S81)</f>
        <v>35.831606273897819</v>
      </c>
      <c r="U81" s="300"/>
      <c r="V81" s="300">
        <v>26.289882639588043</v>
      </c>
      <c r="W81" s="300">
        <v>8.1667656471582877</v>
      </c>
      <c r="X81" s="300">
        <v>2.4631649056634344</v>
      </c>
      <c r="Y81" s="300">
        <f t="shared" ref="Y81:Y82" si="123">SUM(V81:X81)</f>
        <v>36.919813192409762</v>
      </c>
    </row>
    <row r="82" spans="1:25" x14ac:dyDescent="0.2">
      <c r="A82" s="264" t="s">
        <v>363</v>
      </c>
      <c r="B82" s="301">
        <f>SUM(B80:B81)</f>
        <v>39.661872683179169</v>
      </c>
      <c r="C82" s="301">
        <f t="shared" ref="C82" si="124">SUM(C80:C81)</f>
        <v>26.320645240608698</v>
      </c>
      <c r="D82" s="301">
        <f t="shared" ref="D82" si="125">SUM(D80:D81)</f>
        <v>5.6954820762121638</v>
      </c>
      <c r="E82" s="301">
        <f t="shared" si="119"/>
        <v>71.678000000000026</v>
      </c>
      <c r="F82" s="301"/>
      <c r="G82" s="301">
        <f>SUM(G80:G81)</f>
        <v>38.719865186217859</v>
      </c>
      <c r="H82" s="301">
        <f t="shared" ref="H82" si="126">SUM(H80:H81)</f>
        <v>22.850234998599287</v>
      </c>
      <c r="I82" s="301">
        <f t="shared" ref="I82" si="127">SUM(I80:I81)</f>
        <v>5.3998998151828088</v>
      </c>
      <c r="J82" s="301">
        <f t="shared" si="120"/>
        <v>66.969999999999956</v>
      </c>
      <c r="K82" s="301"/>
      <c r="L82" s="301">
        <f>SUM(L80:L81)</f>
        <v>36.814327173003008</v>
      </c>
      <c r="M82" s="301">
        <f t="shared" ref="M82" si="128">SUM(M80:M81)</f>
        <v>24.339548254792909</v>
      </c>
      <c r="N82" s="301">
        <f t="shared" ref="N82" si="129">SUM(N80:N81)</f>
        <v>4.0921245722041766</v>
      </c>
      <c r="O82" s="301">
        <f t="shared" si="121"/>
        <v>65.246000000000095</v>
      </c>
      <c r="P82" s="301"/>
      <c r="Q82" s="301">
        <f>SUM(Q80:Q81)</f>
        <v>38.261043896530971</v>
      </c>
      <c r="R82" s="301">
        <f t="shared" ref="R82" si="130">SUM(R80:R81)</f>
        <v>23.941373910904176</v>
      </c>
      <c r="S82" s="301">
        <f t="shared" ref="S82" si="131">SUM(S80:S81)</f>
        <v>4.2365821925647076</v>
      </c>
      <c r="T82" s="301">
        <f t="shared" si="122"/>
        <v>66.438999999999851</v>
      </c>
      <c r="U82" s="301"/>
      <c r="V82" s="301">
        <f>SUM(V80:V81)</f>
        <v>40.259075857827078</v>
      </c>
      <c r="W82" s="301">
        <f t="shared" ref="W82" si="132">SUM(W80:W81)</f>
        <v>22.993153040710194</v>
      </c>
      <c r="X82" s="301">
        <f t="shared" ref="X82" si="133">SUM(X80:X81)</f>
        <v>4.4577711014627583</v>
      </c>
      <c r="Y82" s="301">
        <f t="shared" si="123"/>
        <v>67.710000000000022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2.2077205487053999</v>
      </c>
      <c r="C89" s="300">
        <v>1.3827670622353379</v>
      </c>
      <c r="D89" s="300">
        <v>7.2127775923519419E-2</v>
      </c>
      <c r="E89" s="300">
        <f>SUM(B89:D89)</f>
        <v>3.6626153868642568</v>
      </c>
      <c r="F89" s="300"/>
      <c r="G89" s="300">
        <v>3.2330103558618042</v>
      </c>
      <c r="H89" s="300">
        <v>1.8894558251597846</v>
      </c>
      <c r="I89" s="300">
        <v>0.37354058111418531</v>
      </c>
      <c r="J89" s="300">
        <f>SUM(G89:I89)</f>
        <v>5.4960067621357744</v>
      </c>
      <c r="K89" s="300"/>
      <c r="L89" s="300">
        <v>3.1548057261936795</v>
      </c>
      <c r="M89" s="300">
        <v>1.622280673820641</v>
      </c>
      <c r="N89" s="300">
        <v>0.6303766900224862</v>
      </c>
      <c r="O89" s="300">
        <f>SUM(L89:N89)</f>
        <v>5.4074630900368073</v>
      </c>
      <c r="P89" s="300"/>
      <c r="Q89" s="300">
        <v>3.4715838707118634</v>
      </c>
      <c r="R89" s="300">
        <v>1.8192043304806798</v>
      </c>
      <c r="S89" s="300">
        <v>0.66992089080318795</v>
      </c>
      <c r="T89" s="300">
        <f>SUM(Q89:S89)</f>
        <v>5.9607090919957306</v>
      </c>
      <c r="U89" s="300"/>
      <c r="V89" s="300">
        <v>3.658553714404166</v>
      </c>
      <c r="W89" s="300">
        <v>1.9895948846057594</v>
      </c>
      <c r="X89" s="300">
        <v>0.67691362824515844</v>
      </c>
      <c r="Y89" s="300">
        <f>SUM(V89:X89)</f>
        <v>6.3250622272550832</v>
      </c>
    </row>
    <row r="90" spans="1:25" x14ac:dyDescent="0.2">
      <c r="A90" s="260" t="s">
        <v>364</v>
      </c>
      <c r="B90" s="300">
        <v>10.209578553660695</v>
      </c>
      <c r="C90" s="300">
        <v>1.1016341084452779</v>
      </c>
      <c r="D90" s="300">
        <v>2.5431719510297643</v>
      </c>
      <c r="E90" s="300">
        <f t="shared" ref="E90:E91" si="134">SUM(B90:D90)</f>
        <v>13.854384613135737</v>
      </c>
      <c r="F90" s="300"/>
      <c r="G90" s="300">
        <v>12.996330307009604</v>
      </c>
      <c r="H90" s="300">
        <v>1.3986988747383351</v>
      </c>
      <c r="I90" s="300">
        <v>4.2049640561163271</v>
      </c>
      <c r="J90" s="300">
        <f t="shared" ref="J90:J91" si="135">SUM(G90:I90)</f>
        <v>18.599993237864265</v>
      </c>
      <c r="K90" s="300"/>
      <c r="L90" s="300">
        <v>12.103789072881684</v>
      </c>
      <c r="M90" s="300">
        <v>1.6985381630680403</v>
      </c>
      <c r="N90" s="300">
        <v>3.8862096740134437</v>
      </c>
      <c r="O90" s="300">
        <f t="shared" ref="O90:O91" si="136">SUM(L90:N90)</f>
        <v>17.688536909963169</v>
      </c>
      <c r="P90" s="300"/>
      <c r="Q90" s="300">
        <v>12.770444598327988</v>
      </c>
      <c r="R90" s="300">
        <v>1.8084414408266596</v>
      </c>
      <c r="S90" s="300">
        <v>4.2374048688495973</v>
      </c>
      <c r="T90" s="300">
        <f t="shared" ref="T90:T91" si="137">SUM(Q90:S90)</f>
        <v>18.816290908004245</v>
      </c>
      <c r="U90" s="300"/>
      <c r="V90" s="300">
        <v>12.645170421010523</v>
      </c>
      <c r="W90" s="300">
        <v>1.8896885430711516</v>
      </c>
      <c r="X90" s="300">
        <v>4.5030788086632487</v>
      </c>
      <c r="Y90" s="300">
        <f t="shared" ref="Y90:Y91" si="138">SUM(V90:X90)</f>
        <v>19.037937772744925</v>
      </c>
    </row>
    <row r="91" spans="1:25" x14ac:dyDescent="0.2">
      <c r="A91" s="264" t="s">
        <v>363</v>
      </c>
      <c r="B91" s="301">
        <f>SUM(B89:B90)</f>
        <v>12.417299102366094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17.516999999999996</v>
      </c>
      <c r="F91" s="301"/>
      <c r="G91" s="301">
        <f>SUM(G89:G90)</f>
        <v>16.229340662871408</v>
      </c>
      <c r="H91" s="301">
        <f t="shared" ref="H91" si="141">SUM(H89:H90)</f>
        <v>3.2881546998981195</v>
      </c>
      <c r="I91" s="301">
        <f t="shared" ref="I91" si="142">SUM(I89:I90)</f>
        <v>4.5785046372305125</v>
      </c>
      <c r="J91" s="301">
        <f t="shared" si="135"/>
        <v>24.096000000000039</v>
      </c>
      <c r="K91" s="301"/>
      <c r="L91" s="301">
        <f>SUM(L89:L90)</f>
        <v>15.258594799075363</v>
      </c>
      <c r="M91" s="301">
        <f t="shared" ref="M91" si="143">SUM(M89:M90)</f>
        <v>3.3208188368886811</v>
      </c>
      <c r="N91" s="301">
        <f t="shared" ref="N91" si="144">SUM(N89:N90)</f>
        <v>4.5165863640359296</v>
      </c>
      <c r="O91" s="301">
        <f t="shared" si="136"/>
        <v>23.095999999999975</v>
      </c>
      <c r="P91" s="301"/>
      <c r="Q91" s="301">
        <f>SUM(Q89:Q90)</f>
        <v>16.242028469039852</v>
      </c>
      <c r="R91" s="301">
        <f t="shared" ref="R91" si="145">SUM(R89:R90)</f>
        <v>3.6276457713073391</v>
      </c>
      <c r="S91" s="301">
        <f t="shared" ref="S91" si="146">SUM(S89:S90)</f>
        <v>4.9073257596527853</v>
      </c>
      <c r="T91" s="301">
        <f t="shared" si="137"/>
        <v>24.776999999999976</v>
      </c>
      <c r="U91" s="301"/>
      <c r="V91" s="301">
        <f>SUM(V89:V90)</f>
        <v>16.30372413541469</v>
      </c>
      <c r="W91" s="301">
        <f t="shared" ref="W91" si="147">SUM(W89:W90)</f>
        <v>3.8792834276769108</v>
      </c>
      <c r="X91" s="301">
        <f t="shared" ref="X91" si="148">SUM(X89:X90)</f>
        <v>5.1799924369084067</v>
      </c>
      <c r="Y91" s="301">
        <f t="shared" si="138"/>
        <v>25.363000000000007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4.371960109394041</v>
      </c>
      <c r="C98" s="300">
        <v>8.8648554877870058</v>
      </c>
      <c r="D98" s="300">
        <v>0.3052045833555555</v>
      </c>
      <c r="E98" s="300">
        <f>SUM(B98:D98)</f>
        <v>13.542020180536602</v>
      </c>
      <c r="F98" s="300"/>
      <c r="G98" s="300">
        <v>5.5391550052782534</v>
      </c>
      <c r="H98" s="300">
        <v>10.883979523044427</v>
      </c>
      <c r="I98" s="300">
        <v>1.0833924700379176</v>
      </c>
      <c r="J98" s="300">
        <f>SUM(G98:I98)</f>
        <v>17.506526998360599</v>
      </c>
      <c r="K98" s="300"/>
      <c r="L98" s="300">
        <v>4.8398089730262406</v>
      </c>
      <c r="M98" s="300">
        <v>11.305324050102746</v>
      </c>
      <c r="N98" s="300">
        <v>1.0260811222502875</v>
      </c>
      <c r="O98" s="300">
        <f>SUM(L98:N98)</f>
        <v>17.17121414537927</v>
      </c>
      <c r="P98" s="300"/>
      <c r="Q98" s="300">
        <v>4.91066824385197</v>
      </c>
      <c r="R98" s="300">
        <v>11.466578874435145</v>
      </c>
      <c r="S98" s="300">
        <v>1.0746025136182291</v>
      </c>
      <c r="T98" s="300">
        <f>SUM(Q98:S98)</f>
        <v>17.451849631905343</v>
      </c>
      <c r="U98" s="300"/>
      <c r="V98" s="300">
        <v>5.8317616219093251</v>
      </c>
      <c r="W98" s="300">
        <v>13.474790354877715</v>
      </c>
      <c r="X98" s="300">
        <v>1.2654797729695277</v>
      </c>
      <c r="Y98" s="300">
        <f>SUM(V98:X98)</f>
        <v>20.572031749756569</v>
      </c>
    </row>
    <row r="99" spans="1:25" x14ac:dyDescent="0.2">
      <c r="A99" s="260" t="s">
        <v>364</v>
      </c>
      <c r="B99" s="300">
        <v>5.7971126383201774</v>
      </c>
      <c r="C99" s="300">
        <v>5.249218542893006</v>
      </c>
      <c r="D99" s="300">
        <v>0.95164863825020174</v>
      </c>
      <c r="E99" s="300">
        <f t="shared" ref="E99:E100" si="149">SUM(B99:D99)</f>
        <v>11.997979819463385</v>
      </c>
      <c r="F99" s="300"/>
      <c r="G99" s="300">
        <v>5.7358410142590941</v>
      </c>
      <c r="H99" s="300">
        <v>5.6491283951256666</v>
      </c>
      <c r="I99" s="300">
        <v>0.5135035922546165</v>
      </c>
      <c r="J99" s="300">
        <f t="shared" ref="J99:J100" si="150">SUM(G99:I99)</f>
        <v>11.898473001639378</v>
      </c>
      <c r="K99" s="300"/>
      <c r="L99" s="300">
        <v>5.3129389474098643</v>
      </c>
      <c r="M99" s="300">
        <v>6.574767521518587</v>
      </c>
      <c r="N99" s="300">
        <v>1.0700793856922757</v>
      </c>
      <c r="O99" s="300">
        <f t="shared" ref="O99:O100" si="151">SUM(L99:N99)</f>
        <v>12.957785854620727</v>
      </c>
      <c r="P99" s="300"/>
      <c r="Q99" s="300">
        <v>5.3995369177313393</v>
      </c>
      <c r="R99" s="300">
        <v>6.5748147249330087</v>
      </c>
      <c r="S99" s="300">
        <v>1.1107987254303164</v>
      </c>
      <c r="T99" s="300">
        <f t="shared" ref="T99:T100" si="152">SUM(Q99:S99)</f>
        <v>13.085150368094665</v>
      </c>
      <c r="U99" s="300"/>
      <c r="V99" s="300">
        <v>6.4743000652632707</v>
      </c>
      <c r="W99" s="300">
        <v>7.7524330929686274</v>
      </c>
      <c r="X99" s="300">
        <v>1.3122350920116288</v>
      </c>
      <c r="Y99" s="300">
        <f t="shared" ref="Y99:Y100" si="153">SUM(V99:X99)</f>
        <v>15.538968250243528</v>
      </c>
    </row>
    <row r="100" spans="1:25" x14ac:dyDescent="0.2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14.114074030680012</v>
      </c>
      <c r="D100" s="301">
        <f t="shared" ref="D100" si="155">SUM(D98:D99)</f>
        <v>1.2568532216057573</v>
      </c>
      <c r="E100" s="301">
        <f t="shared" si="149"/>
        <v>25.539999999999985</v>
      </c>
      <c r="F100" s="301"/>
      <c r="G100" s="301">
        <f>SUM(G98:G99)</f>
        <v>11.274996019537348</v>
      </c>
      <c r="H100" s="301">
        <f t="shared" ref="H100" si="156">SUM(H98:H99)</f>
        <v>16.533107918170096</v>
      </c>
      <c r="I100" s="301">
        <f t="shared" ref="I100" si="157">SUM(I98:I99)</f>
        <v>1.5968960622925341</v>
      </c>
      <c r="J100" s="301">
        <f t="shared" si="150"/>
        <v>29.404999999999976</v>
      </c>
      <c r="K100" s="301"/>
      <c r="L100" s="301">
        <f>SUM(L98:L99)</f>
        <v>10.152747920436106</v>
      </c>
      <c r="M100" s="301">
        <f t="shared" ref="M100" si="158">SUM(M98:M99)</f>
        <v>17.880091571621332</v>
      </c>
      <c r="N100" s="301">
        <f t="shared" ref="N100" si="159">SUM(N98:N99)</f>
        <v>2.0961605079425629</v>
      </c>
      <c r="O100" s="301">
        <f t="shared" si="151"/>
        <v>30.129000000000001</v>
      </c>
      <c r="P100" s="301"/>
      <c r="Q100" s="301">
        <f>SUM(Q98:Q99)</f>
        <v>10.310205161583308</v>
      </c>
      <c r="R100" s="301">
        <f t="shared" ref="R100" si="160">SUM(R98:R99)</f>
        <v>18.041393599368153</v>
      </c>
      <c r="S100" s="301">
        <f t="shared" ref="S100" si="161">SUM(S98:S99)</f>
        <v>2.1854012390485456</v>
      </c>
      <c r="T100" s="301">
        <f t="shared" si="152"/>
        <v>30.537000000000006</v>
      </c>
      <c r="U100" s="301"/>
      <c r="V100" s="301">
        <f>SUM(V98:V99)</f>
        <v>12.306061687172596</v>
      </c>
      <c r="W100" s="301">
        <f t="shared" ref="W100" si="162">SUM(W98:W99)</f>
        <v>21.227223447846342</v>
      </c>
      <c r="X100" s="301">
        <f t="shared" ref="X100" si="163">SUM(X98:X99)</f>
        <v>2.5777148649811563</v>
      </c>
      <c r="Y100" s="301">
        <f t="shared" si="153"/>
        <v>36.111000000000089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1.4993512803486839</v>
      </c>
      <c r="C107" s="300">
        <v>1.1620746881285688</v>
      </c>
      <c r="D107" s="300">
        <v>0.84396593893400118</v>
      </c>
      <c r="E107" s="300">
        <f>SUM(B107:D107)</f>
        <v>3.5053919074112536</v>
      </c>
      <c r="F107" s="300"/>
      <c r="G107" s="300">
        <v>1.3732254935545034</v>
      </c>
      <c r="H107" s="300">
        <v>0.94008887667475216</v>
      </c>
      <c r="I107" s="300">
        <v>0.40641026346738757</v>
      </c>
      <c r="J107" s="300">
        <f>SUM(G107:I107)</f>
        <v>2.719724633696643</v>
      </c>
      <c r="K107" s="300"/>
      <c r="L107" s="300">
        <v>1.7856180207944012</v>
      </c>
      <c r="M107" s="300">
        <v>0.81483442433322117</v>
      </c>
      <c r="N107" s="300">
        <v>0.43644108587103625</v>
      </c>
      <c r="O107" s="300">
        <f>SUM(L107:N107)</f>
        <v>3.0368935309986589</v>
      </c>
      <c r="P107" s="300"/>
      <c r="Q107" s="300">
        <v>1.6965522804400783</v>
      </c>
      <c r="R107" s="300">
        <v>0.78590446789149737</v>
      </c>
      <c r="S107" s="300">
        <v>0.41060459404588462</v>
      </c>
      <c r="T107" s="300">
        <f>SUM(Q107:S107)</f>
        <v>2.8930613423774605</v>
      </c>
      <c r="U107" s="300"/>
      <c r="V107" s="300">
        <v>1.6677469275283423</v>
      </c>
      <c r="W107" s="300">
        <v>0.76781777164301135</v>
      </c>
      <c r="X107" s="300">
        <v>0.38295309606518313</v>
      </c>
      <c r="Y107" s="300">
        <f>SUM(V107:X107)</f>
        <v>2.8185177952365366</v>
      </c>
    </row>
    <row r="108" spans="1:25" x14ac:dyDescent="0.2">
      <c r="A108" s="260" t="s">
        <v>364</v>
      </c>
      <c r="B108" s="300">
        <v>1.9344032337365433</v>
      </c>
      <c r="C108" s="300">
        <v>0.60562639527194184</v>
      </c>
      <c r="D108" s="300">
        <v>1.0315784635802649</v>
      </c>
      <c r="E108" s="300">
        <f t="shared" ref="E108:E109" si="164">SUM(B108:D108)</f>
        <v>3.5716080925887499</v>
      </c>
      <c r="F108" s="300"/>
      <c r="G108" s="300">
        <v>2.1851975648290582</v>
      </c>
      <c r="H108" s="300">
        <v>0.29292931829214336</v>
      </c>
      <c r="I108" s="300">
        <v>0.96914848318214952</v>
      </c>
      <c r="J108" s="300">
        <f t="shared" ref="J108:J109" si="165">SUM(G108:I108)</f>
        <v>3.4472753663033511</v>
      </c>
      <c r="K108" s="300"/>
      <c r="L108" s="300">
        <v>2.0654601463059579</v>
      </c>
      <c r="M108" s="300">
        <v>0.56185021178321204</v>
      </c>
      <c r="N108" s="300">
        <v>1.0857961109121692</v>
      </c>
      <c r="O108" s="300">
        <f t="shared" ref="O108:O109" si="166">SUM(L108:N108)</f>
        <v>3.7131064690013389</v>
      </c>
      <c r="P108" s="300"/>
      <c r="Q108" s="300">
        <v>1.9539557856586718</v>
      </c>
      <c r="R108" s="300">
        <v>0.55974029077003118</v>
      </c>
      <c r="S108" s="300">
        <v>1.0392425811938355</v>
      </c>
      <c r="T108" s="300">
        <f t="shared" ref="T108:T109" si="167">SUM(Q108:S108)</f>
        <v>3.5529386576225384</v>
      </c>
      <c r="U108" s="300"/>
      <c r="V108" s="300">
        <v>1.8846050034914839</v>
      </c>
      <c r="W108" s="300">
        <v>0.58196976328573158</v>
      </c>
      <c r="X108" s="300">
        <v>1.0229074379862337</v>
      </c>
      <c r="Y108" s="300">
        <f t="shared" ref="Y108:Y109" si="168">SUM(V108:X108)</f>
        <v>3.4894822047634495</v>
      </c>
    </row>
    <row r="109" spans="1:25" x14ac:dyDescent="0.2">
      <c r="A109" s="264" t="s">
        <v>363</v>
      </c>
      <c r="B109" s="301">
        <f>SUM(B107:B108)</f>
        <v>3.4337545140852272</v>
      </c>
      <c r="C109" s="301">
        <f t="shared" ref="C109" si="169">SUM(C107:C108)</f>
        <v>1.7677010834005107</v>
      </c>
      <c r="D109" s="301">
        <f t="shared" ref="D109" si="170">SUM(D107:D108)</f>
        <v>1.875544402514266</v>
      </c>
      <c r="E109" s="301">
        <f t="shared" si="164"/>
        <v>7.0770000000000044</v>
      </c>
      <c r="F109" s="301"/>
      <c r="G109" s="301">
        <f>SUM(G107:G108)</f>
        <v>3.5584230583835614</v>
      </c>
      <c r="H109" s="301">
        <f t="shared" ref="H109" si="171">SUM(H107:H108)</f>
        <v>1.2330181949668955</v>
      </c>
      <c r="I109" s="301">
        <f t="shared" ref="I109" si="172">SUM(I107:I108)</f>
        <v>1.3755587466495371</v>
      </c>
      <c r="J109" s="301">
        <f t="shared" si="165"/>
        <v>6.1669999999999945</v>
      </c>
      <c r="K109" s="301"/>
      <c r="L109" s="301">
        <f>SUM(L107:L108)</f>
        <v>3.8510781671003591</v>
      </c>
      <c r="M109" s="301">
        <f t="shared" ref="M109" si="173">SUM(M107:M108)</f>
        <v>1.3766846361164333</v>
      </c>
      <c r="N109" s="301">
        <f t="shared" ref="N109" si="174">SUM(N107:N108)</f>
        <v>1.5222371967832053</v>
      </c>
      <c r="O109" s="301">
        <f t="shared" si="166"/>
        <v>6.7499999999999982</v>
      </c>
      <c r="P109" s="301"/>
      <c r="Q109" s="301">
        <f>SUM(Q107:Q108)</f>
        <v>3.6505080660987499</v>
      </c>
      <c r="R109" s="301">
        <f t="shared" ref="R109" si="175">SUM(R107:R108)</f>
        <v>1.3456447586615286</v>
      </c>
      <c r="S109" s="301">
        <f t="shared" ref="S109" si="176">SUM(S107:S108)</f>
        <v>1.4498471752397202</v>
      </c>
      <c r="T109" s="301">
        <f t="shared" si="167"/>
        <v>6.445999999999998</v>
      </c>
      <c r="U109" s="301"/>
      <c r="V109" s="301">
        <f>SUM(V107:V108)</f>
        <v>3.5523519310198264</v>
      </c>
      <c r="W109" s="301">
        <f t="shared" ref="W109" si="177">SUM(W107:W108)</f>
        <v>1.3497875349287429</v>
      </c>
      <c r="X109" s="301">
        <f t="shared" ref="X109" si="178">SUM(X107:X108)</f>
        <v>1.405860534051417</v>
      </c>
      <c r="Y109" s="301">
        <f t="shared" si="168"/>
        <v>6.3079999999999865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3.3925591702700588</v>
      </c>
      <c r="C116" s="300">
        <v>0.89511759544877134</v>
      </c>
      <c r="D116" s="300">
        <v>0.36312571957689099</v>
      </c>
      <c r="E116" s="300">
        <f>SUM(B116:D116)</f>
        <v>4.6508024852957206</v>
      </c>
      <c r="F116" s="300"/>
      <c r="G116" s="300">
        <v>3.1523727366225738</v>
      </c>
      <c r="H116" s="300">
        <v>1.7950813572604105</v>
      </c>
      <c r="I116" s="300">
        <v>6.2439676889936908E-2</v>
      </c>
      <c r="J116" s="300">
        <f>SUM(G116:I116)</f>
        <v>5.0098937707729219</v>
      </c>
      <c r="K116" s="300"/>
      <c r="L116" s="300">
        <v>4.529568488938418</v>
      </c>
      <c r="M116" s="300">
        <v>1.0948447880260945</v>
      </c>
      <c r="N116" s="300">
        <v>0.15491970968967422</v>
      </c>
      <c r="O116" s="300">
        <f>SUM(L116:N116)</f>
        <v>5.7793329866541869</v>
      </c>
      <c r="P116" s="300"/>
      <c r="Q116" s="300">
        <v>4.8407589102737107</v>
      </c>
      <c r="R116" s="300">
        <v>1.1275634718709122</v>
      </c>
      <c r="S116" s="300">
        <v>0.16406535251018314</v>
      </c>
      <c r="T116" s="300">
        <f>SUM(Q116:S116)</f>
        <v>6.1323877346548059</v>
      </c>
      <c r="U116" s="300"/>
      <c r="V116" s="300">
        <v>5.3052188615081048</v>
      </c>
      <c r="W116" s="300">
        <v>1.1445202491663211</v>
      </c>
      <c r="X116" s="300">
        <v>0.17325306524102235</v>
      </c>
      <c r="Y116" s="300">
        <f>SUM(V116:X116)</f>
        <v>6.6229921759154484</v>
      </c>
    </row>
    <row r="117" spans="1:25" x14ac:dyDescent="0.2">
      <c r="A117" s="260" t="s">
        <v>364</v>
      </c>
      <c r="B117" s="300">
        <v>11.66636599405583</v>
      </c>
      <c r="C117" s="300">
        <v>0.36778117751645645</v>
      </c>
      <c r="D117" s="300">
        <v>0.92305034313196654</v>
      </c>
      <c r="E117" s="300">
        <f t="shared" ref="E117:E118" si="179">SUM(B117:D117)</f>
        <v>12.957197514704253</v>
      </c>
      <c r="F117" s="300"/>
      <c r="G117" s="300">
        <v>13.79988083213313</v>
      </c>
      <c r="H117" s="300">
        <v>0.53512939812929405</v>
      </c>
      <c r="I117" s="300">
        <v>0.72909599896469779</v>
      </c>
      <c r="J117" s="300">
        <f t="shared" ref="J117:J118" si="180">SUM(G117:I117)</f>
        <v>15.064106229227123</v>
      </c>
      <c r="K117" s="300"/>
      <c r="L117" s="300">
        <v>11.680946110342969</v>
      </c>
      <c r="M117" s="300">
        <v>1.0860935983027042</v>
      </c>
      <c r="N117" s="300">
        <v>1.23462730470011</v>
      </c>
      <c r="O117" s="300">
        <f t="shared" ref="O117:O118" si="181">SUM(L117:N117)</f>
        <v>14.001667013345783</v>
      </c>
      <c r="P117" s="300"/>
      <c r="Q117" s="300">
        <v>12.110682250644643</v>
      </c>
      <c r="R117" s="300">
        <v>1.1429965368417951</v>
      </c>
      <c r="S117" s="300">
        <v>1.3189334778587769</v>
      </c>
      <c r="T117" s="300">
        <f t="shared" ref="T117:T118" si="182">SUM(Q117:S117)</f>
        <v>14.572612265345217</v>
      </c>
      <c r="U117" s="300"/>
      <c r="V117" s="300">
        <v>12.587574975200173</v>
      </c>
      <c r="W117" s="300">
        <v>1.2106236913895225</v>
      </c>
      <c r="X117" s="300">
        <v>1.4168091574948447</v>
      </c>
      <c r="Y117" s="300">
        <f t="shared" ref="Y117:Y118" si="183">SUM(V117:X117)</f>
        <v>15.215007824084539</v>
      </c>
    </row>
    <row r="118" spans="1:25" x14ac:dyDescent="0.2">
      <c r="A118" s="264" t="s">
        <v>363</v>
      </c>
      <c r="B118" s="301">
        <f>SUM(B116:B117)</f>
        <v>15.058925164325888</v>
      </c>
      <c r="C118" s="301">
        <f t="shared" ref="C118" si="184">SUM(C116:C117)</f>
        <v>1.2628987729652277</v>
      </c>
      <c r="D118" s="301">
        <f t="shared" ref="D118" si="185">SUM(D116:D117)</f>
        <v>1.2861760627088574</v>
      </c>
      <c r="E118" s="301">
        <f t="shared" si="179"/>
        <v>17.607999999999972</v>
      </c>
      <c r="F118" s="301"/>
      <c r="G118" s="301">
        <f>SUM(G116:G117)</f>
        <v>16.952253568755705</v>
      </c>
      <c r="H118" s="301">
        <f t="shared" ref="H118" si="186">SUM(H116:H117)</f>
        <v>2.3302107553897047</v>
      </c>
      <c r="I118" s="301">
        <f t="shared" ref="I118" si="187">SUM(I116:I117)</f>
        <v>0.79153567585463469</v>
      </c>
      <c r="J118" s="301">
        <f t="shared" si="180"/>
        <v>20.074000000000044</v>
      </c>
      <c r="K118" s="301"/>
      <c r="L118" s="301">
        <f>SUM(L116:L117)</f>
        <v>16.210514599281389</v>
      </c>
      <c r="M118" s="301">
        <f t="shared" ref="M118" si="188">SUM(M116:M117)</f>
        <v>2.1809383863287986</v>
      </c>
      <c r="N118" s="301">
        <f t="shared" ref="N118" si="189">SUM(N116:N117)</f>
        <v>1.3895470143897841</v>
      </c>
      <c r="O118" s="301">
        <f t="shared" si="181"/>
        <v>19.78099999999997</v>
      </c>
      <c r="P118" s="301"/>
      <c r="Q118" s="301">
        <f>SUM(Q116:Q117)</f>
        <v>16.951441160918353</v>
      </c>
      <c r="R118" s="301">
        <f t="shared" ref="R118" si="190">SUM(R116:R117)</f>
        <v>2.2705600087127076</v>
      </c>
      <c r="S118" s="301">
        <f t="shared" ref="S118" si="191">SUM(S116:S117)</f>
        <v>1.4829988303689601</v>
      </c>
      <c r="T118" s="301">
        <f t="shared" si="182"/>
        <v>20.70500000000002</v>
      </c>
      <c r="U118" s="301"/>
      <c r="V118" s="301">
        <f>SUM(V116:V117)</f>
        <v>17.892793836708279</v>
      </c>
      <c r="W118" s="301">
        <f t="shared" ref="W118" si="192">SUM(W116:W117)</f>
        <v>2.3551439405558439</v>
      </c>
      <c r="X118" s="301">
        <f t="shared" ref="X118" si="193">SUM(X116:X117)</f>
        <v>1.5900622227358672</v>
      </c>
      <c r="Y118" s="301">
        <f t="shared" si="183"/>
        <v>21.83799999999999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3.0738065589361652</v>
      </c>
      <c r="C125" s="300">
        <v>1.404170723539742</v>
      </c>
      <c r="D125" s="300">
        <v>0.18901537759964115</v>
      </c>
      <c r="E125" s="300">
        <f>SUM(B125:D125)</f>
        <v>4.6669926600755476</v>
      </c>
      <c r="F125" s="300"/>
      <c r="G125" s="300">
        <v>3.8635994034071395</v>
      </c>
      <c r="H125" s="300">
        <v>1.309793155351147</v>
      </c>
      <c r="I125" s="300">
        <v>0.50098203704434396</v>
      </c>
      <c r="J125" s="300">
        <f>SUM(G125:I125)</f>
        <v>5.6743745958026306</v>
      </c>
      <c r="K125" s="300"/>
      <c r="L125" s="300">
        <v>4.0110900694820728</v>
      </c>
      <c r="M125" s="300">
        <v>1.1669318051075293</v>
      </c>
      <c r="N125" s="300">
        <v>0.60373080219378628</v>
      </c>
      <c r="O125" s="300">
        <f>SUM(L125:N125)</f>
        <v>5.7817526767833884</v>
      </c>
      <c r="P125" s="300"/>
      <c r="Q125" s="300">
        <v>3.7917352642156179</v>
      </c>
      <c r="R125" s="300">
        <v>1.0914282308953036</v>
      </c>
      <c r="S125" s="300">
        <v>0.59648133433453521</v>
      </c>
      <c r="T125" s="300">
        <f>SUM(Q125:S125)</f>
        <v>5.4796448294454567</v>
      </c>
      <c r="U125" s="300"/>
      <c r="V125" s="300">
        <v>3.3079926442470984</v>
      </c>
      <c r="W125" s="300">
        <v>0.94330643015356996</v>
      </c>
      <c r="X125" s="300">
        <v>0.52995326186647784</v>
      </c>
      <c r="Y125" s="300">
        <f>SUM(V125:X125)</f>
        <v>4.781252336267146</v>
      </c>
    </row>
    <row r="126" spans="1:25" x14ac:dyDescent="0.2">
      <c r="A126" s="260" t="s">
        <v>364</v>
      </c>
      <c r="B126" s="300">
        <v>3.6536382507466389</v>
      </c>
      <c r="C126" s="300">
        <v>0.17952506575119614</v>
      </c>
      <c r="D126" s="300">
        <v>1.3228440234266161</v>
      </c>
      <c r="E126" s="300">
        <f t="shared" ref="E126:E127" si="194">SUM(B126:D126)</f>
        <v>5.156007339924451</v>
      </c>
      <c r="F126" s="300"/>
      <c r="G126" s="300">
        <v>4.0420295115228884</v>
      </c>
      <c r="H126" s="300">
        <v>0.13061462114256789</v>
      </c>
      <c r="I126" s="300">
        <v>0.38698127153192197</v>
      </c>
      <c r="J126" s="300">
        <f t="shared" ref="J126:J127" si="195">SUM(G126:I126)</f>
        <v>4.5596254041973783</v>
      </c>
      <c r="K126" s="300"/>
      <c r="L126" s="300">
        <v>4.1529443669438528</v>
      </c>
      <c r="M126" s="300">
        <v>0.24630693462135989</v>
      </c>
      <c r="N126" s="300">
        <v>0.45099602165139024</v>
      </c>
      <c r="O126" s="300">
        <f t="shared" ref="O126:O127" si="196">SUM(L126:N126)</f>
        <v>4.8502473232166023</v>
      </c>
      <c r="P126" s="300"/>
      <c r="Q126" s="300">
        <v>3.9422955649104408</v>
      </c>
      <c r="R126" s="300">
        <v>0.24338795968753851</v>
      </c>
      <c r="S126" s="300">
        <v>0.44967164595658349</v>
      </c>
      <c r="T126" s="300">
        <f t="shared" ref="T126:T127" si="197">SUM(Q126:S126)</f>
        <v>4.635355170554563</v>
      </c>
      <c r="U126" s="300"/>
      <c r="V126" s="300">
        <v>3.4506623914970445</v>
      </c>
      <c r="W126" s="300">
        <v>0.22762309705969161</v>
      </c>
      <c r="X126" s="300">
        <v>0.40946217517611611</v>
      </c>
      <c r="Y126" s="300">
        <f t="shared" ref="Y126:Y127" si="198">SUM(V126:X126)</f>
        <v>4.087747663732852</v>
      </c>
    </row>
    <row r="127" spans="1:25" x14ac:dyDescent="0.2">
      <c r="A127" s="264" t="s">
        <v>363</v>
      </c>
      <c r="B127" s="301">
        <f>SUM(B125:B126)</f>
        <v>6.7274448096828046</v>
      </c>
      <c r="C127" s="301">
        <f t="shared" ref="C127" si="199">SUM(C125:C126)</f>
        <v>1.5836957892909382</v>
      </c>
      <c r="D127" s="301">
        <f t="shared" ref="D127" si="200">SUM(D125:D126)</f>
        <v>1.5118594010262574</v>
      </c>
      <c r="E127" s="301">
        <f t="shared" si="194"/>
        <v>9.8230000000000004</v>
      </c>
      <c r="F127" s="301"/>
      <c r="G127" s="301">
        <f>SUM(G125:G126)</f>
        <v>7.9056289149300278</v>
      </c>
      <c r="H127" s="301">
        <f t="shared" ref="H127" si="201">SUM(H125:H126)</f>
        <v>1.4404077764937149</v>
      </c>
      <c r="I127" s="301">
        <f t="shared" ref="I127" si="202">SUM(I125:I126)</f>
        <v>0.88796330857626593</v>
      </c>
      <c r="J127" s="301">
        <f t="shared" si="195"/>
        <v>10.234000000000009</v>
      </c>
      <c r="K127" s="301"/>
      <c r="L127" s="301">
        <f>SUM(L125:L126)</f>
        <v>8.1640344364259256</v>
      </c>
      <c r="M127" s="301">
        <f t="shared" ref="M127" si="203">SUM(M125:M126)</f>
        <v>1.413238739728889</v>
      </c>
      <c r="N127" s="301">
        <f t="shared" ref="N127" si="204">SUM(N125:N126)</f>
        <v>1.0547268238451766</v>
      </c>
      <c r="O127" s="301">
        <f t="shared" si="196"/>
        <v>10.631999999999991</v>
      </c>
      <c r="P127" s="301"/>
      <c r="Q127" s="301">
        <f>SUM(Q125:Q126)</f>
        <v>7.7340308291260591</v>
      </c>
      <c r="R127" s="301">
        <f t="shared" ref="R127" si="205">SUM(R125:R126)</f>
        <v>1.3348161905828422</v>
      </c>
      <c r="S127" s="301">
        <f t="shared" ref="S127" si="206">SUM(S125:S126)</f>
        <v>1.0461529802911187</v>
      </c>
      <c r="T127" s="301">
        <f t="shared" si="197"/>
        <v>10.11500000000002</v>
      </c>
      <c r="U127" s="301"/>
      <c r="V127" s="301">
        <f>SUM(V125:V126)</f>
        <v>6.7586550357441428</v>
      </c>
      <c r="W127" s="301">
        <f t="shared" ref="W127" si="207">SUM(W125:W126)</f>
        <v>1.1709295272132616</v>
      </c>
      <c r="X127" s="301">
        <f t="shared" ref="X127" si="208">SUM(X125:X126)</f>
        <v>0.939415437042594</v>
      </c>
      <c r="Y127" s="301">
        <f t="shared" si="198"/>
        <v>8.868999999999998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2.1418835691079998</v>
      </c>
      <c r="C134" s="300">
        <v>1.3329493594934987</v>
      </c>
      <c r="D134" s="300">
        <v>0.68749577810664653</v>
      </c>
      <c r="E134" s="300">
        <f>SUM(B134:D134)</f>
        <v>4.1623287067081449</v>
      </c>
      <c r="F134" s="300"/>
      <c r="G134" s="300">
        <v>1.7546436545651081</v>
      </c>
      <c r="H134" s="300">
        <v>1.2471824529759623</v>
      </c>
      <c r="I134" s="300">
        <v>0.65383904691191896</v>
      </c>
      <c r="J134" s="300">
        <f>SUM(G134:I134)</f>
        <v>3.6556651544529895</v>
      </c>
      <c r="K134" s="300"/>
      <c r="L134" s="300">
        <v>2.2053639511392977</v>
      </c>
      <c r="M134" s="300">
        <v>1.142859036265516</v>
      </c>
      <c r="N134" s="300">
        <v>0.48131714917628871</v>
      </c>
      <c r="O134" s="300">
        <f>SUM(L134:N134)</f>
        <v>3.8295401365811026</v>
      </c>
      <c r="P134" s="300"/>
      <c r="Q134" s="300">
        <v>2.318903439483917</v>
      </c>
      <c r="R134" s="300">
        <v>1.1098080830847268</v>
      </c>
      <c r="S134" s="300">
        <v>0.49562805750186317</v>
      </c>
      <c r="T134" s="300">
        <f>SUM(Q134:S134)</f>
        <v>3.924339580070507</v>
      </c>
      <c r="U134" s="300"/>
      <c r="V134" s="300">
        <v>2.7820606803295922</v>
      </c>
      <c r="W134" s="300">
        <v>1.138377776328733</v>
      </c>
      <c r="X134" s="300">
        <v>0.55933483485755597</v>
      </c>
      <c r="Y134" s="300">
        <f>SUM(V134:X134)</f>
        <v>4.4797732915158814</v>
      </c>
    </row>
    <row r="135" spans="1:25" x14ac:dyDescent="0.2">
      <c r="A135" s="260" t="s">
        <v>364</v>
      </c>
      <c r="B135" s="300">
        <v>1.8118976940949278</v>
      </c>
      <c r="C135" s="300">
        <v>0.3578123649310106</v>
      </c>
      <c r="D135" s="300">
        <v>0.45596123426593033</v>
      </c>
      <c r="E135" s="300">
        <f t="shared" ref="E135:E136" si="209">SUM(B135:D135)</f>
        <v>2.6256712932918691</v>
      </c>
      <c r="F135" s="300"/>
      <c r="G135" s="300">
        <v>2.0135055820590337</v>
      </c>
      <c r="H135" s="300">
        <v>0.44345465304116638</v>
      </c>
      <c r="I135" s="300">
        <v>0.73337461044680408</v>
      </c>
      <c r="J135" s="300">
        <f t="shared" ref="J135:J136" si="210">SUM(G135:I135)</f>
        <v>3.1903348455470044</v>
      </c>
      <c r="K135" s="300"/>
      <c r="L135" s="300">
        <v>2.2229960950205165</v>
      </c>
      <c r="M135" s="300">
        <v>0.56167127055854582</v>
      </c>
      <c r="N135" s="300">
        <v>0.38279249783984426</v>
      </c>
      <c r="O135" s="300">
        <f t="shared" ref="O135:O136" si="211">SUM(L135:N135)</f>
        <v>3.1674598634189066</v>
      </c>
      <c r="P135" s="300"/>
      <c r="Q135" s="300">
        <v>2.2554511928746979</v>
      </c>
      <c r="R135" s="300">
        <v>0.57147437344104857</v>
      </c>
      <c r="S135" s="300">
        <v>0.40873485361375639</v>
      </c>
      <c r="T135" s="300">
        <f t="shared" ref="T135:T136" si="212">SUM(Q135:S135)</f>
        <v>3.2356604199295029</v>
      </c>
      <c r="U135" s="300"/>
      <c r="V135" s="300">
        <v>2.526123431995801</v>
      </c>
      <c r="W135" s="300">
        <v>0.65170820522538186</v>
      </c>
      <c r="X135" s="300">
        <v>0.49739507126293636</v>
      </c>
      <c r="Y135" s="300">
        <f t="shared" ref="Y135:Y136" si="213">SUM(V135:X135)</f>
        <v>3.6752267084841193</v>
      </c>
    </row>
    <row r="136" spans="1:25" x14ac:dyDescent="0.2">
      <c r="A136" s="264" t="s">
        <v>363</v>
      </c>
      <c r="B136" s="301">
        <f>SUM(B134:B135)</f>
        <v>3.9537812632029277</v>
      </c>
      <c r="C136" s="301">
        <f t="shared" ref="C136" si="214">SUM(C134:C135)</f>
        <v>1.6907617244245092</v>
      </c>
      <c r="D136" s="301">
        <f t="shared" ref="D136" si="215">SUM(D134:D135)</f>
        <v>1.1434570123725769</v>
      </c>
      <c r="E136" s="301">
        <f t="shared" si="209"/>
        <v>6.7880000000000145</v>
      </c>
      <c r="F136" s="301"/>
      <c r="G136" s="301">
        <f>SUM(G134:G135)</f>
        <v>3.7681492366241418</v>
      </c>
      <c r="H136" s="301">
        <f t="shared" ref="H136" si="216">SUM(H134:H135)</f>
        <v>1.6906371060171286</v>
      </c>
      <c r="I136" s="301">
        <f t="shared" ref="I136" si="217">SUM(I134:I135)</f>
        <v>1.387213657358723</v>
      </c>
      <c r="J136" s="301">
        <f t="shared" si="210"/>
        <v>6.845999999999993</v>
      </c>
      <c r="K136" s="301"/>
      <c r="L136" s="301">
        <f>SUM(L134:L135)</f>
        <v>4.4283600461598143</v>
      </c>
      <c r="M136" s="301">
        <f t="shared" ref="M136" si="218">SUM(M134:M135)</f>
        <v>1.7045303068240618</v>
      </c>
      <c r="N136" s="301">
        <f t="shared" ref="N136" si="219">SUM(N134:N135)</f>
        <v>0.86410964701613291</v>
      </c>
      <c r="O136" s="301">
        <f t="shared" si="211"/>
        <v>6.9970000000000097</v>
      </c>
      <c r="P136" s="301"/>
      <c r="Q136" s="301">
        <f>SUM(Q134:Q135)</f>
        <v>4.5743546323586148</v>
      </c>
      <c r="R136" s="301">
        <f t="shared" ref="R136" si="220">SUM(R134:R135)</f>
        <v>1.6812824565257753</v>
      </c>
      <c r="S136" s="301">
        <f t="shared" ref="S136" si="221">SUM(S134:S135)</f>
        <v>0.90436291111561951</v>
      </c>
      <c r="T136" s="301">
        <f t="shared" si="212"/>
        <v>7.160000000000009</v>
      </c>
      <c r="U136" s="301"/>
      <c r="V136" s="301">
        <f>SUM(V134:V135)</f>
        <v>5.3081841123253932</v>
      </c>
      <c r="W136" s="301">
        <f t="shared" ref="W136" si="222">SUM(W134:W135)</f>
        <v>1.7900859815541148</v>
      </c>
      <c r="X136" s="301">
        <f t="shared" ref="X136" si="223">SUM(X134:X135)</f>
        <v>1.0567299061204922</v>
      </c>
      <c r="Y136" s="301">
        <f t="shared" si="213"/>
        <v>8.1550000000000011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12.915682938645011</v>
      </c>
      <c r="C143" s="300">
        <v>7.6012312217476987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10.844522318329595</v>
      </c>
      <c r="I143" s="300">
        <v>3.4016926718351792</v>
      </c>
      <c r="J143" s="300">
        <f>SUM(G143:I143)</f>
        <v>29.364164646331375</v>
      </c>
      <c r="K143" s="300"/>
      <c r="L143" s="300">
        <v>14.782920324844897</v>
      </c>
      <c r="M143" s="300">
        <v>8.7914707596386155</v>
      </c>
      <c r="N143" s="300">
        <v>2.8347427988892862</v>
      </c>
      <c r="O143" s="300">
        <f>SUM(L143:N143)</f>
        <v>26.4091338833728</v>
      </c>
      <c r="P143" s="300"/>
      <c r="Q143" s="300">
        <v>15.705258346635077</v>
      </c>
      <c r="R143" s="300">
        <v>9.3576925914652396</v>
      </c>
      <c r="S143" s="300">
        <v>3.0766151860256441</v>
      </c>
      <c r="T143" s="300">
        <f>SUM(Q143:S143)</f>
        <v>28.13956612412596</v>
      </c>
      <c r="U143" s="300"/>
      <c r="V143" s="300">
        <v>17.357266275712423</v>
      </c>
      <c r="W143" s="300">
        <v>10.346468920643277</v>
      </c>
      <c r="X143" s="300">
        <v>3.6256345205005855</v>
      </c>
      <c r="Y143" s="300">
        <f>SUM(V143:X143)</f>
        <v>31.329369716856288</v>
      </c>
    </row>
    <row r="144" spans="1:25" x14ac:dyDescent="0.2">
      <c r="A144" s="260" t="s">
        <v>364</v>
      </c>
      <c r="B144" s="300">
        <v>18.079943629030939</v>
      </c>
      <c r="C144" s="300">
        <v>2.8200880885801731</v>
      </c>
      <c r="D144" s="300">
        <v>5.8445925003724364</v>
      </c>
      <c r="E144" s="300">
        <f t="shared" ref="E144:E145" si="224">SUM(B144:D144)</f>
        <v>26.744624217983549</v>
      </c>
      <c r="F144" s="300"/>
      <c r="G144" s="300">
        <v>23.987507112893951</v>
      </c>
      <c r="H144" s="300">
        <v>3.9032332001409422</v>
      </c>
      <c r="I144" s="300">
        <v>8.4790950406336218</v>
      </c>
      <c r="J144" s="300">
        <f t="shared" ref="J144:J145" si="225">SUM(G144:I144)</f>
        <v>36.369835353668513</v>
      </c>
      <c r="K144" s="300"/>
      <c r="L144" s="300">
        <v>24.909791877511275</v>
      </c>
      <c r="M144" s="300">
        <v>4.0474342863655917</v>
      </c>
      <c r="N144" s="300">
        <v>5.5276399527503441</v>
      </c>
      <c r="O144" s="300">
        <f t="shared" ref="O144:O145" si="226">SUM(L144:N144)</f>
        <v>34.484866116627209</v>
      </c>
      <c r="P144" s="300"/>
      <c r="Q144" s="300">
        <v>25.827073715889327</v>
      </c>
      <c r="R144" s="300">
        <v>4.36968533652069</v>
      </c>
      <c r="S144" s="300">
        <v>5.8436748234638243</v>
      </c>
      <c r="T144" s="300">
        <f t="shared" ref="T144:T145" si="227">SUM(Q144:S144)</f>
        <v>36.040433875873838</v>
      </c>
      <c r="U144" s="300"/>
      <c r="V144" s="300">
        <v>27.463063947083253</v>
      </c>
      <c r="W144" s="300">
        <v>5.0103922228332394</v>
      </c>
      <c r="X144" s="300">
        <v>6.4751741132272231</v>
      </c>
      <c r="Y144" s="300">
        <f t="shared" ref="Y144:Y145" si="228">SUM(V144:X144)</f>
        <v>38.948630283143714</v>
      </c>
    </row>
    <row r="145" spans="1:25" x14ac:dyDescent="0.2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10.283054121996217</v>
      </c>
      <c r="E145" s="301">
        <f t="shared" si="224"/>
        <v>51.700000000000038</v>
      </c>
      <c r="F145" s="301"/>
      <c r="G145" s="301">
        <f>SUM(G143:G144)</f>
        <v>39.105456769060552</v>
      </c>
      <c r="H145" s="301">
        <f t="shared" ref="H145" si="231">SUM(H143:H144)</f>
        <v>14.747755518470537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39.692712202356169</v>
      </c>
      <c r="M145" s="301">
        <f t="shared" ref="M145" si="233">SUM(M143:M144)</f>
        <v>12.838905046004207</v>
      </c>
      <c r="N145" s="301">
        <f t="shared" ref="N145" si="234">SUM(N143:N144)</f>
        <v>8.3623827516396307</v>
      </c>
      <c r="O145" s="301">
        <f t="shared" si="226"/>
        <v>60.894000000000005</v>
      </c>
      <c r="P145" s="301"/>
      <c r="Q145" s="301">
        <f>SUM(Q143:Q144)</f>
        <v>41.532332062524404</v>
      </c>
      <c r="R145" s="301">
        <f t="shared" ref="R145" si="235">SUM(R143:R144)</f>
        <v>13.72737792798593</v>
      </c>
      <c r="S145" s="301">
        <f t="shared" ref="S145" si="236">SUM(S143:S144)</f>
        <v>8.9202900094894684</v>
      </c>
      <c r="T145" s="301">
        <f t="shared" si="227"/>
        <v>64.179999999999794</v>
      </c>
      <c r="U145" s="301"/>
      <c r="V145" s="301">
        <f>SUM(V143:V144)</f>
        <v>44.820330222795675</v>
      </c>
      <c r="W145" s="301">
        <f t="shared" ref="W145" si="237">SUM(W143:W144)</f>
        <v>15.356861143476516</v>
      </c>
      <c r="X145" s="301">
        <f t="shared" ref="X145" si="238">SUM(X143:X144)</f>
        <v>10.100808633727809</v>
      </c>
      <c r="Y145" s="301">
        <f t="shared" si="228"/>
        <v>70.277999999999992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9.0561388333787622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6.9948941333095727</v>
      </c>
      <c r="H152" s="300">
        <v>9.006913556451666</v>
      </c>
      <c r="I152" s="300">
        <v>3.104971631272782</v>
      </c>
      <c r="J152" s="300">
        <f>SUM(G152:I152)</f>
        <v>19.106779321034022</v>
      </c>
      <c r="K152" s="300"/>
      <c r="L152" s="300">
        <v>7.2156213596381775</v>
      </c>
      <c r="M152" s="300">
        <v>7.762682782622119</v>
      </c>
      <c r="N152" s="300">
        <v>2.0363591911013463</v>
      </c>
      <c r="O152" s="300">
        <f>SUM(L152:N152)</f>
        <v>17.014663333361643</v>
      </c>
      <c r="P152" s="300"/>
      <c r="Q152" s="300">
        <v>7.9417859114123193</v>
      </c>
      <c r="R152" s="300">
        <v>8.2352813309410742</v>
      </c>
      <c r="S152" s="300">
        <v>2.1648200213065589</v>
      </c>
      <c r="T152" s="300">
        <f>SUM(Q152:S152)</f>
        <v>18.341887263659956</v>
      </c>
      <c r="U152" s="300"/>
      <c r="V152" s="300">
        <v>8.9250004211025775</v>
      </c>
      <c r="W152" s="300">
        <v>8.7434759355443052</v>
      </c>
      <c r="X152" s="300">
        <v>2.4012896763152285</v>
      </c>
      <c r="Y152" s="300">
        <f>SUM(V152:X152)</f>
        <v>20.069766032962114</v>
      </c>
    </row>
    <row r="153" spans="1:25" x14ac:dyDescent="0.2">
      <c r="A153" s="260" t="s">
        <v>364</v>
      </c>
      <c r="B153" s="300">
        <v>17.353615775913418</v>
      </c>
      <c r="C153" s="300">
        <v>5.8950476215915302</v>
      </c>
      <c r="D153" s="300">
        <v>4.5128146023908213</v>
      </c>
      <c r="E153" s="300">
        <f t="shared" ref="E153:E154" si="239">SUM(B153:D153)</f>
        <v>27.761477999895771</v>
      </c>
      <c r="F153" s="300"/>
      <c r="G153" s="300">
        <v>13.464842086802761</v>
      </c>
      <c r="H153" s="300">
        <v>6.7961880167511879</v>
      </c>
      <c r="I153" s="300">
        <v>3.0791905754119764</v>
      </c>
      <c r="J153" s="300">
        <f t="shared" ref="J153:J154" si="240">SUM(G153:I153)</f>
        <v>23.340220678965927</v>
      </c>
      <c r="K153" s="300"/>
      <c r="L153" s="300">
        <v>13.192793945371337</v>
      </c>
      <c r="M153" s="300">
        <v>6.1834682061644024</v>
      </c>
      <c r="N153" s="300">
        <v>2.899074515102618</v>
      </c>
      <c r="O153" s="300">
        <f t="shared" ref="O153:O154" si="241">SUM(L153:N153)</f>
        <v>22.27533666663836</v>
      </c>
      <c r="P153" s="300"/>
      <c r="Q153" s="300">
        <v>14.263932223571997</v>
      </c>
      <c r="R153" s="300">
        <v>6.6718458990202576</v>
      </c>
      <c r="S153" s="300">
        <v>3.0853346137477753</v>
      </c>
      <c r="T153" s="300">
        <f t="shared" ref="T153:T154" si="242">SUM(Q153:S153)</f>
        <v>24.021112736340029</v>
      </c>
      <c r="U153" s="300"/>
      <c r="V153" s="300">
        <v>15.68036433631344</v>
      </c>
      <c r="W153" s="300">
        <v>7.2674025990348214</v>
      </c>
      <c r="X153" s="300">
        <v>3.4024670316896444</v>
      </c>
      <c r="Y153" s="300">
        <f t="shared" ref="Y153:Y154" si="243">SUM(V153:X153)</f>
        <v>26.350233967037909</v>
      </c>
    </row>
    <row r="154" spans="1:25" x14ac:dyDescent="0.2">
      <c r="A154" s="264" t="s">
        <v>363</v>
      </c>
      <c r="B154" s="301">
        <f>SUM(B152:B153)</f>
        <v>26.409754609292179</v>
      </c>
      <c r="C154" s="301">
        <f t="shared" ref="C154" si="244">SUM(C152:C153)</f>
        <v>14.928671328109667</v>
      </c>
      <c r="D154" s="301">
        <f t="shared" ref="D154" si="245">SUM(D152:D153)</f>
        <v>8.0375740625981145</v>
      </c>
      <c r="E154" s="301">
        <f t="shared" si="239"/>
        <v>49.375999999999962</v>
      </c>
      <c r="F154" s="301"/>
      <c r="G154" s="301">
        <f>SUM(G152:G153)</f>
        <v>20.459736220112333</v>
      </c>
      <c r="H154" s="301">
        <f t="shared" ref="H154" si="246">SUM(H152:H153)</f>
        <v>15.803101573202854</v>
      </c>
      <c r="I154" s="301">
        <f t="shared" ref="I154" si="247">SUM(I152:I153)</f>
        <v>6.1841622066847588</v>
      </c>
      <c r="J154" s="301">
        <f t="shared" si="240"/>
        <v>42.446999999999946</v>
      </c>
      <c r="K154" s="301"/>
      <c r="L154" s="301">
        <f>SUM(L152:L153)</f>
        <v>20.408415305009513</v>
      </c>
      <c r="M154" s="301">
        <f t="shared" ref="M154" si="248">SUM(M152:M153)</f>
        <v>13.94615098878652</v>
      </c>
      <c r="N154" s="301">
        <f t="shared" ref="N154" si="249">SUM(N152:N153)</f>
        <v>4.9354337062039644</v>
      </c>
      <c r="O154" s="301">
        <f t="shared" si="241"/>
        <v>39.29</v>
      </c>
      <c r="P154" s="301"/>
      <c r="Q154" s="301">
        <f>SUM(Q152:Q153)</f>
        <v>22.205718134984316</v>
      </c>
      <c r="R154" s="301">
        <f t="shared" ref="R154" si="250">SUM(R152:R153)</f>
        <v>14.907127229961333</v>
      </c>
      <c r="S154" s="301">
        <f t="shared" ref="S154" si="251">SUM(S152:S153)</f>
        <v>5.2501546350543347</v>
      </c>
      <c r="T154" s="301">
        <f t="shared" si="242"/>
        <v>42.362999999999985</v>
      </c>
      <c r="U154" s="301"/>
      <c r="V154" s="301">
        <f>SUM(V152:V153)</f>
        <v>24.605364757416019</v>
      </c>
      <c r="W154" s="301">
        <f t="shared" ref="W154" si="252">SUM(W152:W153)</f>
        <v>16.010878534579128</v>
      </c>
      <c r="X154" s="301">
        <f t="shared" ref="X154" si="253">SUM(X152:X153)</f>
        <v>5.8037567080048724</v>
      </c>
      <c r="Y154" s="301">
        <f t="shared" si="243"/>
        <v>46.420000000000016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5.0521487603032762</v>
      </c>
      <c r="C161" s="300">
        <v>4.9836292261595112</v>
      </c>
      <c r="D161" s="300">
        <v>0</v>
      </c>
      <c r="E161" s="300">
        <f>SUM(B161:D161)</f>
        <v>10.035777986462787</v>
      </c>
      <c r="F161" s="300"/>
      <c r="G161" s="300">
        <v>4.5254324901549445</v>
      </c>
      <c r="H161" s="300">
        <v>3.6109599099616072</v>
      </c>
      <c r="I161" s="300">
        <v>0.29968419601272089</v>
      </c>
      <c r="J161" s="300">
        <f>SUM(G161:I161)</f>
        <v>8.4360765961292739</v>
      </c>
      <c r="K161" s="300"/>
      <c r="L161" s="300">
        <v>4.7551366948588223</v>
      </c>
      <c r="M161" s="300">
        <v>3.8258909172469506</v>
      </c>
      <c r="N161" s="300">
        <v>0</v>
      </c>
      <c r="O161" s="300">
        <f>SUM(L161:N161)</f>
        <v>8.5810276121057729</v>
      </c>
      <c r="P161" s="300"/>
      <c r="Q161" s="300">
        <v>5.1587588388206163</v>
      </c>
      <c r="R161" s="300">
        <v>4.1591843371058728</v>
      </c>
      <c r="S161" s="300">
        <v>0</v>
      </c>
      <c r="T161" s="300">
        <f>SUM(Q161:S161)</f>
        <v>9.317943175926489</v>
      </c>
      <c r="U161" s="300"/>
      <c r="V161" s="300">
        <v>5.3904318707365624</v>
      </c>
      <c r="W161" s="300">
        <v>4.3478531303022727</v>
      </c>
      <c r="X161" s="300">
        <v>0</v>
      </c>
      <c r="Y161" s="300">
        <f>SUM(V161:X161)</f>
        <v>9.738285001038836</v>
      </c>
    </row>
    <row r="162" spans="1:25" x14ac:dyDescent="0.2">
      <c r="A162" s="260" t="s">
        <v>364</v>
      </c>
      <c r="B162" s="300">
        <v>5.8066104432827048</v>
      </c>
      <c r="C162" s="300">
        <v>0.85957475582282494</v>
      </c>
      <c r="D162" s="300">
        <v>0.69303681443169884</v>
      </c>
      <c r="E162" s="300">
        <f t="shared" ref="E162:E163" si="254">SUM(B162:D162)</f>
        <v>7.359222013537229</v>
      </c>
      <c r="F162" s="300"/>
      <c r="G162" s="300">
        <v>5.1588254302016798</v>
      </c>
      <c r="H162" s="300">
        <v>0.71200137845586986</v>
      </c>
      <c r="I162" s="300">
        <v>0.28409659521321667</v>
      </c>
      <c r="J162" s="300">
        <f t="shared" ref="J162:J163" si="255">SUM(G162:I162)</f>
        <v>6.1549234038707663</v>
      </c>
      <c r="K162" s="300"/>
      <c r="L162" s="300">
        <v>5.4324491353360926</v>
      </c>
      <c r="M162" s="300">
        <v>0.78201855727544001</v>
      </c>
      <c r="N162" s="300">
        <v>0.22050469528271086</v>
      </c>
      <c r="O162" s="300">
        <f t="shared" ref="O162:O163" si="256">SUM(L162:N162)</f>
        <v>6.4349723878942431</v>
      </c>
      <c r="P162" s="300"/>
      <c r="Q162" s="300">
        <v>5.7745240005169203</v>
      </c>
      <c r="R162" s="300">
        <v>0.89407806229433451</v>
      </c>
      <c r="S162" s="300">
        <v>0.23945476126224371</v>
      </c>
      <c r="T162" s="300">
        <f t="shared" ref="T162:T163" si="257">SUM(Q162:S162)</f>
        <v>6.9080568240734985</v>
      </c>
      <c r="U162" s="300"/>
      <c r="V162" s="300">
        <v>5.7881440162351518</v>
      </c>
      <c r="W162" s="300">
        <v>1.0305874193650988</v>
      </c>
      <c r="X162" s="300">
        <v>0.25298356336093003</v>
      </c>
      <c r="Y162" s="300">
        <f t="shared" ref="Y162:Y163" si="258">SUM(V162:X162)</f>
        <v>7.0717149989611805</v>
      </c>
    </row>
    <row r="163" spans="1:25" x14ac:dyDescent="0.2">
      <c r="A163" s="264" t="s">
        <v>363</v>
      </c>
      <c r="B163" s="301">
        <f>SUM(B161:B162)</f>
        <v>10.858759203585981</v>
      </c>
      <c r="C163" s="301">
        <f t="shared" ref="C163" si="259">SUM(C161:C162)</f>
        <v>5.8432039819823363</v>
      </c>
      <c r="D163" s="301">
        <f t="shared" ref="D163" si="260">SUM(D161:D162)</f>
        <v>0.69303681443169884</v>
      </c>
      <c r="E163" s="301">
        <f t="shared" si="254"/>
        <v>17.395000000000017</v>
      </c>
      <c r="F163" s="301"/>
      <c r="G163" s="301">
        <f>SUM(G161:G162)</f>
        <v>9.6842579203566252</v>
      </c>
      <c r="H163" s="301">
        <f t="shared" ref="H163" si="261">SUM(H161:H162)</f>
        <v>4.3229612884174768</v>
      </c>
      <c r="I163" s="301">
        <f t="shared" ref="I163" si="262">SUM(I161:I162)</f>
        <v>0.58378079122593762</v>
      </c>
      <c r="J163" s="301">
        <f t="shared" si="255"/>
        <v>14.59100000000004</v>
      </c>
      <c r="K163" s="301"/>
      <c r="L163" s="301">
        <f>SUM(L161:L162)</f>
        <v>10.187585830194916</v>
      </c>
      <c r="M163" s="301">
        <f t="shared" ref="M163" si="263">SUM(M161:M162)</f>
        <v>4.6079094745223905</v>
      </c>
      <c r="N163" s="301">
        <f t="shared" ref="N163" si="264">SUM(N161:N162)</f>
        <v>0.22050469528271086</v>
      </c>
      <c r="O163" s="301">
        <f t="shared" si="256"/>
        <v>15.016000000000018</v>
      </c>
      <c r="P163" s="301"/>
      <c r="Q163" s="301">
        <f>SUM(Q161:Q162)</f>
        <v>10.933282839337537</v>
      </c>
      <c r="R163" s="301">
        <f t="shared" ref="R163" si="265">SUM(R161:R162)</f>
        <v>5.0532623994002073</v>
      </c>
      <c r="S163" s="301">
        <f t="shared" ref="S163" si="266">SUM(S161:S162)</f>
        <v>0.23945476126224371</v>
      </c>
      <c r="T163" s="301">
        <f t="shared" si="257"/>
        <v>16.225999999999988</v>
      </c>
      <c r="U163" s="301"/>
      <c r="V163" s="301">
        <f>SUM(V161:V162)</f>
        <v>11.178575886971714</v>
      </c>
      <c r="W163" s="301">
        <f t="shared" ref="W163" si="267">SUM(W161:W162)</f>
        <v>5.3784405496673715</v>
      </c>
      <c r="X163" s="301">
        <f t="shared" ref="X163" si="268">SUM(X161:X162)</f>
        <v>0.25298356336093003</v>
      </c>
      <c r="Y163" s="301">
        <f t="shared" si="258"/>
        <v>16.810000000000016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12.750964630048715</v>
      </c>
      <c r="C170" s="300">
        <v>19.402452649704593</v>
      </c>
      <c r="D170" s="300">
        <v>2.6680243540711914</v>
      </c>
      <c r="E170" s="300">
        <f>SUM(B170:D170)</f>
        <v>34.821441633824499</v>
      </c>
      <c r="F170" s="300"/>
      <c r="G170" s="300">
        <v>14.508220323193035</v>
      </c>
      <c r="H170" s="300">
        <v>22.185525785435452</v>
      </c>
      <c r="I170" s="300">
        <v>3.0214906891333704</v>
      </c>
      <c r="J170" s="300">
        <f>SUM(G170:I170)</f>
        <v>39.715236797761861</v>
      </c>
      <c r="K170" s="300"/>
      <c r="L170" s="300">
        <v>14.62843898254812</v>
      </c>
      <c r="M170" s="300">
        <v>22.731289211284157</v>
      </c>
      <c r="N170" s="300">
        <v>2.6164006920427667</v>
      </c>
      <c r="O170" s="300">
        <f>SUM(L170:N170)</f>
        <v>39.976128885875042</v>
      </c>
      <c r="P170" s="300"/>
      <c r="Q170" s="300">
        <v>14.803653923123274</v>
      </c>
      <c r="R170" s="300">
        <v>22.018905829041316</v>
      </c>
      <c r="S170" s="300">
        <v>2.6191021381184219</v>
      </c>
      <c r="T170" s="300">
        <f>SUM(Q170:S170)</f>
        <v>39.441661890283015</v>
      </c>
      <c r="U170" s="300"/>
      <c r="V170" s="300">
        <v>15.816880906906379</v>
      </c>
      <c r="W170" s="300">
        <v>21.505745349855708</v>
      </c>
      <c r="X170" s="300">
        <v>2.678063898825521</v>
      </c>
      <c r="Y170" s="300">
        <f>SUM(V170:X170)</f>
        <v>40.000690155587606</v>
      </c>
    </row>
    <row r="171" spans="1:25" x14ac:dyDescent="0.2">
      <c r="A171" s="260" t="s">
        <v>364</v>
      </c>
      <c r="B171" s="300">
        <v>8.4729223933317641</v>
      </c>
      <c r="C171" s="300">
        <v>3.5964827840305995</v>
      </c>
      <c r="D171" s="300">
        <v>1.7421531888131785</v>
      </c>
      <c r="E171" s="300">
        <f t="shared" ref="E171" si="269">SUM(B171:D171)</f>
        <v>13.811558366175541</v>
      </c>
      <c r="F171" s="300"/>
      <c r="G171" s="300">
        <v>8.2493093729244702</v>
      </c>
      <c r="H171" s="300">
        <v>3.4057463110276878</v>
      </c>
      <c r="I171" s="300">
        <v>2.2107075182859059</v>
      </c>
      <c r="J171" s="300">
        <f t="shared" ref="J171:J172" si="270">SUM(G171:I171)</f>
        <v>13.865763202238064</v>
      </c>
      <c r="K171" s="300"/>
      <c r="L171" s="300">
        <v>8.2143564707807055</v>
      </c>
      <c r="M171" s="300">
        <v>4.0789211079198076</v>
      </c>
      <c r="N171" s="300">
        <v>1.6255935354244715</v>
      </c>
      <c r="O171" s="300">
        <f t="shared" ref="O171:O172" si="271">SUM(L171:N171)</f>
        <v>13.918871114124984</v>
      </c>
      <c r="P171" s="300"/>
      <c r="Q171" s="300">
        <v>8.0257766378253912</v>
      </c>
      <c r="R171" s="300">
        <v>4.0920731355317734</v>
      </c>
      <c r="S171" s="300">
        <v>1.6404883363598133</v>
      </c>
      <c r="T171" s="300">
        <f t="shared" ref="T171:T172" si="272">SUM(Q171:S171)</f>
        <v>13.758338109716977</v>
      </c>
      <c r="U171" s="300"/>
      <c r="V171" s="300">
        <v>7.9879624193643073</v>
      </c>
      <c r="W171" s="300">
        <v>4.2688836981131333</v>
      </c>
      <c r="X171" s="300">
        <v>1.7264637269349306</v>
      </c>
      <c r="Y171" s="300">
        <f t="shared" ref="Y171:Y172" si="273">SUM(V171:X171)</f>
        <v>13.983309844412371</v>
      </c>
    </row>
    <row r="172" spans="1:25" x14ac:dyDescent="0.2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22.998935433735191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22.757529696117505</v>
      </c>
      <c r="H172" s="301">
        <f t="shared" ref="H172" si="276">SUM(H170:H171)</f>
        <v>25.59127209646314</v>
      </c>
      <c r="I172" s="301">
        <f t="shared" ref="I172" si="277">SUM(I170:I171)</f>
        <v>5.2321982074192768</v>
      </c>
      <c r="J172" s="301">
        <f t="shared" si="270"/>
        <v>53.580999999999918</v>
      </c>
      <c r="K172" s="301"/>
      <c r="L172" s="301">
        <f>SUM(L170:L171)</f>
        <v>22.842795453328826</v>
      </c>
      <c r="M172" s="301">
        <f t="shared" ref="M172" si="278">SUM(M170:M171)</f>
        <v>26.810210319203964</v>
      </c>
      <c r="N172" s="301">
        <f t="shared" ref="N172" si="279">SUM(N170:N171)</f>
        <v>4.241994227467238</v>
      </c>
      <c r="O172" s="301">
        <f t="shared" si="271"/>
        <v>53.895000000000032</v>
      </c>
      <c r="P172" s="301"/>
      <c r="Q172" s="301">
        <f>SUM(Q170:Q171)</f>
        <v>22.829430560948666</v>
      </c>
      <c r="R172" s="301">
        <f t="shared" ref="R172" si="280">SUM(R170:R171)</f>
        <v>26.110978964573089</v>
      </c>
      <c r="S172" s="301">
        <f t="shared" ref="S172" si="281">SUM(S170:S171)</f>
        <v>4.2595904744782356</v>
      </c>
      <c r="T172" s="301">
        <f t="shared" si="272"/>
        <v>53.199999999999996</v>
      </c>
      <c r="U172" s="301"/>
      <c r="V172" s="301">
        <f>SUM(V170:V171)</f>
        <v>23.804843326270685</v>
      </c>
      <c r="W172" s="301">
        <f t="shared" ref="W172" si="282">SUM(W170:W171)</f>
        <v>25.77462904796884</v>
      </c>
      <c r="X172" s="301">
        <f t="shared" ref="X172" si="283">SUM(X170:X171)</f>
        <v>4.4045276257604513</v>
      </c>
      <c r="Y172" s="301">
        <f t="shared" si="273"/>
        <v>53.98399999999998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17.736660332221426</v>
      </c>
      <c r="C179" s="300">
        <v>20.045685939554566</v>
      </c>
      <c r="D179" s="300">
        <v>3.4154498957066695</v>
      </c>
      <c r="E179" s="300">
        <f>SUM(B179:D179)</f>
        <v>41.197796167482664</v>
      </c>
      <c r="F179" s="300"/>
      <c r="G179" s="300">
        <v>19.821421648528485</v>
      </c>
      <c r="H179" s="300">
        <v>22.110097422658246</v>
      </c>
      <c r="I179" s="300">
        <v>5.3203842265475361</v>
      </c>
      <c r="J179" s="300">
        <f>SUM(G179:I179)</f>
        <v>47.251903297734266</v>
      </c>
      <c r="K179" s="300"/>
      <c r="L179" s="300">
        <v>18.976978100475929</v>
      </c>
      <c r="M179" s="300">
        <v>23.059745393803588</v>
      </c>
      <c r="N179" s="300">
        <v>4.3308212559188659</v>
      </c>
      <c r="O179" s="300">
        <f>SUM(L179:N179)</f>
        <v>46.367544750198377</v>
      </c>
      <c r="P179" s="300"/>
      <c r="Q179" s="300">
        <v>21.29197470892786</v>
      </c>
      <c r="R179" s="300">
        <v>24.318479725717697</v>
      </c>
      <c r="S179" s="300">
        <v>4.9681690506752547</v>
      </c>
      <c r="T179" s="300">
        <f>SUM(Q179:S179)</f>
        <v>50.578623485320819</v>
      </c>
      <c r="U179" s="300"/>
      <c r="V179" s="300">
        <v>25.189368492162441</v>
      </c>
      <c r="W179" s="300">
        <v>25.391067233824057</v>
      </c>
      <c r="X179" s="300">
        <v>6.0129358050366877</v>
      </c>
      <c r="Y179" s="300">
        <f>SUM(V179:X179)</f>
        <v>56.593371531023188</v>
      </c>
    </row>
    <row r="180" spans="1:25" x14ac:dyDescent="0.2">
      <c r="A180" s="260" t="s">
        <v>364</v>
      </c>
      <c r="B180" s="300">
        <v>7.3754886321377899</v>
      </c>
      <c r="C180" s="300">
        <v>3.0643027408033028</v>
      </c>
      <c r="D180" s="300">
        <v>1.4414124595762794</v>
      </c>
      <c r="E180" s="300">
        <f t="shared" ref="E180:E181" si="284">SUM(B180:D180)</f>
        <v>11.881203832517372</v>
      </c>
      <c r="F180" s="300"/>
      <c r="G180" s="300">
        <v>7.1376588185337413</v>
      </c>
      <c r="H180" s="300">
        <v>2.4337813500185468</v>
      </c>
      <c r="I180" s="300">
        <v>1.5786565337133884</v>
      </c>
      <c r="J180" s="300">
        <f t="shared" ref="J180:J181" si="285">SUM(G180:I180)</f>
        <v>11.150096702265676</v>
      </c>
      <c r="K180" s="300"/>
      <c r="L180" s="300">
        <v>7.3284876987370646</v>
      </c>
      <c r="M180" s="300">
        <v>2.3066700178232082</v>
      </c>
      <c r="N180" s="300">
        <v>0.72329753324140178</v>
      </c>
      <c r="O180" s="300">
        <f t="shared" ref="O180:O181" si="286">SUM(L180:N180)</f>
        <v>10.358455249801674</v>
      </c>
      <c r="P180" s="300"/>
      <c r="Q180" s="300">
        <v>8.0533563025935884</v>
      </c>
      <c r="R180" s="300">
        <v>2.5458101201291816</v>
      </c>
      <c r="S180" s="300">
        <v>0.76521009195650624</v>
      </c>
      <c r="T180" s="300">
        <f t="shared" ref="T180:T181" si="287">SUM(Q180:S180)</f>
        <v>11.364376514679277</v>
      </c>
      <c r="U180" s="300"/>
      <c r="V180" s="300">
        <v>9.1792733313274546</v>
      </c>
      <c r="W180" s="300">
        <v>2.9194823489626067</v>
      </c>
      <c r="X180" s="300">
        <v>0.79887278868683287</v>
      </c>
      <c r="Y180" s="300">
        <f t="shared" ref="Y180:Y181" si="288">SUM(V180:X180)</f>
        <v>12.897628468976894</v>
      </c>
    </row>
    <row r="181" spans="1:25" x14ac:dyDescent="0.2">
      <c r="A181" s="264" t="s">
        <v>363</v>
      </c>
      <c r="B181" s="301">
        <f>SUM(B179:B180)</f>
        <v>25.112148964359214</v>
      </c>
      <c r="C181" s="301">
        <f t="shared" ref="C181" si="289">SUM(C179:C180)</f>
        <v>23.109988680357869</v>
      </c>
      <c r="D181" s="301">
        <f t="shared" ref="D181" si="290">SUM(D179:D180)</f>
        <v>4.8568623552829493</v>
      </c>
      <c r="E181" s="301">
        <f t="shared" si="284"/>
        <v>53.079000000000029</v>
      </c>
      <c r="F181" s="301"/>
      <c r="G181" s="301">
        <f>SUM(G179:G180)</f>
        <v>26.959080467062225</v>
      </c>
      <c r="H181" s="301">
        <f t="shared" ref="H181" si="291">SUM(H179:H180)</f>
        <v>24.543878772676791</v>
      </c>
      <c r="I181" s="301">
        <f t="shared" ref="I181" si="292">SUM(I179:I180)</f>
        <v>6.8990407602609247</v>
      </c>
      <c r="J181" s="301">
        <f t="shared" si="285"/>
        <v>58.401999999999937</v>
      </c>
      <c r="K181" s="301"/>
      <c r="L181" s="301">
        <f>SUM(L179:L180)</f>
        <v>26.305465799212993</v>
      </c>
      <c r="M181" s="301">
        <f t="shared" ref="M181" si="293">SUM(M179:M180)</f>
        <v>25.366415411626797</v>
      </c>
      <c r="N181" s="301">
        <f t="shared" ref="N181" si="294">SUM(N179:N180)</f>
        <v>5.0541187891602677</v>
      </c>
      <c r="O181" s="301">
        <f t="shared" si="286"/>
        <v>56.726000000000056</v>
      </c>
      <c r="P181" s="301"/>
      <c r="Q181" s="301">
        <f>SUM(Q179:Q180)</f>
        <v>29.345331011521449</v>
      </c>
      <c r="R181" s="301">
        <f t="shared" ref="R181" si="295">SUM(R179:R180)</f>
        <v>26.86428984584688</v>
      </c>
      <c r="S181" s="301">
        <f t="shared" ref="S181" si="296">SUM(S179:S180)</f>
        <v>5.7333791426317608</v>
      </c>
      <c r="T181" s="301">
        <f t="shared" si="287"/>
        <v>61.94300000000009</v>
      </c>
      <c r="U181" s="301"/>
      <c r="V181" s="301">
        <f>SUM(V179:V180)</f>
        <v>34.368641823489895</v>
      </c>
      <c r="W181" s="301">
        <f t="shared" ref="W181" si="297">SUM(W179:W180)</f>
        <v>28.310549582786663</v>
      </c>
      <c r="X181" s="301">
        <f t="shared" ref="X181" si="298">SUM(X179:X180)</f>
        <v>6.8118085937235202</v>
      </c>
      <c r="Y181" s="301">
        <f t="shared" si="288"/>
        <v>69.491000000000085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1.3753412206691271</v>
      </c>
      <c r="C188" s="300">
        <v>2.6868485975436505</v>
      </c>
      <c r="D188" s="300">
        <v>0.87010031968099466</v>
      </c>
      <c r="E188" s="300">
        <f>SUM(B188:D188)</f>
        <v>4.932290137893772</v>
      </c>
      <c r="F188" s="300"/>
      <c r="G188" s="300">
        <v>2.3940291584071773</v>
      </c>
      <c r="H188" s="300">
        <v>2.5243155634402257</v>
      </c>
      <c r="I188" s="300">
        <v>0.69003052505859563</v>
      </c>
      <c r="J188" s="300">
        <f>SUM(G188:I188)</f>
        <v>5.6083752469059984</v>
      </c>
      <c r="K188" s="300"/>
      <c r="L188" s="300">
        <v>1.8988626626171048</v>
      </c>
      <c r="M188" s="300">
        <v>2.860093285019222</v>
      </c>
      <c r="N188" s="300">
        <v>2.4596033925385483</v>
      </c>
      <c r="O188" s="300">
        <f>SUM(L188:N188)</f>
        <v>7.2185593401748758</v>
      </c>
      <c r="P188" s="300"/>
      <c r="Q188" s="300">
        <v>1.7090133618435195</v>
      </c>
      <c r="R188" s="300">
        <v>2.7280956707200095</v>
      </c>
      <c r="S188" s="300">
        <v>2.0987413148363783</v>
      </c>
      <c r="T188" s="300">
        <f>SUM(Q188:S188)</f>
        <v>6.5358503473999079</v>
      </c>
      <c r="U188" s="300"/>
      <c r="V188" s="300">
        <v>1.6448452206392743</v>
      </c>
      <c r="W188" s="300">
        <v>2.7975173254486791</v>
      </c>
      <c r="X188" s="300">
        <v>2.1943718431547445</v>
      </c>
      <c r="Y188" s="300">
        <f>SUM(V188:X188)</f>
        <v>6.6367343892426982</v>
      </c>
    </row>
    <row r="189" spans="1:25" x14ac:dyDescent="0.2">
      <c r="A189" s="260" t="s">
        <v>364</v>
      </c>
      <c r="B189" s="300">
        <v>2.4740249728959904</v>
      </c>
      <c r="C189" s="300">
        <v>1.4336127793904458</v>
      </c>
      <c r="D189" s="300">
        <v>1.0610721098198006</v>
      </c>
      <c r="E189" s="300">
        <f t="shared" ref="E189:E190" si="299">SUM(B189:D189)</f>
        <v>4.9687098621062367</v>
      </c>
      <c r="F189" s="300"/>
      <c r="G189" s="300">
        <v>2.4255139418366567</v>
      </c>
      <c r="H189" s="300">
        <v>1.9341405439037449</v>
      </c>
      <c r="I189" s="300">
        <v>1.5029702673535947</v>
      </c>
      <c r="J189" s="300">
        <f t="shared" ref="J189:J190" si="300">SUM(G189:I189)</f>
        <v>5.8626247530939963</v>
      </c>
      <c r="K189" s="300"/>
      <c r="L189" s="300">
        <v>2.9554480213171188</v>
      </c>
      <c r="M189" s="300">
        <v>2.0629551297029098</v>
      </c>
      <c r="N189" s="300">
        <v>1.8530375088051116</v>
      </c>
      <c r="O189" s="300">
        <f t="shared" ref="O189:O190" si="301">SUM(L189:N189)</f>
        <v>6.8714406598251401</v>
      </c>
      <c r="P189" s="300"/>
      <c r="Q189" s="300">
        <v>2.8174865044813697</v>
      </c>
      <c r="R189" s="300">
        <v>2.0302574826028201</v>
      </c>
      <c r="S189" s="300">
        <v>1.6554056655159128</v>
      </c>
      <c r="T189" s="300">
        <f t="shared" ref="T189:T190" si="302">SUM(Q189:S189)</f>
        <v>6.5031496526001025</v>
      </c>
      <c r="U189" s="300"/>
      <c r="V189" s="300">
        <v>2.9251622229061014</v>
      </c>
      <c r="W189" s="300">
        <v>2.1847684652752664</v>
      </c>
      <c r="X189" s="300">
        <v>1.7103349225759443</v>
      </c>
      <c r="Y189" s="300">
        <f t="shared" ref="Y189:Y190" si="303">SUM(V189:X189)</f>
        <v>6.8202656107573123</v>
      </c>
    </row>
    <row r="190" spans="1:25" x14ac:dyDescent="0.2">
      <c r="A190" s="264" t="s">
        <v>363</v>
      </c>
      <c r="B190" s="301">
        <f>SUM(B188:B189)</f>
        <v>3.8493661935651176</v>
      </c>
      <c r="C190" s="301">
        <f t="shared" ref="C190" si="304">SUM(C188:C189)</f>
        <v>4.1204613769340961</v>
      </c>
      <c r="D190" s="301">
        <f t="shared" ref="D190" si="305">SUM(D188:D189)</f>
        <v>1.9311724295007953</v>
      </c>
      <c r="E190" s="301">
        <f t="shared" si="299"/>
        <v>9.9010000000000087</v>
      </c>
      <c r="F190" s="301"/>
      <c r="G190" s="301">
        <f>SUM(G188:G189)</f>
        <v>4.819543100243834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4.8543106839342238</v>
      </c>
      <c r="M190" s="301">
        <f t="shared" ref="M190" si="308">SUM(M188:M189)</f>
        <v>4.9230484147221318</v>
      </c>
      <c r="N190" s="301">
        <f t="shared" ref="N190" si="309">SUM(N188:N189)</f>
        <v>4.3126409013436602</v>
      </c>
      <c r="O190" s="301">
        <f t="shared" si="301"/>
        <v>14.090000000000014</v>
      </c>
      <c r="P190" s="301"/>
      <c r="Q190" s="301">
        <f>SUM(Q188:Q189)</f>
        <v>4.5264998663248894</v>
      </c>
      <c r="R190" s="301">
        <f t="shared" ref="R190" si="310">SUM(R188:R189)</f>
        <v>4.7583531533228296</v>
      </c>
      <c r="S190" s="301">
        <f t="shared" ref="S190" si="311">SUM(S188:S189)</f>
        <v>3.7541469803522913</v>
      </c>
      <c r="T190" s="301">
        <f t="shared" si="302"/>
        <v>13.039000000000012</v>
      </c>
      <c r="U190" s="301"/>
      <c r="V190" s="301">
        <f>SUM(V188:V189)</f>
        <v>4.5700074435453759</v>
      </c>
      <c r="W190" s="301">
        <f t="shared" ref="W190" si="312">SUM(W188:W189)</f>
        <v>4.982285790723946</v>
      </c>
      <c r="X190" s="301">
        <f t="shared" ref="X190" si="313">SUM(X188:X189)</f>
        <v>3.9047067657306886</v>
      </c>
      <c r="Y190" s="301">
        <f t="shared" si="303"/>
        <v>13.45700000000001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2.5174784492780793</v>
      </c>
      <c r="C197" s="300">
        <v>2.9881049843757785</v>
      </c>
      <c r="D197" s="300">
        <v>3.1326856890818831</v>
      </c>
      <c r="E197" s="300">
        <f>SUM(B197:D197)</f>
        <v>8.6382691227357409</v>
      </c>
      <c r="F197" s="300"/>
      <c r="G197" s="300">
        <v>3.0198486026259217</v>
      </c>
      <c r="H197" s="300">
        <v>2.4288055161904145</v>
      </c>
      <c r="I197" s="300">
        <v>3.0111270182914311</v>
      </c>
      <c r="J197" s="300">
        <f>SUM(G197:I197)</f>
        <v>8.4597811371077665</v>
      </c>
      <c r="K197" s="300"/>
      <c r="L197" s="300">
        <v>2.7153276538772833</v>
      </c>
      <c r="M197" s="300">
        <v>2.7312227247177026</v>
      </c>
      <c r="N197" s="300">
        <v>5.9572798763397836</v>
      </c>
      <c r="O197" s="300">
        <f>SUM(L197:N197)</f>
        <v>11.403830254934769</v>
      </c>
      <c r="P197" s="300"/>
      <c r="Q197" s="300">
        <v>2.6264956237719468</v>
      </c>
      <c r="R197" s="300">
        <v>2.6884579334192096</v>
      </c>
      <c r="S197" s="300">
        <v>5.9670025257422123</v>
      </c>
      <c r="T197" s="300">
        <f>SUM(Q197:S197)</f>
        <v>11.28195608293337</v>
      </c>
      <c r="U197" s="300"/>
      <c r="V197" s="300">
        <v>2.5465350663387425</v>
      </c>
      <c r="W197" s="300">
        <v>2.6430069087306909</v>
      </c>
      <c r="X197" s="300">
        <v>5.9653363742418897</v>
      </c>
      <c r="Y197" s="300">
        <f>SUM(V197:X197)</f>
        <v>11.154878349311323</v>
      </c>
    </row>
    <row r="198" spans="1:25" x14ac:dyDescent="0.2">
      <c r="A198" s="260" t="s">
        <v>364</v>
      </c>
      <c r="B198" s="300">
        <v>3.7077402680350047</v>
      </c>
      <c r="C198" s="300">
        <v>1.0143993899969945</v>
      </c>
      <c r="D198" s="300">
        <v>2.1515912192322793</v>
      </c>
      <c r="E198" s="300">
        <f t="shared" ref="E198:E199" si="314">SUM(B198:D198)</f>
        <v>6.8737308772642782</v>
      </c>
      <c r="F198" s="300"/>
      <c r="G198" s="300">
        <v>2.8905822622436181</v>
      </c>
      <c r="H198" s="300">
        <v>0.88710972876535632</v>
      </c>
      <c r="I198" s="300">
        <v>1.3825268718832713</v>
      </c>
      <c r="J198" s="300">
        <f t="shared" ref="J198:J199" si="315">SUM(G198:I198)</f>
        <v>5.1602188628922452</v>
      </c>
      <c r="K198" s="300"/>
      <c r="L198" s="300">
        <v>2.3982290187920499</v>
      </c>
      <c r="M198" s="300">
        <v>0.6157332990015153</v>
      </c>
      <c r="N198" s="300">
        <v>1.1682074272716538</v>
      </c>
      <c r="O198" s="300">
        <f t="shared" ref="O198:O199" si="316">SUM(L198:N198)</f>
        <v>4.1821697450652184</v>
      </c>
      <c r="P198" s="300"/>
      <c r="Q198" s="300">
        <v>2.4730345666156044</v>
      </c>
      <c r="R198" s="300">
        <v>0.61272055957586768</v>
      </c>
      <c r="S198" s="300">
        <v>1.2032887908751746</v>
      </c>
      <c r="T198" s="300">
        <f t="shared" ref="T198:T199" si="317">SUM(Q198:S198)</f>
        <v>4.289043917066647</v>
      </c>
      <c r="U198" s="300"/>
      <c r="V198" s="300">
        <v>2.6317518603851524</v>
      </c>
      <c r="W198" s="300">
        <v>0.62433360667057236</v>
      </c>
      <c r="X198" s="300">
        <v>1.27503618363295</v>
      </c>
      <c r="Y198" s="300">
        <f t="shared" ref="Y198:Y199" si="318">SUM(V198:X198)</f>
        <v>4.5311216506886751</v>
      </c>
    </row>
    <row r="199" spans="1:25" x14ac:dyDescent="0.2">
      <c r="A199" s="264" t="s">
        <v>363</v>
      </c>
      <c r="B199" s="301">
        <f>SUM(B197:B198)</f>
        <v>6.2252187173130835</v>
      </c>
      <c r="C199" s="301">
        <f t="shared" ref="C199" si="319">SUM(C197:C198)</f>
        <v>4.0025043743727728</v>
      </c>
      <c r="D199" s="301">
        <f t="shared" ref="D199" si="320">SUM(D197:D198)</f>
        <v>5.2842769083141619</v>
      </c>
      <c r="E199" s="301">
        <f t="shared" si="314"/>
        <v>15.512000000000018</v>
      </c>
      <c r="F199" s="301"/>
      <c r="G199" s="301">
        <f>SUM(G197:G198)</f>
        <v>5.9104308648695394</v>
      </c>
      <c r="H199" s="301">
        <f t="shared" ref="H199" si="321">SUM(H197:H198)</f>
        <v>3.3159152449557707</v>
      </c>
      <c r="I199" s="301">
        <f t="shared" ref="I199" si="322">SUM(I197:I198)</f>
        <v>4.3936538901747024</v>
      </c>
      <c r="J199" s="301">
        <f t="shared" si="315"/>
        <v>13.620000000000013</v>
      </c>
      <c r="K199" s="301"/>
      <c r="L199" s="301">
        <f>SUM(L197:L198)</f>
        <v>5.1135566726693327</v>
      </c>
      <c r="M199" s="301">
        <f t="shared" ref="M199" si="323">SUM(M197:M198)</f>
        <v>3.3469560237192177</v>
      </c>
      <c r="N199" s="301">
        <f t="shared" ref="N199" si="324">SUM(N197:N198)</f>
        <v>7.1254873036114379</v>
      </c>
      <c r="O199" s="301">
        <f t="shared" si="316"/>
        <v>15.585999999999988</v>
      </c>
      <c r="P199" s="301"/>
      <c r="Q199" s="301">
        <f>SUM(Q197:Q198)</f>
        <v>5.0995301903875507</v>
      </c>
      <c r="R199" s="301">
        <f t="shared" ref="R199" si="325">SUM(R197:R198)</f>
        <v>3.3011784929950774</v>
      </c>
      <c r="S199" s="301">
        <f t="shared" ref="S199" si="326">SUM(S197:S198)</f>
        <v>7.1702913166173872</v>
      </c>
      <c r="T199" s="301">
        <f t="shared" si="317"/>
        <v>15.571000000000016</v>
      </c>
      <c r="U199" s="301"/>
      <c r="V199" s="301">
        <f>SUM(V197:V198)</f>
        <v>5.1782869267238949</v>
      </c>
      <c r="W199" s="301">
        <f t="shared" ref="W199" si="327">SUM(W197:W198)</f>
        <v>3.2673405154012634</v>
      </c>
      <c r="X199" s="301">
        <f t="shared" ref="X199" si="328">SUM(X197:X198)</f>
        <v>7.2403725578748395</v>
      </c>
      <c r="Y199" s="301">
        <f t="shared" si="318"/>
        <v>15.685999999999996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Cambridge and Peterborough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1.337896595100263</v>
      </c>
      <c r="N9">
        <f>'Ind T4'!C120</f>
        <v>1.3622930458392579</v>
      </c>
    </row>
    <row r="10" spans="1:16" x14ac:dyDescent="0.2">
      <c r="L10" s="13" t="str">
        <f>'Ind T4'!A80</f>
        <v>Education</v>
      </c>
      <c r="M10">
        <f>'Ind T4'!B119</f>
        <v>2.0759623741348543</v>
      </c>
      <c r="N10">
        <f>'Ind T4'!C119</f>
        <v>1.1000585886522529E-2</v>
      </c>
    </row>
    <row r="11" spans="1:16" x14ac:dyDescent="0.2">
      <c r="L11" s="13" t="str">
        <f>'Ind T4'!A79</f>
        <v>Public admin. and defence</v>
      </c>
      <c r="M11">
        <f>'Ind T4'!B118</f>
        <v>-2.8984940812331939</v>
      </c>
      <c r="N11">
        <f>'Ind T4'!C118</f>
        <v>0.75522184363512324</v>
      </c>
    </row>
    <row r="12" spans="1:16" x14ac:dyDescent="0.2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0.73790433466929262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9.5228463155994092E-2</v>
      </c>
      <c r="N14" s="13">
        <f>'Ind T4'!C115</f>
        <v>4.2645886567771463E-2</v>
      </c>
    </row>
    <row r="15" spans="1:16" x14ac:dyDescent="0.2">
      <c r="L15" s="13" t="str">
        <f>'Ind T4'!A75</f>
        <v>Arts and entertainment</v>
      </c>
      <c r="M15" s="13">
        <f>'Ind T4'!B114</f>
        <v>7.311529908446146</v>
      </c>
      <c r="N15" s="13">
        <f>'Ind T4'!C114</f>
        <v>-0.30597034806572054</v>
      </c>
    </row>
    <row r="16" spans="1:16" x14ac:dyDescent="0.2">
      <c r="L16" s="13" t="str">
        <f>'Ind T4'!A74</f>
        <v>Support services</v>
      </c>
      <c r="M16" s="13">
        <f>'Ind T4'!B113</f>
        <v>-4.4670420412294742</v>
      </c>
      <c r="N16" s="13">
        <f>'Ind T4'!C113</f>
        <v>1.1179385288240473</v>
      </c>
    </row>
    <row r="17" spans="12:14" x14ac:dyDescent="0.2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0.96007380548130961</v>
      </c>
    </row>
    <row r="18" spans="12:14" x14ac:dyDescent="0.2">
      <c r="L18" s="13" t="str">
        <f>'Ind T4'!A72</f>
        <v>Real estate</v>
      </c>
      <c r="M18" s="13">
        <f>'Ind T4'!B111</f>
        <v>0.60834571984029751</v>
      </c>
      <c r="N18" s="13">
        <f>'Ind T4'!C111</f>
        <v>1.0262283075542333</v>
      </c>
    </row>
    <row r="19" spans="12:14" x14ac:dyDescent="0.2">
      <c r="L19" t="str">
        <f>'Ind T4'!A71</f>
        <v>Finance and insurance</v>
      </c>
      <c r="M19">
        <f>'Ind T4'!B110</f>
        <v>1.5954281219025646</v>
      </c>
      <c r="N19">
        <f>'Ind T4'!C110</f>
        <v>-1.2014329354257502</v>
      </c>
    </row>
    <row r="20" spans="12:14" x14ac:dyDescent="0.2">
      <c r="L20" t="str">
        <f>'Ind T4'!A70</f>
        <v>Information technology</v>
      </c>
      <c r="M20">
        <f>'Ind T4'!B109</f>
        <v>2.3546653465206679</v>
      </c>
      <c r="N20">
        <f>'Ind T4'!C109</f>
        <v>0.66171096716174382</v>
      </c>
    </row>
    <row r="21" spans="12:14" x14ac:dyDescent="0.2">
      <c r="L21" t="str">
        <f>'Ind T4'!A69</f>
        <v>Media</v>
      </c>
      <c r="M21">
        <f>'Ind T4'!B108</f>
        <v>-0.94168975243923425</v>
      </c>
      <c r="N21">
        <f>'Ind T4'!C108</f>
        <v>-0.45047454452954439</v>
      </c>
    </row>
    <row r="22" spans="12:14" x14ac:dyDescent="0.2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3.360062889285409</v>
      </c>
      <c r="N24">
        <f>'Ind T4'!C105</f>
        <v>1.214714213809498</v>
      </c>
    </row>
    <row r="25" spans="12:14" x14ac:dyDescent="0.2">
      <c r="L25" s="13" t="str">
        <f>'Ind T4'!A65</f>
        <v>Transport and storage</v>
      </c>
      <c r="M25">
        <f>'Ind T4'!B104</f>
        <v>5.6855004333477011</v>
      </c>
      <c r="N25">
        <f>'Ind T4'!C104</f>
        <v>0.62616544873479452</v>
      </c>
    </row>
    <row r="26" spans="12:14" x14ac:dyDescent="0.2">
      <c r="L26" s="13" t="str">
        <f>'Ind T4'!A64</f>
        <v>Wholesale and retail trade</v>
      </c>
      <c r="M26">
        <f>'Ind T4'!B103</f>
        <v>-1.8628135984962713</v>
      </c>
      <c r="N26">
        <f>'Ind T4'!C103</f>
        <v>0.24743319762221549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1.4725615679375137</v>
      </c>
      <c r="N29">
        <f>'Ind T4'!C100</f>
        <v>0.76424235283321096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1.3813408218332102</v>
      </c>
      <c r="N31">
        <f>'Ind T4'!C98</f>
        <v>-0.95158562585234696</v>
      </c>
    </row>
    <row r="32" spans="12:14" x14ac:dyDescent="0.2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">
      <c r="L33" s="13" t="str">
        <f>'Ind T4'!A57</f>
        <v>Food drink and tobacco</v>
      </c>
      <c r="M33">
        <f>'Ind T4'!B96</f>
        <v>1.6101471691800429</v>
      </c>
      <c r="N33">
        <f>'Ind T4'!C96</f>
        <v>0.73145791936422011</v>
      </c>
    </row>
    <row r="34" spans="12:14" x14ac:dyDescent="0.2">
      <c r="L34" s="1" t="str">
        <f>CONCATENATE("[",'Ind T4'!A56,"]")</f>
        <v>[Manufacturing]</v>
      </c>
      <c r="M34">
        <f>'Ind T4'!B95</f>
        <v>0.66023215101713717</v>
      </c>
      <c r="N34">
        <f>'Ind T4'!C95</f>
        <v>-0.67134974664524449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-0.30535597073362286</v>
      </c>
      <c r="N36">
        <f>'Ind T4'!C93</f>
        <v>1.1056607809925012</v>
      </c>
    </row>
    <row r="37" spans="12:14" x14ac:dyDescent="0.2">
      <c r="L37" s="13" t="str">
        <f>'Ind T4'!A53</f>
        <v>Electricity and gas</v>
      </c>
      <c r="M37">
        <f>'Ind T4'!B92</f>
        <v>-9.903244805597577</v>
      </c>
      <c r="N37">
        <f>'Ind T4'!C92</f>
        <v>-0.86014222060204482</v>
      </c>
    </row>
    <row r="38" spans="12:14" x14ac:dyDescent="0.2">
      <c r="L38" s="13" t="str">
        <f>'Ind T4'!A52</f>
        <v>Mining and quarrying</v>
      </c>
      <c r="M38">
        <f>'Ind T4'!B91</f>
        <v>-5.6470130861183794</v>
      </c>
      <c r="N38">
        <f>'Ind T4'!C91</f>
        <v>-2.763552212851117</v>
      </c>
    </row>
    <row r="39" spans="12:14" x14ac:dyDescent="0.2">
      <c r="L39" s="45" t="str">
        <f>'Ind T4'!A51</f>
        <v>Agriculture</v>
      </c>
      <c r="M39">
        <f>'Ind T4'!B90</f>
        <v>-8.8172345206641189</v>
      </c>
      <c r="N39">
        <f>'Ind T4'!C90</f>
        <v>0.15222552344551499</v>
      </c>
    </row>
    <row r="40" spans="12:14" x14ac:dyDescent="0.2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Cambridge and Peterborough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9.9629999999999885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11.738000000000008</v>
      </c>
      <c r="R5" s="11">
        <f t="shared" si="1"/>
        <v>12.231000000000016</v>
      </c>
      <c r="S5" s="11">
        <f t="shared" si="1"/>
        <v>11.181999999999997</v>
      </c>
      <c r="T5" s="11">
        <f t="shared" si="1"/>
        <v>10.616</v>
      </c>
      <c r="U5" s="11">
        <f t="shared" si="1"/>
        <v>12.094999999999999</v>
      </c>
      <c r="V5" s="11">
        <f t="shared" si="1"/>
        <v>13.058999999999969</v>
      </c>
      <c r="W5" s="11">
        <f t="shared" si="1"/>
        <v>9.318999999999992</v>
      </c>
      <c r="X5" s="11">
        <f t="shared" si="1"/>
        <v>9.2550000000000026</v>
      </c>
      <c r="Y5" s="11">
        <f t="shared" si="1"/>
        <v>9.2679999999999936</v>
      </c>
      <c r="Z5" s="11">
        <f t="shared" si="1"/>
        <v>9.383999999999995</v>
      </c>
      <c r="AA5" s="11">
        <f t="shared" si="1"/>
        <v>9.6379999999999963</v>
      </c>
      <c r="AB5" s="11">
        <f t="shared" si="1"/>
        <v>9.7410000000000032</v>
      </c>
      <c r="AC5" s="11">
        <f t="shared" si="1"/>
        <v>9.8190000000000026</v>
      </c>
      <c r="AD5" s="11">
        <f t="shared" si="1"/>
        <v>9.874000000000013</v>
      </c>
      <c r="AE5" s="11">
        <f t="shared" si="1"/>
        <v>9.9130000000000038</v>
      </c>
      <c r="AF5" s="11">
        <f t="shared" si="1"/>
        <v>9.9479999999999933</v>
      </c>
      <c r="AG5" s="11">
        <f t="shared" si="1"/>
        <v>9.9800000000000129</v>
      </c>
      <c r="AH5" s="11">
        <f t="shared" si="1"/>
        <v>10.006000000000004</v>
      </c>
      <c r="AI5" s="11">
        <f t="shared" si="1"/>
        <v>10.031000000000011</v>
      </c>
      <c r="AJ5" s="11">
        <f t="shared" si="1"/>
        <v>10.055999999999973</v>
      </c>
      <c r="AK5" s="11">
        <f t="shared" si="1"/>
        <v>10.079999999999986</v>
      </c>
      <c r="AL5" s="11">
        <f t="shared" si="1"/>
        <v>10.103999999999999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6.7759999999999998</v>
      </c>
      <c r="N6" s="11">
        <v>5.589999999999991</v>
      </c>
      <c r="O6" s="11">
        <v>6.7229999999999883</v>
      </c>
      <c r="P6" s="11">
        <v>5.3819999999999952</v>
      </c>
      <c r="Q6" s="11">
        <v>7.360000000000003</v>
      </c>
      <c r="R6" s="11">
        <v>6.6680000000000064</v>
      </c>
      <c r="S6" s="11">
        <v>6.2679999999999882</v>
      </c>
      <c r="T6" s="11">
        <v>5.3639999999999999</v>
      </c>
      <c r="U6" s="11">
        <v>6.4149999999999929</v>
      </c>
      <c r="V6" s="11">
        <v>6.9759999999999733</v>
      </c>
      <c r="W6" s="11">
        <v>4.2029999999999914</v>
      </c>
      <c r="X6" s="11">
        <v>4.2529999999999957</v>
      </c>
      <c r="Y6" s="11">
        <v>4.3099999999999987</v>
      </c>
      <c r="Z6" s="11">
        <v>4.354999999999996</v>
      </c>
      <c r="AA6" s="11">
        <v>4.3990000000000036</v>
      </c>
      <c r="AB6" s="11">
        <v>4.3860000000000019</v>
      </c>
      <c r="AC6" s="11">
        <v>4.3779999999999974</v>
      </c>
      <c r="AD6" s="11">
        <v>4.3690000000000015</v>
      </c>
      <c r="AE6" s="11">
        <v>4.3590000000000044</v>
      </c>
      <c r="AF6" s="11">
        <v>4.3499999999999979</v>
      </c>
      <c r="AG6" s="11">
        <v>4.3420000000000014</v>
      </c>
      <c r="AH6" s="11">
        <v>4.3330000000000011</v>
      </c>
      <c r="AI6" s="11">
        <v>4.3250000000000082</v>
      </c>
      <c r="AJ6" s="11">
        <v>4.3169999999999913</v>
      </c>
      <c r="AK6" s="172">
        <v>4.3089999999999975</v>
      </c>
      <c r="AL6" s="11">
        <v>4.3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0.17500000000000035</v>
      </c>
      <c r="N7" s="11">
        <v>0.18100000000000022</v>
      </c>
      <c r="O7" s="11">
        <v>7.6999999999999527E-2</v>
      </c>
      <c r="P7" s="11">
        <v>0.11499999999999988</v>
      </c>
      <c r="Q7" s="11">
        <v>0.11099999999999999</v>
      </c>
      <c r="R7" s="11">
        <v>0.2260000000000002</v>
      </c>
      <c r="S7" s="11">
        <v>0.14400000000000004</v>
      </c>
      <c r="T7" s="11">
        <v>0.28199999999999947</v>
      </c>
      <c r="U7" s="11">
        <v>0.25399999999999973</v>
      </c>
      <c r="V7" s="11">
        <v>0.13600000000000004</v>
      </c>
      <c r="W7" s="11">
        <v>0.16899999999999957</v>
      </c>
      <c r="X7" s="11">
        <v>0.16200000000000009</v>
      </c>
      <c r="Y7" s="11">
        <v>0.15999999999999973</v>
      </c>
      <c r="Z7" s="11">
        <v>0.15400000000000011</v>
      </c>
      <c r="AA7" s="11">
        <v>0.14899999999999952</v>
      </c>
      <c r="AB7" s="11">
        <v>0.14400000000000021</v>
      </c>
      <c r="AC7" s="11">
        <v>0.1399999999999999</v>
      </c>
      <c r="AD7" s="11">
        <v>0.13599999999999976</v>
      </c>
      <c r="AE7" s="11">
        <v>0.13199999999999981</v>
      </c>
      <c r="AF7" s="11">
        <v>0.12900000000000009</v>
      </c>
      <c r="AG7" s="11">
        <v>0.12600000000000006</v>
      </c>
      <c r="AH7" s="11">
        <v>0.12199999999999979</v>
      </c>
      <c r="AI7" s="11">
        <v>0.11899999999999965</v>
      </c>
      <c r="AJ7" s="11">
        <v>0.11599999999999991</v>
      </c>
      <c r="AK7" s="172">
        <v>0.11299999999999993</v>
      </c>
      <c r="AL7" s="11">
        <v>0.1110000000000002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0.45500000000000124</v>
      </c>
      <c r="N8" s="11">
        <v>0.56900000000000139</v>
      </c>
      <c r="O8" s="11">
        <v>0.59800000000000053</v>
      </c>
      <c r="P8" s="11">
        <v>0.68599999999999817</v>
      </c>
      <c r="Q8" s="11">
        <v>0.80600000000000005</v>
      </c>
      <c r="R8" s="11">
        <v>0.79000000000000115</v>
      </c>
      <c r="S8" s="11">
        <v>0.51600000000000024</v>
      </c>
      <c r="T8" s="11">
        <v>0.98199999999999832</v>
      </c>
      <c r="U8" s="11">
        <v>0.64799999999999824</v>
      </c>
      <c r="V8" s="11">
        <v>0.55000000000000115</v>
      </c>
      <c r="W8" s="11">
        <v>0.46900000000000019</v>
      </c>
      <c r="X8" s="11">
        <v>0.45399999999999974</v>
      </c>
      <c r="Y8" s="11">
        <v>0.43899999999999967</v>
      </c>
      <c r="Z8" s="11">
        <v>0.4339999999999995</v>
      </c>
      <c r="AA8" s="11">
        <v>0.43200000000000033</v>
      </c>
      <c r="AB8" s="11">
        <v>0.43000000000000083</v>
      </c>
      <c r="AC8" s="11">
        <v>0.4279999999999996</v>
      </c>
      <c r="AD8" s="11">
        <v>0.42600000000000038</v>
      </c>
      <c r="AE8" s="11">
        <v>0.42299999999999832</v>
      </c>
      <c r="AF8" s="11">
        <v>0.42099999999999904</v>
      </c>
      <c r="AG8" s="11">
        <v>0.41999999999999971</v>
      </c>
      <c r="AH8" s="11">
        <v>0.41799999999999937</v>
      </c>
      <c r="AI8" s="11">
        <v>0.41600000000000076</v>
      </c>
      <c r="AJ8" s="11">
        <v>0.41499999999999976</v>
      </c>
      <c r="AK8" s="172">
        <v>0.41300000000000009</v>
      </c>
      <c r="AL8" s="11">
        <v>0.41199999999999987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3.654000000000003</v>
      </c>
      <c r="N9" s="11">
        <v>3.6229999999999953</v>
      </c>
      <c r="O9" s="11">
        <v>3.8410000000000011</v>
      </c>
      <c r="P9" s="11">
        <v>4.5420000000000078</v>
      </c>
      <c r="Q9" s="11">
        <v>3.4610000000000061</v>
      </c>
      <c r="R9" s="11">
        <v>4.5470000000000077</v>
      </c>
      <c r="S9" s="11">
        <v>4.2540000000000084</v>
      </c>
      <c r="T9" s="11">
        <v>3.9880000000000027</v>
      </c>
      <c r="U9" s="11">
        <v>4.7780000000000076</v>
      </c>
      <c r="V9" s="11">
        <v>5.396999999999994</v>
      </c>
      <c r="W9" s="11">
        <v>4.4780000000000006</v>
      </c>
      <c r="X9" s="11">
        <v>4.3860000000000063</v>
      </c>
      <c r="Y9" s="11">
        <v>4.3589999999999955</v>
      </c>
      <c r="Z9" s="11">
        <v>4.4409999999999998</v>
      </c>
      <c r="AA9" s="11">
        <v>4.6579999999999933</v>
      </c>
      <c r="AB9" s="11">
        <v>4.7810000000000015</v>
      </c>
      <c r="AC9" s="11">
        <v>4.8730000000000064</v>
      </c>
      <c r="AD9" s="11">
        <v>4.9430000000000112</v>
      </c>
      <c r="AE9" s="11">
        <v>4.9990000000000023</v>
      </c>
      <c r="AF9" s="11">
        <v>5.0479999999999947</v>
      </c>
      <c r="AG9" s="11">
        <v>5.0920000000000112</v>
      </c>
      <c r="AH9" s="11">
        <v>5.1330000000000036</v>
      </c>
      <c r="AI9" s="11">
        <v>5.1710000000000029</v>
      </c>
      <c r="AJ9" s="11">
        <v>5.2079999999999815</v>
      </c>
      <c r="AK9" s="172">
        <v>5.2449999999999886</v>
      </c>
      <c r="AL9" s="11">
        <v>5.2810000000000006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41.373999999999967</v>
      </c>
      <c r="N11" s="11">
        <f t="shared" si="2"/>
        <v>41.363000000000071</v>
      </c>
      <c r="O11" s="11">
        <f t="shared" si="2"/>
        <v>41.960000000000079</v>
      </c>
      <c r="P11" s="11">
        <f t="shared" si="2"/>
        <v>41.527000000000001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41.073999999999955</v>
      </c>
      <c r="T11" s="11">
        <f t="shared" ref="T11" si="5">SUM(T12:T14)</f>
        <v>42.562999999999953</v>
      </c>
      <c r="U11" s="11">
        <f t="shared" ref="U11" si="6">SUM(U12:U14)</f>
        <v>43.558999999999948</v>
      </c>
      <c r="V11" s="11">
        <f t="shared" ref="V11" si="7">SUM(V12:V14)</f>
        <v>43.19300000000004</v>
      </c>
      <c r="W11" s="11">
        <f t="shared" ref="W11" si="8">SUM(W12:W14)</f>
        <v>42.078999999999965</v>
      </c>
      <c r="X11" s="11">
        <f t="shared" ref="X11" si="9">SUM(X12:X14)</f>
        <v>42.128999999999948</v>
      </c>
      <c r="Y11" s="11">
        <f t="shared" ref="Y11" si="10">SUM(Y12:Y14)</f>
        <v>41.855999999999945</v>
      </c>
      <c r="Z11" s="11">
        <f t="shared" ref="Z11" si="11">SUM(Z12:Z14)</f>
        <v>41.547999999999995</v>
      </c>
      <c r="AA11" s="11">
        <f t="shared" ref="AA11" si="12">SUM(AA12:AA14)</f>
        <v>41.293999999999947</v>
      </c>
      <c r="AB11" s="11">
        <f t="shared" ref="AB11" si="13">SUM(AB12:AB14)</f>
        <v>40.985999999999976</v>
      </c>
      <c r="AC11" s="11">
        <f t="shared" ref="AC11" si="14">SUM(AC12:AC14)</f>
        <v>40.660000000000025</v>
      </c>
      <c r="AD11" s="11">
        <f>SUM(AD12:AD14)</f>
        <v>40.331999999999944</v>
      </c>
      <c r="AE11" s="11">
        <f t="shared" ref="AE11" si="15">SUM(AE12:AE14)</f>
        <v>40.013000000000034</v>
      </c>
      <c r="AF11" s="11">
        <f t="shared" ref="AF11" si="16">SUM(AF12:AF14)</f>
        <v>39.702999999999975</v>
      </c>
      <c r="AG11" s="11">
        <f t="shared" ref="AG11:AL11" si="17">SUM(AG12:AG14)</f>
        <v>39.423000000000009</v>
      </c>
      <c r="AH11" s="11">
        <f t="shared" si="17"/>
        <v>39.13600000000001</v>
      </c>
      <c r="AI11" s="11">
        <f t="shared" si="17"/>
        <v>38.853000000000158</v>
      </c>
      <c r="AJ11" s="11">
        <f t="shared" si="17"/>
        <v>38.574999999999974</v>
      </c>
      <c r="AK11" s="11">
        <f t="shared" si="17"/>
        <v>38.30000000000004</v>
      </c>
      <c r="AL11" s="11">
        <f t="shared" si="17"/>
        <v>38.035000000000025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6.2259999999999929</v>
      </c>
      <c r="N12" s="11">
        <v>6.0630000000000042</v>
      </c>
      <c r="O12" s="11">
        <v>5.2420000000000124</v>
      </c>
      <c r="P12" s="11">
        <v>4.7269999999999976</v>
      </c>
      <c r="Q12" s="11">
        <v>6.92</v>
      </c>
      <c r="R12" s="11">
        <v>6.0980000000000034</v>
      </c>
      <c r="S12" s="11">
        <v>6.0719999999999903</v>
      </c>
      <c r="T12" s="11">
        <v>6.9300000000000024</v>
      </c>
      <c r="U12" s="11">
        <v>6.6859999999999884</v>
      </c>
      <c r="V12" s="11">
        <v>6.801999999999996</v>
      </c>
      <c r="W12" s="11">
        <v>6.6049999999999978</v>
      </c>
      <c r="X12" s="11">
        <v>6.7130000000000019</v>
      </c>
      <c r="Y12" s="11">
        <v>6.838000000000001</v>
      </c>
      <c r="Z12" s="11">
        <v>6.9039999999999937</v>
      </c>
      <c r="AA12" s="11">
        <v>6.9599999999999973</v>
      </c>
      <c r="AB12" s="11">
        <v>7.0100000000000131</v>
      </c>
      <c r="AC12" s="11">
        <v>7.0450000000000106</v>
      </c>
      <c r="AD12" s="11">
        <v>7.0799999999999939</v>
      </c>
      <c r="AE12" s="11">
        <v>7.1159999999999854</v>
      </c>
      <c r="AF12" s="11">
        <v>7.1510000000000087</v>
      </c>
      <c r="AG12" s="11">
        <v>7.1899999999999995</v>
      </c>
      <c r="AH12" s="11">
        <v>7.2289999999999921</v>
      </c>
      <c r="AI12" s="11">
        <v>7.2660000000000018</v>
      </c>
      <c r="AJ12" s="11">
        <v>7.3019999999999925</v>
      </c>
      <c r="AK12" s="172">
        <v>7.3359999999999834</v>
      </c>
      <c r="AL12" s="11">
        <v>7.3679999999999986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13.743999999999977</v>
      </c>
      <c r="N13" s="11">
        <v>13.310000000000027</v>
      </c>
      <c r="O13" s="11">
        <v>13.174999999999997</v>
      </c>
      <c r="P13" s="11">
        <v>12.668000000000038</v>
      </c>
      <c r="Q13" s="11">
        <v>11.094999999999999</v>
      </c>
      <c r="R13" s="11">
        <v>10.858999999999984</v>
      </c>
      <c r="S13" s="11">
        <v>9.5819999999999883</v>
      </c>
      <c r="T13" s="11">
        <v>10.988999999999988</v>
      </c>
      <c r="U13" s="11">
        <v>10.351999999999981</v>
      </c>
      <c r="V13" s="11">
        <v>10.431000000000013</v>
      </c>
      <c r="W13" s="11">
        <v>10.026999999999989</v>
      </c>
      <c r="X13" s="11">
        <v>10.208000000000011</v>
      </c>
      <c r="Y13" s="11">
        <v>10.123999999999988</v>
      </c>
      <c r="Z13" s="11">
        <v>10.09800000000001</v>
      </c>
      <c r="AA13" s="11">
        <v>10.03799999999997</v>
      </c>
      <c r="AB13" s="11">
        <v>9.9589999999999925</v>
      </c>
      <c r="AC13" s="11">
        <v>9.8230000000000306</v>
      </c>
      <c r="AD13" s="11">
        <v>9.6850000000000094</v>
      </c>
      <c r="AE13" s="11">
        <v>9.5480000000000071</v>
      </c>
      <c r="AF13" s="11">
        <v>9.4119999999999866</v>
      </c>
      <c r="AG13" s="11">
        <v>9.2840000000000114</v>
      </c>
      <c r="AH13" s="11">
        <v>9.1519999999999939</v>
      </c>
      <c r="AI13" s="11">
        <v>9.0200000000000333</v>
      </c>
      <c r="AJ13" s="11">
        <v>8.886999999999988</v>
      </c>
      <c r="AK13" s="172">
        <v>8.7530000000000179</v>
      </c>
      <c r="AL13" s="11">
        <v>8.6200000000000099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21.403999999999996</v>
      </c>
      <c r="N14" s="11">
        <v>21.990000000000038</v>
      </c>
      <c r="O14" s="11">
        <v>23.54300000000007</v>
      </c>
      <c r="P14" s="11">
        <v>24.131999999999969</v>
      </c>
      <c r="Q14" s="11">
        <v>23.05800000000006</v>
      </c>
      <c r="R14" s="11">
        <v>23.759999999999909</v>
      </c>
      <c r="S14" s="11">
        <v>25.41999999999998</v>
      </c>
      <c r="T14" s="11">
        <v>24.643999999999963</v>
      </c>
      <c r="U14" s="11">
        <v>26.520999999999979</v>
      </c>
      <c r="V14" s="11">
        <v>25.960000000000029</v>
      </c>
      <c r="W14" s="11">
        <v>25.446999999999978</v>
      </c>
      <c r="X14" s="11">
        <v>25.207999999999934</v>
      </c>
      <c r="Y14" s="11">
        <v>24.893999999999956</v>
      </c>
      <c r="Z14" s="11">
        <v>24.545999999999992</v>
      </c>
      <c r="AA14" s="11">
        <v>24.295999999999978</v>
      </c>
      <c r="AB14" s="11">
        <v>24.016999999999967</v>
      </c>
      <c r="AC14" s="11">
        <v>23.791999999999987</v>
      </c>
      <c r="AD14" s="11">
        <v>23.56699999999994</v>
      </c>
      <c r="AE14" s="11">
        <v>23.349000000000043</v>
      </c>
      <c r="AF14" s="11">
        <v>23.139999999999983</v>
      </c>
      <c r="AG14" s="11">
        <v>22.948999999999998</v>
      </c>
      <c r="AH14" s="11">
        <v>22.755000000000024</v>
      </c>
      <c r="AI14" s="11">
        <v>22.567000000000121</v>
      </c>
      <c r="AJ14" s="11">
        <v>22.385999999999999</v>
      </c>
      <c r="AK14" s="172">
        <v>22.211000000000034</v>
      </c>
      <c r="AL14" s="11">
        <v>22.047000000000018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26.045000000000016</v>
      </c>
      <c r="N16" s="11">
        <v>24.996999999999993</v>
      </c>
      <c r="O16" s="11">
        <v>21.905000000000001</v>
      </c>
      <c r="P16" s="11">
        <v>22.729999999999983</v>
      </c>
      <c r="Q16" s="11">
        <v>25.035000000000014</v>
      </c>
      <c r="R16" s="11">
        <v>27.060999999999979</v>
      </c>
      <c r="S16" s="11">
        <v>27.166000000000004</v>
      </c>
      <c r="T16" s="11">
        <v>29.691000000000003</v>
      </c>
      <c r="U16" s="11">
        <v>28.587000000000039</v>
      </c>
      <c r="V16" s="11">
        <v>26.615999999999971</v>
      </c>
      <c r="W16" s="11">
        <v>29.112999999999943</v>
      </c>
      <c r="X16" s="11">
        <v>29.02500000000007</v>
      </c>
      <c r="Y16" s="11">
        <v>29.33599999999997</v>
      </c>
      <c r="Z16" s="11">
        <v>30.002000000000031</v>
      </c>
      <c r="AA16" s="11">
        <v>30.499999999999982</v>
      </c>
      <c r="AB16" s="11">
        <v>30.716999999999949</v>
      </c>
      <c r="AC16" s="11">
        <v>30.915000000000035</v>
      </c>
      <c r="AD16" s="11">
        <v>31.075999999999972</v>
      </c>
      <c r="AE16" s="11">
        <v>31.256999999999969</v>
      </c>
      <c r="AF16" s="11">
        <v>31.428999999999959</v>
      </c>
      <c r="AG16" s="11">
        <v>31.622000000000011</v>
      </c>
      <c r="AH16" s="11">
        <v>31.818000000000019</v>
      </c>
      <c r="AI16" s="11">
        <v>32.019000000000027</v>
      </c>
      <c r="AJ16" s="11">
        <v>32.222999999999942</v>
      </c>
      <c r="AK16" s="172">
        <v>32.428000000000033</v>
      </c>
      <c r="AL16" s="11">
        <v>32.634999999999962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106.11299999999991</v>
      </c>
      <c r="N18" s="11">
        <f t="shared" ref="N18:AL18" si="18">SUM(N19:N21)</f>
        <v>105.09500000000013</v>
      </c>
      <c r="O18" s="11">
        <f t="shared" si="18"/>
        <v>104.65499999999999</v>
      </c>
      <c r="P18" s="11">
        <f t="shared" si="18"/>
        <v>104.13600000000017</v>
      </c>
      <c r="Q18" s="11">
        <f t="shared" si="18"/>
        <v>111.77100000000006</v>
      </c>
      <c r="R18" s="11">
        <f t="shared" si="18"/>
        <v>114.73500000000003</v>
      </c>
      <c r="S18" s="11">
        <f t="shared" si="18"/>
        <v>118.00100000000005</v>
      </c>
      <c r="T18" s="11">
        <f t="shared" si="18"/>
        <v>119.62299999999999</v>
      </c>
      <c r="U18" s="11">
        <f t="shared" si="18"/>
        <v>122.49899999999985</v>
      </c>
      <c r="V18" s="11">
        <f t="shared" si="18"/>
        <v>120.471</v>
      </c>
      <c r="W18" s="11">
        <f t="shared" si="18"/>
        <v>118.47099999999998</v>
      </c>
      <c r="X18" s="11">
        <f t="shared" si="18"/>
        <v>117.72799999999992</v>
      </c>
      <c r="Y18" s="11">
        <f t="shared" si="18"/>
        <v>118.34700000000007</v>
      </c>
      <c r="Z18" s="11">
        <f t="shared" si="18"/>
        <v>119.37299999999993</v>
      </c>
      <c r="AA18" s="11">
        <f t="shared" si="18"/>
        <v>120.66999999999997</v>
      </c>
      <c r="AB18" s="11">
        <f t="shared" si="18"/>
        <v>121.75299999999982</v>
      </c>
      <c r="AC18" s="11">
        <f t="shared" si="18"/>
        <v>122.62000000000016</v>
      </c>
      <c r="AD18" s="11">
        <f t="shared" si="18"/>
        <v>123.40799999999999</v>
      </c>
      <c r="AE18" s="11">
        <f t="shared" si="18"/>
        <v>124.1550000000001</v>
      </c>
      <c r="AF18" s="11">
        <f t="shared" si="18"/>
        <v>124.87799999999987</v>
      </c>
      <c r="AG18" s="11">
        <f t="shared" si="18"/>
        <v>125.61100000000022</v>
      </c>
      <c r="AH18" s="11">
        <f t="shared" si="18"/>
        <v>126.33800000000002</v>
      </c>
      <c r="AI18" s="11">
        <f t="shared" si="18"/>
        <v>127.05100000000003</v>
      </c>
      <c r="AJ18" s="11">
        <f t="shared" si="18"/>
        <v>127.77699999999979</v>
      </c>
      <c r="AK18" s="11">
        <f t="shared" si="18"/>
        <v>128.48500000000018</v>
      </c>
      <c r="AL18" s="11">
        <f t="shared" si="18"/>
        <v>129.18400000000005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65.320999999999898</v>
      </c>
      <c r="N19" s="11">
        <v>65.933000000000106</v>
      </c>
      <c r="O19" s="11">
        <v>63.045999999999957</v>
      </c>
      <c r="P19" s="11">
        <v>62.721000000000089</v>
      </c>
      <c r="Q19" s="11">
        <v>68.400000000000091</v>
      </c>
      <c r="R19" s="11">
        <v>71.678000000000054</v>
      </c>
      <c r="S19" s="11">
        <v>69.582000000000008</v>
      </c>
      <c r="T19" s="11">
        <v>71.426000000000045</v>
      </c>
      <c r="U19" s="11">
        <v>70.383999999999887</v>
      </c>
      <c r="V19" s="11">
        <v>66.970000000000027</v>
      </c>
      <c r="W19" s="11">
        <v>65.245999999999981</v>
      </c>
      <c r="X19" s="11">
        <v>65.768000000000001</v>
      </c>
      <c r="Y19" s="11">
        <v>66.003000000000029</v>
      </c>
      <c r="Z19" s="11">
        <v>66.058000000000007</v>
      </c>
      <c r="AA19" s="11">
        <v>66.230999999999952</v>
      </c>
      <c r="AB19" s="11">
        <v>66.43899999999978</v>
      </c>
      <c r="AC19" s="11">
        <v>66.573000000000164</v>
      </c>
      <c r="AD19" s="11">
        <v>66.686000000000035</v>
      </c>
      <c r="AE19" s="11">
        <v>66.789000000000058</v>
      </c>
      <c r="AF19" s="11">
        <v>66.886999999999929</v>
      </c>
      <c r="AG19" s="11">
        <v>67.003000000000128</v>
      </c>
      <c r="AH19" s="11">
        <v>67.128000000000014</v>
      </c>
      <c r="AI19" s="11">
        <v>67.253000000000057</v>
      </c>
      <c r="AJ19" s="11">
        <v>67.406999999999798</v>
      </c>
      <c r="AK19" s="172">
        <v>67.557000000000187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21.733000000000015</v>
      </c>
      <c r="N20" s="11">
        <v>18.989000000000019</v>
      </c>
      <c r="O20" s="11">
        <v>19.439000000000036</v>
      </c>
      <c r="P20" s="11">
        <v>17.752000000000052</v>
      </c>
      <c r="Q20" s="11">
        <v>17.297999999999973</v>
      </c>
      <c r="R20" s="11">
        <v>17.516999999999989</v>
      </c>
      <c r="S20" s="11">
        <v>21.965000000000018</v>
      </c>
      <c r="T20" s="11">
        <v>20.098999999999997</v>
      </c>
      <c r="U20" s="11">
        <v>23.095999999999982</v>
      </c>
      <c r="V20" s="11">
        <v>24.096000000000032</v>
      </c>
      <c r="W20" s="11">
        <v>23.095999999999979</v>
      </c>
      <c r="X20" s="11">
        <v>24.19099999999996</v>
      </c>
      <c r="Y20" s="11">
        <v>24.388000000000012</v>
      </c>
      <c r="Z20" s="11">
        <v>24.516999999999957</v>
      </c>
      <c r="AA20" s="11">
        <v>24.67499999999999</v>
      </c>
      <c r="AB20" s="11">
        <v>24.777000000000022</v>
      </c>
      <c r="AC20" s="11">
        <v>24.841000000000012</v>
      </c>
      <c r="AD20" s="11">
        <v>24.901999999999958</v>
      </c>
      <c r="AE20" s="11">
        <v>24.961000000000059</v>
      </c>
      <c r="AF20" s="11">
        <v>25.020999999999937</v>
      </c>
      <c r="AG20" s="11">
        <v>25.086000000000052</v>
      </c>
      <c r="AH20" s="11">
        <v>25.146000000000008</v>
      </c>
      <c r="AI20" s="11">
        <v>25.202999999999989</v>
      </c>
      <c r="AJ20" s="11">
        <v>25.258000000000028</v>
      </c>
      <c r="AK20" s="172">
        <v>25.310999999999993</v>
      </c>
      <c r="AL20" s="11">
        <v>25.363000000000007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22.170000000000005</v>
      </c>
      <c r="P21" s="11">
        <v>23.663000000000025</v>
      </c>
      <c r="Q21" s="11">
        <v>26.07299999999999</v>
      </c>
      <c r="R21" s="11">
        <v>25.539999999999981</v>
      </c>
      <c r="S21" s="11">
        <v>26.454000000000025</v>
      </c>
      <c r="T21" s="11">
        <v>28.097999999999963</v>
      </c>
      <c r="U21" s="11">
        <v>29.018999999999973</v>
      </c>
      <c r="V21" s="11">
        <v>29.404999999999937</v>
      </c>
      <c r="W21" s="11">
        <v>30.129000000000026</v>
      </c>
      <c r="X21" s="11">
        <v>27.768999999999963</v>
      </c>
      <c r="Y21" s="11">
        <v>27.956000000000021</v>
      </c>
      <c r="Z21" s="11">
        <v>28.797999999999981</v>
      </c>
      <c r="AA21" s="11">
        <v>29.764000000000028</v>
      </c>
      <c r="AB21" s="11">
        <v>30.536999999999999</v>
      </c>
      <c r="AC21" s="11">
        <v>31.205999999999985</v>
      </c>
      <c r="AD21" s="11">
        <v>31.819999999999993</v>
      </c>
      <c r="AE21" s="11">
        <v>32.404999999999987</v>
      </c>
      <c r="AF21" s="11">
        <v>32.969999999999992</v>
      </c>
      <c r="AG21" s="11">
        <v>33.522000000000034</v>
      </c>
      <c r="AH21" s="11">
        <v>34.063999999999986</v>
      </c>
      <c r="AI21" s="11">
        <v>34.594999999999985</v>
      </c>
      <c r="AJ21" s="11">
        <v>35.111999999999959</v>
      </c>
      <c r="AK21" s="172">
        <v>35.61699999999999</v>
      </c>
      <c r="AL21" s="11">
        <v>36.111000000000125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143.81899999999999</v>
      </c>
      <c r="Q23" s="11">
        <f t="shared" si="19"/>
        <v>156.11999999999995</v>
      </c>
      <c r="R23" s="11">
        <f t="shared" si="19"/>
        <v>167.78500000000008</v>
      </c>
      <c r="S23" s="11">
        <f t="shared" si="19"/>
        <v>168.59599999999992</v>
      </c>
      <c r="T23" s="11">
        <f t="shared" si="19"/>
        <v>170.42199999999991</v>
      </c>
      <c r="U23" s="11">
        <f t="shared" si="19"/>
        <v>162.88500000000002</v>
      </c>
      <c r="V23" s="11">
        <f t="shared" si="19"/>
        <v>176.5929999999999</v>
      </c>
      <c r="W23" s="11">
        <f t="shared" si="19"/>
        <v>174.01999999999998</v>
      </c>
      <c r="X23" s="11">
        <f t="shared" si="19"/>
        <v>175.452</v>
      </c>
      <c r="Y23" s="11">
        <f t="shared" si="19"/>
        <v>175.96399999999994</v>
      </c>
      <c r="Z23" s="11">
        <f t="shared" si="19"/>
        <v>177.05399999999997</v>
      </c>
      <c r="AA23" s="11">
        <f t="shared" si="19"/>
        <v>178.45400000000012</v>
      </c>
      <c r="AB23" s="11">
        <f t="shared" si="19"/>
        <v>179.57899999999984</v>
      </c>
      <c r="AC23" s="11">
        <f t="shared" si="19"/>
        <v>180.70299999999975</v>
      </c>
      <c r="AD23" s="11">
        <f t="shared" si="19"/>
        <v>181.81799999999978</v>
      </c>
      <c r="AE23" s="11">
        <f t="shared" si="19"/>
        <v>182.92500000000013</v>
      </c>
      <c r="AF23" s="11">
        <f t="shared" si="19"/>
        <v>184.05800000000022</v>
      </c>
      <c r="AG23" s="11">
        <f t="shared" si="19"/>
        <v>185.21799999999985</v>
      </c>
      <c r="AH23" s="11">
        <f t="shared" si="19"/>
        <v>186.375</v>
      </c>
      <c r="AI23" s="11">
        <f t="shared" si="19"/>
        <v>187.53899999999987</v>
      </c>
      <c r="AJ23" s="11">
        <f t="shared" si="19"/>
        <v>188.70300000000026</v>
      </c>
      <c r="AK23" s="11">
        <f t="shared" si="19"/>
        <v>189.85799999999989</v>
      </c>
      <c r="AL23" s="11">
        <f t="shared" si="19"/>
        <v>191.01100000000005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5.1900000000000084</v>
      </c>
      <c r="N24" s="11">
        <v>3.9899999999999967</v>
      </c>
      <c r="O24" s="11">
        <v>5.234</v>
      </c>
      <c r="P24" s="11">
        <v>4.7880000000000331</v>
      </c>
      <c r="Q24" s="11">
        <v>4.6650000000000027</v>
      </c>
      <c r="R24" s="11">
        <v>7.0770000000000017</v>
      </c>
      <c r="S24" s="11">
        <v>7.0879999999999832</v>
      </c>
      <c r="T24" s="11">
        <v>6.735999999999998</v>
      </c>
      <c r="U24" s="11">
        <v>5.1290000000000076</v>
      </c>
      <c r="V24" s="11">
        <v>6.16699999999999</v>
      </c>
      <c r="W24" s="11">
        <v>6.7500000000000062</v>
      </c>
      <c r="X24" s="11">
        <v>6.610999999999982</v>
      </c>
      <c r="Y24" s="11">
        <v>6.5549999999999908</v>
      </c>
      <c r="Z24" s="11">
        <v>6.4930000000000048</v>
      </c>
      <c r="AA24" s="11">
        <v>6.4479999999999933</v>
      </c>
      <c r="AB24" s="11">
        <v>6.4459999999999962</v>
      </c>
      <c r="AC24" s="11">
        <v>6.4339999999999851</v>
      </c>
      <c r="AD24" s="11">
        <v>6.4209999999999994</v>
      </c>
      <c r="AE24" s="11">
        <v>6.4080000000000181</v>
      </c>
      <c r="AF24" s="11">
        <v>6.3959999999999955</v>
      </c>
      <c r="AG24" s="11">
        <v>6.3810000000000029</v>
      </c>
      <c r="AH24" s="11">
        <v>6.3670000000000009</v>
      </c>
      <c r="AI24" s="11">
        <v>6.3519999999999994</v>
      </c>
      <c r="AJ24" s="11">
        <v>6.3379999999999939</v>
      </c>
      <c r="AK24" s="172">
        <v>6.3230000000000013</v>
      </c>
      <c r="AL24" s="11">
        <v>6.3079999999999865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13.109000000000032</v>
      </c>
      <c r="N25" s="11">
        <v>13.132999999999962</v>
      </c>
      <c r="O25" s="11">
        <v>16.274999999999981</v>
      </c>
      <c r="P25" s="11">
        <v>17.232000000000056</v>
      </c>
      <c r="Q25" s="11">
        <v>18.940999999999949</v>
      </c>
      <c r="R25" s="11">
        <v>17.607999999999976</v>
      </c>
      <c r="S25" s="11">
        <v>19.414000000000051</v>
      </c>
      <c r="T25" s="11">
        <v>22.118000000000023</v>
      </c>
      <c r="U25" s="11">
        <v>18.243999999999978</v>
      </c>
      <c r="V25" s="11">
        <v>20.07400000000003</v>
      </c>
      <c r="W25" s="11">
        <v>19.780999999999985</v>
      </c>
      <c r="X25" s="11">
        <v>19.920999999999975</v>
      </c>
      <c r="Y25" s="11">
        <v>20.030999999999985</v>
      </c>
      <c r="Z25" s="11">
        <v>20.302000000000067</v>
      </c>
      <c r="AA25" s="11">
        <v>20.517999999999972</v>
      </c>
      <c r="AB25" s="11">
        <v>20.705000000000027</v>
      </c>
      <c r="AC25" s="11">
        <v>20.863000000000014</v>
      </c>
      <c r="AD25" s="11">
        <v>20.986000000000033</v>
      </c>
      <c r="AE25" s="11">
        <v>21.099000000000029</v>
      </c>
      <c r="AF25" s="11">
        <v>21.210000000000043</v>
      </c>
      <c r="AG25" s="11">
        <v>21.329999999999973</v>
      </c>
      <c r="AH25" s="11">
        <v>21.448000000000008</v>
      </c>
      <c r="AI25" s="11">
        <v>21.560999999999957</v>
      </c>
      <c r="AJ25" s="11">
        <v>21.664000000000019</v>
      </c>
      <c r="AK25" s="172">
        <v>21.755999999999982</v>
      </c>
      <c r="AL25" s="11">
        <v>21.837999999999973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10.602000000000006</v>
      </c>
      <c r="N26" s="11">
        <v>10.705999999999985</v>
      </c>
      <c r="O26" s="11">
        <v>10.846000000000009</v>
      </c>
      <c r="P26" s="11">
        <v>10.307</v>
      </c>
      <c r="Q26" s="11">
        <v>11.994000000000005</v>
      </c>
      <c r="R26" s="11">
        <v>9.8230000000000022</v>
      </c>
      <c r="S26" s="11">
        <v>9.4219999999999899</v>
      </c>
      <c r="T26" s="11">
        <v>9.3089999999999922</v>
      </c>
      <c r="U26" s="11">
        <v>9.5510000000000055</v>
      </c>
      <c r="V26" s="11">
        <v>10.234000000000007</v>
      </c>
      <c r="W26" s="11">
        <v>10.631999999999994</v>
      </c>
      <c r="X26" s="11">
        <v>10.725999999999971</v>
      </c>
      <c r="Y26" s="11">
        <v>10.594999999999995</v>
      </c>
      <c r="Z26" s="11">
        <v>10.426000000000046</v>
      </c>
      <c r="AA26" s="11">
        <v>10.251000000000037</v>
      </c>
      <c r="AB26" s="11">
        <v>10.115000000000011</v>
      </c>
      <c r="AC26" s="11">
        <v>9.9899999999999913</v>
      </c>
      <c r="AD26" s="11">
        <v>9.8650000000000215</v>
      </c>
      <c r="AE26" s="11">
        <v>9.74</v>
      </c>
      <c r="AF26" s="11">
        <v>9.6160000000000085</v>
      </c>
      <c r="AG26" s="11">
        <v>9.4919999999999902</v>
      </c>
      <c r="AH26" s="11">
        <v>9.3660000000000174</v>
      </c>
      <c r="AI26" s="11">
        <v>9.2399999999999878</v>
      </c>
      <c r="AJ26" s="11">
        <v>9.1160000000000139</v>
      </c>
      <c r="AK26" s="172">
        <v>8.9919999999999831</v>
      </c>
      <c r="AL26" s="11">
        <v>8.8689999999999873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8.1210000000000058</v>
      </c>
      <c r="N27" s="11">
        <v>6.0090000000000003</v>
      </c>
      <c r="O27" s="11">
        <v>5.8200000000000172</v>
      </c>
      <c r="P27" s="11">
        <v>6.7939999999999952</v>
      </c>
      <c r="Q27" s="11">
        <v>5.2100000000000026</v>
      </c>
      <c r="R27" s="11">
        <v>6.7880000000000109</v>
      </c>
      <c r="S27" s="11">
        <v>6.1850000000000032</v>
      </c>
      <c r="T27" s="11">
        <v>6.3029999999999964</v>
      </c>
      <c r="U27" s="11">
        <v>6.8350000000000071</v>
      </c>
      <c r="V27" s="11">
        <v>6.8459999999999868</v>
      </c>
      <c r="W27" s="11">
        <v>6.9970000000000034</v>
      </c>
      <c r="X27" s="11">
        <v>7.0059999999999985</v>
      </c>
      <c r="Y27" s="11">
        <v>6.9870000000000099</v>
      </c>
      <c r="Z27" s="11">
        <v>7.0130000000000248</v>
      </c>
      <c r="AA27" s="11">
        <v>7.0889999999999924</v>
      </c>
      <c r="AB27" s="11">
        <v>7.1600000000000019</v>
      </c>
      <c r="AC27" s="11">
        <v>7.2469999999999919</v>
      </c>
      <c r="AD27" s="11">
        <v>7.3419999999999854</v>
      </c>
      <c r="AE27" s="11">
        <v>7.4409999999999954</v>
      </c>
      <c r="AF27" s="11">
        <v>7.5420000000000096</v>
      </c>
      <c r="AG27" s="11">
        <v>7.6440000000000001</v>
      </c>
      <c r="AH27" s="11">
        <v>7.7470000000000088</v>
      </c>
      <c r="AI27" s="11">
        <v>7.8500000000000139</v>
      </c>
      <c r="AJ27" s="11">
        <v>7.953000000000003</v>
      </c>
      <c r="AK27" s="172">
        <v>8.0550000000000068</v>
      </c>
      <c r="AL27" s="11">
        <v>8.1550000000000136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42.637000000000079</v>
      </c>
      <c r="N28" s="11">
        <v>36.479000000000013</v>
      </c>
      <c r="O28" s="11">
        <v>41.250999999999991</v>
      </c>
      <c r="P28" s="11">
        <v>43.24999999999995</v>
      </c>
      <c r="Q28" s="11">
        <v>46.84500000000002</v>
      </c>
      <c r="R28" s="11">
        <v>51.700000000000053</v>
      </c>
      <c r="S28" s="11">
        <v>48.641999999999967</v>
      </c>
      <c r="T28" s="11">
        <v>55.198999999999913</v>
      </c>
      <c r="U28" s="11">
        <v>57.782000000000075</v>
      </c>
      <c r="V28" s="11">
        <v>65.733999999999924</v>
      </c>
      <c r="W28" s="11">
        <v>60.894000000000055</v>
      </c>
      <c r="X28" s="11">
        <v>61.734999999999964</v>
      </c>
      <c r="Y28" s="11">
        <v>62.225000000000058</v>
      </c>
      <c r="Z28" s="11">
        <v>62.87699999999991</v>
      </c>
      <c r="AA28" s="11">
        <v>63.579000000000093</v>
      </c>
      <c r="AB28" s="11">
        <v>64.179999999999765</v>
      </c>
      <c r="AC28" s="11">
        <v>64.751999999999882</v>
      </c>
      <c r="AD28" s="11">
        <v>65.342999999999932</v>
      </c>
      <c r="AE28" s="11">
        <v>65.950999999999993</v>
      </c>
      <c r="AF28" s="11">
        <v>66.58200000000015</v>
      </c>
      <c r="AG28" s="11">
        <v>67.20099999999988</v>
      </c>
      <c r="AH28" s="11">
        <v>67.813999999999908</v>
      </c>
      <c r="AI28" s="11">
        <v>68.428999999999945</v>
      </c>
      <c r="AJ28" s="11">
        <v>69.045000000000115</v>
      </c>
      <c r="AK28" s="172">
        <v>69.66099999999993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36.11800000000008</v>
      </c>
      <c r="N29" s="11">
        <v>33.029000000000046</v>
      </c>
      <c r="O29" s="11">
        <v>38.410000000000032</v>
      </c>
      <c r="P29" s="11">
        <v>42.888999999999911</v>
      </c>
      <c r="Q29" s="11">
        <v>44.538999999999973</v>
      </c>
      <c r="R29" s="11">
        <v>49.375999999999998</v>
      </c>
      <c r="S29" s="11">
        <v>48.817999999999969</v>
      </c>
      <c r="T29" s="11">
        <v>45.627000000000017</v>
      </c>
      <c r="U29" s="11">
        <v>42.297999999999909</v>
      </c>
      <c r="V29" s="11">
        <v>42.44699999999991</v>
      </c>
      <c r="W29" s="11">
        <v>39.289999999999942</v>
      </c>
      <c r="X29" s="11">
        <v>40.055000000000057</v>
      </c>
      <c r="Y29" s="11">
        <v>41.004999999999953</v>
      </c>
      <c r="Z29" s="11">
        <v>41.543999999999947</v>
      </c>
      <c r="AA29" s="11">
        <v>41.997000000000057</v>
      </c>
      <c r="AB29" s="11">
        <v>42.363</v>
      </c>
      <c r="AC29" s="11">
        <v>42.770999999999859</v>
      </c>
      <c r="AD29" s="11">
        <v>43.174999999999812</v>
      </c>
      <c r="AE29" s="11">
        <v>43.576000000000086</v>
      </c>
      <c r="AF29" s="11">
        <v>43.978999999999985</v>
      </c>
      <c r="AG29" s="11">
        <v>44.392999999999965</v>
      </c>
      <c r="AH29" s="11">
        <v>44.79500000000003</v>
      </c>
      <c r="AI29" s="11">
        <v>45.198999999999913</v>
      </c>
      <c r="AJ29" s="11">
        <v>45.604000000000113</v>
      </c>
      <c r="AK29" s="172">
        <v>46.009999999999991</v>
      </c>
      <c r="AL29" s="11">
        <v>46.42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8.7019999999999857</v>
      </c>
      <c r="N30" s="11">
        <v>8.4100000000000019</v>
      </c>
      <c r="O30" s="11">
        <v>9.0959999999999965</v>
      </c>
      <c r="P30" s="11">
        <v>8.4370000000000136</v>
      </c>
      <c r="Q30" s="11">
        <v>11.023999999999992</v>
      </c>
      <c r="R30" s="11">
        <v>9.9010000000000105</v>
      </c>
      <c r="S30" s="11">
        <v>13.351999999999972</v>
      </c>
      <c r="T30" s="11">
        <v>12.012999999999973</v>
      </c>
      <c r="U30" s="11">
        <v>10.945000000000007</v>
      </c>
      <c r="V30" s="11">
        <v>11.471000000000011</v>
      </c>
      <c r="W30" s="11">
        <v>14.09</v>
      </c>
      <c r="X30" s="11">
        <v>13.850000000000014</v>
      </c>
      <c r="Y30" s="11">
        <v>13.079999999999989</v>
      </c>
      <c r="Z30" s="11">
        <v>12.87099999999999</v>
      </c>
      <c r="AA30" s="11">
        <v>12.989999999999991</v>
      </c>
      <c r="AB30" s="11">
        <v>13.039000000000028</v>
      </c>
      <c r="AC30" s="11">
        <v>13.09700000000001</v>
      </c>
      <c r="AD30" s="11">
        <v>13.154000000000016</v>
      </c>
      <c r="AE30" s="11">
        <v>13.18900000000002</v>
      </c>
      <c r="AF30" s="11">
        <v>13.213999999999995</v>
      </c>
      <c r="AG30" s="11">
        <v>13.247000000000019</v>
      </c>
      <c r="AH30" s="11">
        <v>13.288000000000004</v>
      </c>
      <c r="AI30" s="11">
        <v>13.332000000000045</v>
      </c>
      <c r="AJ30" s="11">
        <v>13.376000000000012</v>
      </c>
      <c r="AK30" s="172">
        <v>13.417999999999992</v>
      </c>
      <c r="AL30" s="11">
        <v>13.457000000000004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13.294000000000018</v>
      </c>
      <c r="N31" s="11">
        <v>12.588000000000008</v>
      </c>
      <c r="O31" s="11">
        <v>11.790999999999999</v>
      </c>
      <c r="P31" s="11">
        <v>10.122000000000014</v>
      </c>
      <c r="Q31" s="11">
        <v>12.901999999999997</v>
      </c>
      <c r="R31" s="11">
        <v>15.512000000000031</v>
      </c>
      <c r="S31" s="11">
        <v>15.674999999999994</v>
      </c>
      <c r="T31" s="11">
        <v>13.117000000000001</v>
      </c>
      <c r="U31" s="11">
        <v>12.101000000000017</v>
      </c>
      <c r="V31" s="11">
        <v>13.620000000000028</v>
      </c>
      <c r="W31" s="11">
        <v>15.586000000000004</v>
      </c>
      <c r="X31" s="11">
        <v>15.548000000000016</v>
      </c>
      <c r="Y31" s="11">
        <v>15.486000000000001</v>
      </c>
      <c r="Z31" s="11">
        <v>15.528</v>
      </c>
      <c r="AA31" s="11">
        <v>15.582000000000026</v>
      </c>
      <c r="AB31" s="11">
        <v>15.571000000000014</v>
      </c>
      <c r="AC31" s="11">
        <v>15.548999999999992</v>
      </c>
      <c r="AD31" s="11">
        <v>15.531999999999993</v>
      </c>
      <c r="AE31" s="11">
        <v>15.520999999999976</v>
      </c>
      <c r="AF31" s="11">
        <v>15.519000000000023</v>
      </c>
      <c r="AG31" s="11">
        <v>15.530000000000019</v>
      </c>
      <c r="AH31" s="11">
        <v>15.550000000000013</v>
      </c>
      <c r="AI31" s="11">
        <v>15.576000000000008</v>
      </c>
      <c r="AJ31" s="11">
        <v>15.606999999999999</v>
      </c>
      <c r="AK31" s="172">
        <v>15.642999999999967</v>
      </c>
      <c r="AL31" s="11">
        <v>15.686000000000003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114.36900000000003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122.98799999999997</v>
      </c>
      <c r="R33" s="11">
        <f t="shared" si="20"/>
        <v>119.10700000000006</v>
      </c>
      <c r="S33" s="11">
        <f t="shared" si="20"/>
        <v>124.29600000000006</v>
      </c>
      <c r="T33" s="11">
        <f t="shared" si="20"/>
        <v>127.13600000000002</v>
      </c>
      <c r="U33" s="11">
        <f t="shared" si="20"/>
        <v>126.50199999999998</v>
      </c>
      <c r="V33" s="11">
        <f t="shared" si="20"/>
        <v>126.57399999999991</v>
      </c>
      <c r="W33" s="11">
        <f t="shared" si="20"/>
        <v>125.63700000000006</v>
      </c>
      <c r="X33" s="11">
        <f t="shared" si="20"/>
        <v>127.13900000000015</v>
      </c>
      <c r="Y33" s="11">
        <f t="shared" si="20"/>
        <v>127.96600000000011</v>
      </c>
      <c r="Z33" s="11">
        <f t="shared" si="20"/>
        <v>128.96500000000026</v>
      </c>
      <c r="AA33" s="11">
        <f t="shared" si="20"/>
        <v>130.27699999999999</v>
      </c>
      <c r="AB33" s="11">
        <f t="shared" si="20"/>
        <v>131.36900000000009</v>
      </c>
      <c r="AC33" s="11">
        <f t="shared" si="20"/>
        <v>132.2649999999999</v>
      </c>
      <c r="AD33" s="11">
        <f t="shared" si="20"/>
        <v>133.13200000000018</v>
      </c>
      <c r="AE33" s="11">
        <f t="shared" si="20"/>
        <v>133.99600000000009</v>
      </c>
      <c r="AF33" s="11">
        <f t="shared" si="20"/>
        <v>134.86299999999994</v>
      </c>
      <c r="AG33" s="11">
        <f t="shared" si="20"/>
        <v>135.75900000000013</v>
      </c>
      <c r="AH33" s="11">
        <f t="shared" si="20"/>
        <v>136.65499999999997</v>
      </c>
      <c r="AI33" s="11">
        <f t="shared" si="20"/>
        <v>137.55099999999993</v>
      </c>
      <c r="AJ33" s="11">
        <f t="shared" si="20"/>
        <v>138.45200000000006</v>
      </c>
      <c r="AK33" s="11">
        <f t="shared" si="20"/>
        <v>139.36200000000002</v>
      </c>
      <c r="AL33" s="11">
        <f>SUM(AL34:AL36)</f>
        <v>140.28500000000003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20.375</v>
      </c>
      <c r="N34" s="11">
        <v>18.123000000000001</v>
      </c>
      <c r="O34" s="11">
        <v>17.289999999999953</v>
      </c>
      <c r="P34" s="11">
        <v>17.225000000000016</v>
      </c>
      <c r="Q34" s="11">
        <v>17.341999999999953</v>
      </c>
      <c r="R34" s="11">
        <v>17.395000000000017</v>
      </c>
      <c r="S34" s="11">
        <v>16.027999999999999</v>
      </c>
      <c r="T34" s="11">
        <v>15.482000000000021</v>
      </c>
      <c r="U34" s="11">
        <v>15.589999999999979</v>
      </c>
      <c r="V34" s="11">
        <v>14.591000000000014</v>
      </c>
      <c r="W34" s="11">
        <v>15.016000000000005</v>
      </c>
      <c r="X34" s="11">
        <v>15.636000000000017</v>
      </c>
      <c r="Y34" s="11">
        <v>15.831999999999988</v>
      </c>
      <c r="Z34" s="11">
        <v>15.971000000000005</v>
      </c>
      <c r="AA34" s="11">
        <v>16.148000000000017</v>
      </c>
      <c r="AB34" s="11">
        <v>16.225999999999988</v>
      </c>
      <c r="AC34" s="11">
        <v>16.287999999999972</v>
      </c>
      <c r="AD34" s="11">
        <v>16.350000000000019</v>
      </c>
      <c r="AE34" s="11">
        <v>16.411000000000005</v>
      </c>
      <c r="AF34" s="11">
        <v>16.471999999999991</v>
      </c>
      <c r="AG34" s="11">
        <v>16.531999999999986</v>
      </c>
      <c r="AH34" s="11">
        <v>16.586999999999982</v>
      </c>
      <c r="AI34" s="11">
        <v>16.641999999999989</v>
      </c>
      <c r="AJ34" s="11">
        <v>16.697999999999954</v>
      </c>
      <c r="AK34" s="172">
        <v>16.753000000000032</v>
      </c>
      <c r="AL34" s="11">
        <v>16.810000000000013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41.400999999999954</v>
      </c>
      <c r="N35" s="11">
        <v>43.896000000000043</v>
      </c>
      <c r="O35" s="11">
        <v>43.140000000000036</v>
      </c>
      <c r="P35" s="11">
        <v>47.231999999999971</v>
      </c>
      <c r="Q35" s="11">
        <v>48.494000000000014</v>
      </c>
      <c r="R35" s="11">
        <v>48.632999999999981</v>
      </c>
      <c r="S35" s="11">
        <v>50.138999999999967</v>
      </c>
      <c r="T35" s="11">
        <v>50.757999999999967</v>
      </c>
      <c r="U35" s="11">
        <v>53.893000000000114</v>
      </c>
      <c r="V35" s="11">
        <v>53.580999999999925</v>
      </c>
      <c r="W35" s="11">
        <v>53.894999999999975</v>
      </c>
      <c r="X35" s="11">
        <v>53.458000000000112</v>
      </c>
      <c r="Y35" s="11">
        <v>53.084000000000032</v>
      </c>
      <c r="Z35" s="11">
        <v>53.034000000000219</v>
      </c>
      <c r="AA35" s="11">
        <v>53.073999999999941</v>
      </c>
      <c r="AB35" s="11">
        <v>53.199999999999939</v>
      </c>
      <c r="AC35" s="11">
        <v>53.252999999999965</v>
      </c>
      <c r="AD35" s="11">
        <v>53.305000000000206</v>
      </c>
      <c r="AE35" s="11">
        <v>53.360999999999976</v>
      </c>
      <c r="AF35" s="11">
        <v>53.422999999999973</v>
      </c>
      <c r="AG35" s="11">
        <v>53.51800000000015</v>
      </c>
      <c r="AH35" s="11">
        <v>53.613999999999947</v>
      </c>
      <c r="AI35" s="11">
        <v>53.707999999999956</v>
      </c>
      <c r="AJ35" s="11">
        <v>53.799999999999976</v>
      </c>
      <c r="AK35" s="172">
        <v>53.89199999999996</v>
      </c>
      <c r="AL35" s="11">
        <v>53.983999999999952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48.078000000000003</v>
      </c>
      <c r="N36" s="11">
        <v>52.34999999999998</v>
      </c>
      <c r="O36" s="11">
        <v>49.96400000000007</v>
      </c>
      <c r="P36" s="11">
        <v>53.022999999999939</v>
      </c>
      <c r="Q36" s="11">
        <v>57.152000000000008</v>
      </c>
      <c r="R36" s="11">
        <v>53.079000000000057</v>
      </c>
      <c r="S36" s="11">
        <v>58.12900000000009</v>
      </c>
      <c r="T36" s="11">
        <v>60.896000000000036</v>
      </c>
      <c r="U36" s="11">
        <v>57.018999999999885</v>
      </c>
      <c r="V36" s="11">
        <v>58.401999999999973</v>
      </c>
      <c r="W36" s="11">
        <v>56.726000000000084</v>
      </c>
      <c r="X36" s="11">
        <v>58.045000000000009</v>
      </c>
      <c r="Y36" s="11">
        <v>59.050000000000082</v>
      </c>
      <c r="Z36" s="11">
        <v>59.960000000000043</v>
      </c>
      <c r="AA36" s="11">
        <v>61.055000000000021</v>
      </c>
      <c r="AB36" s="11">
        <v>61.94300000000014</v>
      </c>
      <c r="AC36" s="11">
        <v>62.723999999999954</v>
      </c>
      <c r="AD36" s="11">
        <v>63.476999999999947</v>
      </c>
      <c r="AE36" s="11">
        <v>64.224000000000103</v>
      </c>
      <c r="AF36" s="11">
        <v>64.967999999999961</v>
      </c>
      <c r="AG36" s="11">
        <v>65.708999999999975</v>
      </c>
      <c r="AH36" s="11">
        <v>66.454000000000036</v>
      </c>
      <c r="AI36" s="11">
        <v>67.201000000000008</v>
      </c>
      <c r="AJ36" s="11">
        <v>67.954000000000121</v>
      </c>
      <c r="AK36" s="172">
        <v>68.717000000000013</v>
      </c>
      <c r="AL36" s="11">
        <v>69.491000000000057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428.87600000000015</v>
      </c>
      <c r="P38" s="11">
        <f t="shared" si="21"/>
        <v>440.41700000000003</v>
      </c>
      <c r="Q38" s="11">
        <f t="shared" si="21"/>
        <v>468.72500000000002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500.05099999999987</v>
      </c>
      <c r="U38" s="11">
        <f t="shared" si="21"/>
        <v>496.12699999999984</v>
      </c>
      <c r="V38" s="11">
        <f t="shared" si="21"/>
        <v>506.5059999999998</v>
      </c>
      <c r="W38" s="11">
        <f t="shared" si="21"/>
        <v>498.6389999999999</v>
      </c>
      <c r="X38" s="11">
        <f t="shared" si="21"/>
        <v>500.72800000000007</v>
      </c>
      <c r="Y38" s="11">
        <f t="shared" si="21"/>
        <v>502.73700000000002</v>
      </c>
      <c r="Z38" s="11">
        <f t="shared" si="21"/>
        <v>506.32600000000019</v>
      </c>
      <c r="AA38" s="11">
        <f t="shared" si="21"/>
        <v>510.83300000000003</v>
      </c>
      <c r="AB38" s="11">
        <f t="shared" si="21"/>
        <v>514.14499999999975</v>
      </c>
      <c r="AC38" s="11">
        <f t="shared" si="21"/>
        <v>516.98199999999986</v>
      </c>
      <c r="AD38" s="11">
        <f t="shared" si="21"/>
        <v>519.63999999999987</v>
      </c>
      <c r="AE38" s="11">
        <f t="shared" si="21"/>
        <v>522.25900000000036</v>
      </c>
      <c r="AF38" s="11">
        <f t="shared" si="21"/>
        <v>524.87899999999991</v>
      </c>
      <c r="AG38" s="11">
        <f t="shared" si="21"/>
        <v>527.61300000000028</v>
      </c>
      <c r="AH38" s="11">
        <f t="shared" si="21"/>
        <v>530.32799999999997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538.51300000000015</v>
      </c>
      <c r="AL38" s="11">
        <f t="shared" si="21"/>
        <v>541.25400000000013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Cambridge and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Cambridge and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Cambridge and Peterborough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Cambridge and Peterborough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Cambridge and Peterborough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Cambridge and Peterborough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Cambridge and Peterborough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24.729671370080318</v>
      </c>
      <c r="N231" s="40">
        <f>'Ind T1'!D25</f>
        <v>25.195983466997184</v>
      </c>
      <c r="O231" s="40">
        <f>'Ind T1'!F25</f>
        <v>25.918515151851068</v>
      </c>
    </row>
    <row r="232" spans="1:15" x14ac:dyDescent="0.2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34.898995064565753</v>
      </c>
      <c r="O232" s="40">
        <f>'Ind T1'!F24</f>
        <v>35.290455128276186</v>
      </c>
    </row>
    <row r="233" spans="1:15" x14ac:dyDescent="0.2">
      <c r="L233" t="str">
        <f>L18</f>
        <v>Trade, accomod. and transport</v>
      </c>
      <c r="M233" s="40">
        <f>'Ind T1'!B23</f>
        <v>23.821931915388387</v>
      </c>
      <c r="N233" s="40">
        <f>'Ind T1'!D23</f>
        <v>23.758871648627565</v>
      </c>
      <c r="O233" s="40">
        <f>'Ind T1'!F23</f>
        <v>23.867537237600096</v>
      </c>
    </row>
    <row r="234" spans="1:15" x14ac:dyDescent="0.2">
      <c r="L234" t="str">
        <f>L16</f>
        <v>Construction</v>
      </c>
      <c r="M234" s="40">
        <f>'Ind T1'!B22</f>
        <v>5.6185584134076301</v>
      </c>
      <c r="N234" s="40">
        <f>'Ind T1'!D22</f>
        <v>5.8384923762481371</v>
      </c>
      <c r="O234" s="40">
        <f>'Ind T1'!F22</f>
        <v>6.0295166409855554</v>
      </c>
    </row>
    <row r="235" spans="1:15" x14ac:dyDescent="0.2">
      <c r="L235" t="str">
        <f>L11</f>
        <v>Manufacturing</v>
      </c>
      <c r="M235" s="40">
        <f>'Ind T1'!B21</f>
        <v>8.4538946424270378</v>
      </c>
      <c r="N235" s="40">
        <f>'Ind T1'!D21</f>
        <v>8.4387703328460013</v>
      </c>
      <c r="O235" s="40">
        <f>'Ind T1'!F21</f>
        <v>7.0271997989853219</v>
      </c>
    </row>
    <row r="236" spans="1:15" x14ac:dyDescent="0.2">
      <c r="L236" t="str">
        <f>L5</f>
        <v>Primary sector and utilities</v>
      </c>
      <c r="M236" s="40">
        <f>'Ind T1'!B20</f>
        <v>2.5394696409736843</v>
      </c>
      <c r="N236" s="40">
        <f>'Ind T1'!D20</f>
        <v>1.868887110715366</v>
      </c>
      <c r="O236" s="40">
        <f>'Ind T1'!F20</f>
        <v>1.8667760423017654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Cambridge and Peterborough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6.5300000000000011</v>
      </c>
      <c r="O261" s="11">
        <f>'Ind T1'!F50</f>
        <v>14.647999999999968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6.2349999999999</v>
      </c>
      <c r="O262" s="11">
        <f>'Ind T1'!F49</f>
        <v>16.991000000000071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3.7359999999999474</v>
      </c>
      <c r="O263" s="11">
        <f>'Ind T1'!F48</f>
        <v>10.713000000000079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2.0519999999999641</v>
      </c>
      <c r="O264" s="11">
        <f>'Ind T1'!F47</f>
        <v>3.5220000000000198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1.3620000000000658</v>
      </c>
      <c r="O265" s="11">
        <f>'Ind T1'!F46</f>
        <v>-4.0439999999999401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-2.9120000000000239</v>
      </c>
      <c r="O266" s="11">
        <f>'Ind T1'!F45</f>
        <v>0.78500000000000725</v>
      </c>
    </row>
    <row r="268" spans="1:16" x14ac:dyDescent="0.2">
      <c r="L268" t="str">
        <f>L38</f>
        <v>All industries</v>
      </c>
      <c r="N268" s="11">
        <f>'Ind T1'!D14-'Ind T1'!B14</f>
        <v>17.002999999999815</v>
      </c>
      <c r="O268" s="11">
        <f>SUM(O261:O266)</f>
        <v>42.615000000000208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Cambridge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16.501128280147061</v>
      </c>
      <c r="C9" s="249">
        <f>SUM(C26,C43,C60,C77,C94,C111,C128,C145,C162,C179,C196,C213,C230,C247,C264,C281,C298,C315,C332,C349,C366,C383)</f>
        <v>33.255736890243746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20.53624031148923</v>
      </c>
      <c r="G9" s="249">
        <f>SUM(G26,G43,G60,G77,G94,G111,G128,G145,G162,G179,G196,G213,G230,G247,G264,G281,G298,G315,G332,G349,G366,G383)</f>
        <v>36.240583573383212</v>
      </c>
      <c r="H9" s="249">
        <f>SUM(F9:G9)</f>
        <v>56.776823884872442</v>
      </c>
      <c r="I9" s="238"/>
      <c r="J9" s="249">
        <f>SUM(J26,J43,J60,J77,J94,J111,J128,J145,J162,J179,J196,J213,J230,J247,J264,J281,J298,J315,J332,J349,J366,J383)</f>
        <v>23.623396634900597</v>
      </c>
      <c r="K9" s="249">
        <f>SUM(K26,K43,K60,K77,K94,K111,K128,K145,K162,K179,K196,K213,K230,K247,K264,K281,K298,K315,K332,K349,K366,K383)</f>
        <v>36.255923184617245</v>
      </c>
      <c r="L9" s="249">
        <f>SUM(J9:K9)</f>
        <v>59.879319819517846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55.590532829689494</v>
      </c>
      <c r="D10" s="249">
        <f t="shared" ref="D10:D17" si="1">SUM(B10:C10)</f>
        <v>99.622576889054884</v>
      </c>
      <c r="E10" s="238"/>
      <c r="F10" s="249">
        <f t="shared" ref="F10:G17" si="2">SUM(F27,F44,F61,F78,F95,F112,F129,F146,F163,F180,F197,F214,F231,F248,F265,F282,F299,F316,F333,F350,F367,F384)</f>
        <v>56.627860794741046</v>
      </c>
      <c r="G10" s="249">
        <f t="shared" si="2"/>
        <v>64.562474772301016</v>
      </c>
      <c r="H10" s="249">
        <f t="shared" ref="H10:H17" si="3">SUM(F10:G10)</f>
        <v>121.19033556704207</v>
      </c>
      <c r="I10" s="238"/>
      <c r="J10" s="249">
        <f t="shared" ref="J10:K17" si="4">SUM(J27,J44,J61,J78,J95,J112,J129,J146,J163,J180,J197,J214,J231,J248,J265,J282,J299,J316,J333,J350,J367,J384)</f>
        <v>68.088785931909911</v>
      </c>
      <c r="K10" s="249">
        <f t="shared" si="4"/>
        <v>78.627158928620489</v>
      </c>
      <c r="L10" s="249">
        <f t="shared" ref="L10:L17" si="5">SUM(J10:K10)</f>
        <v>146.71594486053039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27.484078814758522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32.046374835963015</v>
      </c>
      <c r="G11" s="249">
        <f t="shared" si="2"/>
        <v>36.039794820964048</v>
      </c>
      <c r="H11" s="249">
        <f t="shared" si="3"/>
        <v>68.086169656927069</v>
      </c>
      <c r="I11" s="238"/>
      <c r="J11" s="249">
        <f t="shared" si="4"/>
        <v>42.713440631018557</v>
      </c>
      <c r="K11" s="249">
        <f t="shared" si="4"/>
        <v>35.777569242675689</v>
      </c>
      <c r="L11" s="249">
        <f t="shared" si="5"/>
        <v>78.491009873694253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39.767068984143059</v>
      </c>
      <c r="G12" s="249">
        <f t="shared" si="2"/>
        <v>11.800166005748959</v>
      </c>
      <c r="H12" s="249">
        <f t="shared" si="3"/>
        <v>51.567234989892015</v>
      </c>
      <c r="I12" s="238"/>
      <c r="J12" s="249">
        <f t="shared" si="4"/>
        <v>33.739731618796526</v>
      </c>
      <c r="K12" s="249">
        <f t="shared" si="4"/>
        <v>13.734755862037309</v>
      </c>
      <c r="L12" s="249">
        <f t="shared" si="5"/>
        <v>47.474487480833837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5.5360209207089817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5.8083186133009974</v>
      </c>
      <c r="G13" s="249">
        <f t="shared" si="2"/>
        <v>32.703404623113975</v>
      </c>
      <c r="H13" s="249">
        <f t="shared" si="3"/>
        <v>38.511723236414973</v>
      </c>
      <c r="I13" s="238"/>
      <c r="J13" s="249">
        <f t="shared" si="4"/>
        <v>6.9517164309448338</v>
      </c>
      <c r="K13" s="249">
        <f t="shared" si="4"/>
        <v>31.046267602966147</v>
      </c>
      <c r="L13" s="249">
        <f t="shared" si="5"/>
        <v>37.997984033910981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36.971857597006505</v>
      </c>
      <c r="C14" s="249">
        <f t="shared" si="0"/>
        <v>8.5011281274015751</v>
      </c>
      <c r="D14" s="249">
        <f t="shared" si="1"/>
        <v>45.472985724408076</v>
      </c>
      <c r="E14" s="238"/>
      <c r="F14" s="249">
        <f t="shared" si="2"/>
        <v>39.997858751095706</v>
      </c>
      <c r="G14" s="249">
        <f t="shared" si="2"/>
        <v>8.3314581154674201</v>
      </c>
      <c r="H14" s="249">
        <f t="shared" si="3"/>
        <v>48.329316866563126</v>
      </c>
      <c r="I14" s="238"/>
      <c r="J14" s="249">
        <f t="shared" si="4"/>
        <v>43.880229518268614</v>
      </c>
      <c r="K14" s="249">
        <f t="shared" si="4"/>
        <v>10.84049158491707</v>
      </c>
      <c r="L14" s="249">
        <f t="shared" si="5"/>
        <v>54.720721103185681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24.102255737881912</v>
      </c>
      <c r="C15" s="249">
        <f t="shared" si="0"/>
        <v>15.561612225363358</v>
      </c>
      <c r="D15" s="249">
        <f t="shared" si="1"/>
        <v>39.663867963245266</v>
      </c>
      <c r="E15" s="238"/>
      <c r="F15" s="249">
        <f t="shared" si="2"/>
        <v>21.147143065513564</v>
      </c>
      <c r="G15" s="249">
        <f t="shared" si="2"/>
        <v>14.306166678061665</v>
      </c>
      <c r="H15" s="249">
        <f t="shared" si="3"/>
        <v>35.453309743575232</v>
      </c>
      <c r="I15" s="238"/>
      <c r="J15" s="249">
        <f t="shared" si="4"/>
        <v>20.816425686770962</v>
      </c>
      <c r="K15" s="249">
        <f t="shared" si="4"/>
        <v>15.616380774273821</v>
      </c>
      <c r="L15" s="249">
        <f t="shared" si="5"/>
        <v>36.432806461044784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4.1783918892195784</v>
      </c>
      <c r="C16" s="249">
        <f t="shared" si="0"/>
        <v>23.902744501132428</v>
      </c>
      <c r="D16" s="249">
        <f t="shared" si="1"/>
        <v>28.081136390352007</v>
      </c>
      <c r="E16" s="238"/>
      <c r="F16" s="249">
        <f t="shared" si="2"/>
        <v>3.8404013347348078</v>
      </c>
      <c r="G16" s="249">
        <f t="shared" si="2"/>
        <v>23.099545269592095</v>
      </c>
      <c r="H16" s="249">
        <f t="shared" si="3"/>
        <v>26.939946604326902</v>
      </c>
      <c r="I16" s="238"/>
      <c r="J16" s="249">
        <f t="shared" si="4"/>
        <v>4.9751109754878655</v>
      </c>
      <c r="K16" s="249">
        <f t="shared" si="4"/>
        <v>23.209720735802076</v>
      </c>
      <c r="L16" s="249">
        <f t="shared" si="5"/>
        <v>28.184831711289942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28.097111769514523</v>
      </c>
      <c r="C17" s="249">
        <f t="shared" si="0"/>
        <v>30.107289636649018</v>
      </c>
      <c r="D17" s="249">
        <f t="shared" si="1"/>
        <v>58.204401406163541</v>
      </c>
      <c r="E17" s="238"/>
      <c r="F17" s="249">
        <f t="shared" si="2"/>
        <v>25.901956369361336</v>
      </c>
      <c r="G17" s="249">
        <f t="shared" si="2"/>
        <v>25.882183081024984</v>
      </c>
      <c r="H17" s="249">
        <f t="shared" si="3"/>
        <v>51.78413945038632</v>
      </c>
      <c r="I17" s="238"/>
      <c r="J17" s="249">
        <f t="shared" si="4"/>
        <v>24.719338995226924</v>
      </c>
      <c r="K17" s="249">
        <f t="shared" si="4"/>
        <v>26.637555660765489</v>
      </c>
      <c r="L17" s="249">
        <f t="shared" si="5"/>
        <v>51.356894655992413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229.31936858948399</v>
      </c>
      <c r="C19" s="247">
        <f t="shared" ref="C19:L19" si="6">SUM(C9:C17)</f>
        <v>252.31663141051604</v>
      </c>
      <c r="D19" s="247">
        <f t="shared" si="6"/>
        <v>481.63600000000002</v>
      </c>
      <c r="E19" s="247"/>
      <c r="F19" s="247">
        <f t="shared" si="6"/>
        <v>245.67322306034279</v>
      </c>
      <c r="G19" s="247">
        <f t="shared" si="6"/>
        <v>252.96577693965739</v>
      </c>
      <c r="H19" s="247">
        <f t="shared" si="6"/>
        <v>498.63900000000018</v>
      </c>
      <c r="I19" s="247"/>
      <c r="J19" s="247">
        <f t="shared" si="6"/>
        <v>269.50817642332476</v>
      </c>
      <c r="K19" s="247">
        <f t="shared" si="6"/>
        <v>271.74582357667532</v>
      </c>
      <c r="L19" s="247">
        <f t="shared" si="6"/>
        <v>541.25400000000002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6.2522210316849125E-2</v>
      </c>
      <c r="C26" s="302">
        <v>0.30684252971261794</v>
      </c>
      <c r="D26" s="302">
        <f>SUM(B26:C26)</f>
        <v>0.36936474002946706</v>
      </c>
      <c r="E26" s="303"/>
      <c r="F26" s="302">
        <v>9.6251759293743383E-2</v>
      </c>
      <c r="G26" s="302">
        <v>0.24360891430574871</v>
      </c>
      <c r="H26" s="302">
        <f>SUM(F26:G26)</f>
        <v>0.33986067359949212</v>
      </c>
      <c r="I26" s="303"/>
      <c r="J26" s="302">
        <v>7.5855685456607008E-2</v>
      </c>
      <c r="K26" s="302">
        <v>0.30474790593971113</v>
      </c>
      <c r="L26" s="302">
        <f>SUM(J26:K26)</f>
        <v>0.38060359139631816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9.5945892251593529E-2</v>
      </c>
      <c r="C27" s="302">
        <v>0.1605938904373127</v>
      </c>
      <c r="D27" s="302">
        <f t="shared" ref="D27:D34" si="7">SUM(B27:C27)</f>
        <v>0.2565397826889062</v>
      </c>
      <c r="E27" s="303"/>
      <c r="F27" s="302">
        <v>0.17582326611996241</v>
      </c>
      <c r="G27" s="302">
        <v>0.15770071345654724</v>
      </c>
      <c r="H27" s="302">
        <f t="shared" ref="H27:H34" si="8">SUM(F27:G27)</f>
        <v>0.33352397957650964</v>
      </c>
      <c r="I27" s="303"/>
      <c r="J27" s="302">
        <v>0.20155364595434433</v>
      </c>
      <c r="K27" s="302">
        <v>0.2427738977773945</v>
      </c>
      <c r="L27" s="302">
        <f t="shared" ref="L27:L34" si="9">SUM(J27:K27)</f>
        <v>0.44432754373173883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6.9853744015298647E-2</v>
      </c>
      <c r="C28" s="302">
        <v>0.11616601424641346</v>
      </c>
      <c r="D28" s="302">
        <f t="shared" si="7"/>
        <v>0.1860197582617121</v>
      </c>
      <c r="E28" s="303"/>
      <c r="F28" s="302">
        <v>0.1112269213754572</v>
      </c>
      <c r="G28" s="302">
        <v>0.10350393743743738</v>
      </c>
      <c r="H28" s="302">
        <f t="shared" si="8"/>
        <v>0.21473085881289458</v>
      </c>
      <c r="I28" s="303"/>
      <c r="J28" s="302">
        <v>0.12344104774010384</v>
      </c>
      <c r="K28" s="302">
        <v>0.11502632132263495</v>
      </c>
      <c r="L28" s="302">
        <f t="shared" si="9"/>
        <v>0.2384673690627388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0.28417888108520922</v>
      </c>
      <c r="C29" s="302">
        <v>8.3865093754025538E-2</v>
      </c>
      <c r="D29" s="302">
        <f t="shared" si="7"/>
        <v>0.36804397483923479</v>
      </c>
      <c r="E29" s="303"/>
      <c r="F29" s="302">
        <v>0.30551400163708192</v>
      </c>
      <c r="G29" s="302">
        <v>4.7969133781105872E-2</v>
      </c>
      <c r="H29" s="302">
        <f t="shared" si="8"/>
        <v>0.35348313541818777</v>
      </c>
      <c r="I29" s="303"/>
      <c r="J29" s="302">
        <v>0.16309080854557939</v>
      </c>
      <c r="K29" s="302">
        <v>4.3097756027631426E-2</v>
      </c>
      <c r="L29" s="302">
        <f t="shared" si="9"/>
        <v>0.20618856457321083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0.40931281043169199</v>
      </c>
      <c r="C30" s="302">
        <v>2.9337784393551347</v>
      </c>
      <c r="D30" s="302">
        <f t="shared" si="7"/>
        <v>3.3430912497868266</v>
      </c>
      <c r="E30" s="303"/>
      <c r="F30" s="302">
        <v>0.39569015740464186</v>
      </c>
      <c r="G30" s="302">
        <v>1.1645239423994911</v>
      </c>
      <c r="H30" s="302">
        <f t="shared" si="8"/>
        <v>1.5602140998041329</v>
      </c>
      <c r="I30" s="303"/>
      <c r="J30" s="302">
        <v>0.38175104447431091</v>
      </c>
      <c r="K30" s="302">
        <v>1.187964530768157</v>
      </c>
      <c r="L30" s="302">
        <f t="shared" si="9"/>
        <v>1.5697155752424679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0.12470446181995543</v>
      </c>
      <c r="C31" s="302">
        <v>0.14194714752702223</v>
      </c>
      <c r="D31" s="302">
        <f t="shared" si="7"/>
        <v>0.26665160934697762</v>
      </c>
      <c r="E31" s="303"/>
      <c r="F31" s="302">
        <v>0.13162956973662757</v>
      </c>
      <c r="G31" s="302">
        <v>0.10035167175303232</v>
      </c>
      <c r="H31" s="302">
        <f t="shared" si="8"/>
        <v>0.23198124148965987</v>
      </c>
      <c r="I31" s="303"/>
      <c r="J31" s="302">
        <v>9.1795363178258912E-2</v>
      </c>
      <c r="K31" s="302">
        <v>0.11685398913437392</v>
      </c>
      <c r="L31" s="302">
        <f t="shared" si="9"/>
        <v>0.20864935231263282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6.8750240049197942E-2</v>
      </c>
      <c r="C32" s="302">
        <v>7.8612381668712691E-2</v>
      </c>
      <c r="D32" s="302">
        <f t="shared" si="7"/>
        <v>0.14736262171791065</v>
      </c>
      <c r="E32" s="303"/>
      <c r="F32" s="302">
        <v>7.1266796062548432E-2</v>
      </c>
      <c r="G32" s="302">
        <v>4.0685095847722494E-2</v>
      </c>
      <c r="H32" s="302">
        <f t="shared" si="8"/>
        <v>0.11195189191027093</v>
      </c>
      <c r="I32" s="303"/>
      <c r="J32" s="302">
        <v>4.0856510819409129E-2</v>
      </c>
      <c r="K32" s="302">
        <v>4.9059112872634675E-2</v>
      </c>
      <c r="L32" s="302">
        <f t="shared" si="9"/>
        <v>8.9915623692043811E-2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4.2600747442229726E-2</v>
      </c>
      <c r="C33" s="302">
        <v>0.38519726256927644</v>
      </c>
      <c r="D33" s="302">
        <f t="shared" si="7"/>
        <v>0.42779801001150619</v>
      </c>
      <c r="E33" s="303"/>
      <c r="F33" s="302">
        <v>4.9830975180860639E-2</v>
      </c>
      <c r="G33" s="302">
        <v>0.22349436332776679</v>
      </c>
      <c r="H33" s="302">
        <f t="shared" si="8"/>
        <v>0.27332533850862745</v>
      </c>
      <c r="I33" s="303"/>
      <c r="J33" s="302">
        <v>3.3308214527015365E-2</v>
      </c>
      <c r="K33" s="302">
        <v>0.19470378289477355</v>
      </c>
      <c r="L33" s="302">
        <f t="shared" si="9"/>
        <v>0.2280119974217889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0.2466349649168364</v>
      </c>
      <c r="G34" s="302">
        <v>0.5372938159633841</v>
      </c>
      <c r="H34" s="302">
        <f t="shared" si="8"/>
        <v>0.78392878088022044</v>
      </c>
      <c r="I34" s="303"/>
      <c r="J34" s="302">
        <v>0.36706055059568704</v>
      </c>
      <c r="K34" s="302">
        <v>0.56705983197137111</v>
      </c>
      <c r="L34" s="302">
        <f t="shared" si="9"/>
        <v>0.93412038256705809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1.4237571243169265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1.5838684117277597</v>
      </c>
      <c r="G36" s="311">
        <f t="shared" si="10"/>
        <v>2.6191315882722361</v>
      </c>
      <c r="H36" s="311">
        <f t="shared" si="10"/>
        <v>4.2029999999999959</v>
      </c>
      <c r="I36" s="311"/>
      <c r="J36" s="311">
        <f t="shared" si="10"/>
        <v>1.478712871291316</v>
      </c>
      <c r="K36" s="311">
        <f t="shared" si="10"/>
        <v>2.8212871287086818</v>
      </c>
      <c r="L36" s="311">
        <f>SUM(L26:L34)</f>
        <v>4.299999999999998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1.6697908437392783E-3</v>
      </c>
      <c r="C43" s="302">
        <v>2.3175041935102187E-2</v>
      </c>
      <c r="D43" s="302">
        <f>SUM(B43:C43)</f>
        <v>2.4844832778841464E-2</v>
      </c>
      <c r="E43" s="303"/>
      <c r="F43" s="302">
        <v>1.3398915243871053E-3</v>
      </c>
      <c r="G43" s="302">
        <v>2.0871785739170423E-2</v>
      </c>
      <c r="H43" s="302">
        <f>SUM(F43:G43)</f>
        <v>2.2211677263557529E-2</v>
      </c>
      <c r="I43" s="303"/>
      <c r="J43" s="302">
        <v>8.1372214525169784E-4</v>
      </c>
      <c r="K43" s="302">
        <v>1.3564037339070297E-2</v>
      </c>
      <c r="L43" s="302">
        <f>SUM(J43:K43)</f>
        <v>1.4377759484321994E-2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3.880368691085307E-3</v>
      </c>
      <c r="C44" s="302">
        <v>3.9280897794849973E-2</v>
      </c>
      <c r="D44" s="302">
        <f t="shared" ref="D44:D51" si="11">SUM(B44:C44)</f>
        <v>4.3161266485935282E-2</v>
      </c>
      <c r="E44" s="303"/>
      <c r="F44" s="302">
        <v>3.2227076497254722E-3</v>
      </c>
      <c r="G44" s="302">
        <v>3.5908076328150601E-2</v>
      </c>
      <c r="H44" s="302">
        <f t="shared" ref="H44:H51" si="12">SUM(F44:G44)</f>
        <v>3.9130783977876074E-2</v>
      </c>
      <c r="I44" s="303"/>
      <c r="J44" s="302">
        <v>2.1779617407072763E-3</v>
      </c>
      <c r="K44" s="302">
        <v>3.2419084693569092E-2</v>
      </c>
      <c r="L44" s="302">
        <f t="shared" ref="L44:L51" si="13">SUM(J44:K44)</f>
        <v>3.4597046434276371E-2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2.6280344192631724E-3</v>
      </c>
      <c r="C45" s="302">
        <v>1.7419570249147732E-2</v>
      </c>
      <c r="D45" s="302">
        <f t="shared" si="11"/>
        <v>2.0047604668410907E-2</v>
      </c>
      <c r="E45" s="303"/>
      <c r="F45" s="302">
        <v>1.9846416664448504E-3</v>
      </c>
      <c r="G45" s="302">
        <v>1.5194406364907345E-2</v>
      </c>
      <c r="H45" s="302">
        <f t="shared" si="12"/>
        <v>1.7179048031352194E-2</v>
      </c>
      <c r="I45" s="303"/>
      <c r="J45" s="302">
        <v>1.4757473196324027E-3</v>
      </c>
      <c r="K45" s="302">
        <v>9.4186662955827085E-3</v>
      </c>
      <c r="L45" s="302">
        <f t="shared" si="13"/>
        <v>1.0894413615215112E-2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3.4510628872694207E-3</v>
      </c>
      <c r="G46" s="302">
        <v>4.2819965559562859E-3</v>
      </c>
      <c r="H46" s="302">
        <f t="shared" si="12"/>
        <v>7.7330594432257066E-3</v>
      </c>
      <c r="I46" s="303"/>
      <c r="J46" s="302">
        <v>2.1921764948622064E-3</v>
      </c>
      <c r="K46" s="302">
        <v>2.7301326223436646E-3</v>
      </c>
      <c r="L46" s="302">
        <f t="shared" si="13"/>
        <v>4.9223091172058715E-3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6.5634751283278865E-4</v>
      </c>
      <c r="C47" s="302">
        <v>3.4051476054899874E-2</v>
      </c>
      <c r="D47" s="302">
        <f t="shared" si="11"/>
        <v>3.4707823567732665E-2</v>
      </c>
      <c r="E47" s="303"/>
      <c r="F47" s="302">
        <v>3.7944567136759743E-4</v>
      </c>
      <c r="G47" s="302">
        <v>2.1783649104322782E-2</v>
      </c>
      <c r="H47" s="302">
        <f>SUM(F47:G47)</f>
        <v>2.2163094775690378E-2</v>
      </c>
      <c r="I47" s="303"/>
      <c r="J47" s="302">
        <v>2.5327761890776135E-4</v>
      </c>
      <c r="K47" s="302">
        <v>1.1676443918928362E-2</v>
      </c>
      <c r="L47" s="302">
        <f t="shared" si="13"/>
        <v>1.1929721537836124E-2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4.3358132883094466E-3</v>
      </c>
      <c r="C48" s="302">
        <v>1.3374388771701577E-3</v>
      </c>
      <c r="D48" s="302">
        <f t="shared" si="11"/>
        <v>5.6732521654796041E-3</v>
      </c>
      <c r="E48" s="303"/>
      <c r="F48" s="302">
        <v>2.7039487520266864E-3</v>
      </c>
      <c r="G48" s="302">
        <v>9.7021762560120365E-4</v>
      </c>
      <c r="H48" s="302">
        <f t="shared" si="12"/>
        <v>3.6741663776278903E-3</v>
      </c>
      <c r="I48" s="303"/>
      <c r="J48" s="302">
        <v>1.5126743086159597E-3</v>
      </c>
      <c r="K48" s="302">
        <v>6.4591713532537263E-4</v>
      </c>
      <c r="L48" s="302">
        <f t="shared" si="13"/>
        <v>2.1585914439413321E-3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2.0324843190327058E-3</v>
      </c>
      <c r="C49" s="302">
        <v>3.0677575962838439E-3</v>
      </c>
      <c r="D49" s="302">
        <f t="shared" si="11"/>
        <v>5.1002419153165501E-3</v>
      </c>
      <c r="E49" s="303"/>
      <c r="F49" s="302">
        <v>1.1734090284491376E-3</v>
      </c>
      <c r="G49" s="302">
        <v>2.0637561435401918E-3</v>
      </c>
      <c r="H49" s="302">
        <f t="shared" si="12"/>
        <v>3.2371651719893292E-3</v>
      </c>
      <c r="I49" s="303"/>
      <c r="J49" s="302">
        <v>8.1340849331729007E-4</v>
      </c>
      <c r="K49" s="302">
        <v>1.3405365525938693E-3</v>
      </c>
      <c r="L49" s="302">
        <f t="shared" si="13"/>
        <v>2.1539450459111594E-3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3.9162599021795222E-4</v>
      </c>
      <c r="C50" s="302">
        <v>5.2923380880350639E-2</v>
      </c>
      <c r="D50" s="302">
        <f t="shared" si="11"/>
        <v>5.3315006870568588E-2</v>
      </c>
      <c r="E50" s="303"/>
      <c r="F50" s="302">
        <v>1.8658558669639236E-4</v>
      </c>
      <c r="G50" s="302">
        <v>3.4435162977886034E-2</v>
      </c>
      <c r="H50" s="302">
        <f t="shared" si="12"/>
        <v>3.4621748564582423E-2</v>
      </c>
      <c r="I50" s="303"/>
      <c r="J50" s="302">
        <v>2.044309767378524E-4</v>
      </c>
      <c r="K50" s="302">
        <v>1.6049427197207259E-2</v>
      </c>
      <c r="L50" s="302">
        <f t="shared" si="13"/>
        <v>1.6253858173945111E-2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2.8611692854890324E-3</v>
      </c>
      <c r="C51" s="302">
        <v>2.525675864542069E-2</v>
      </c>
      <c r="D51" s="302">
        <f t="shared" si="11"/>
        <v>2.8117927930909722E-2</v>
      </c>
      <c r="E51" s="303"/>
      <c r="F51" s="302">
        <v>1.4843674004024294E-3</v>
      </c>
      <c r="G51" s="302">
        <v>1.756488899369598E-2</v>
      </c>
      <c r="H51" s="302">
        <f t="shared" si="12"/>
        <v>1.9049256394098411E-2</v>
      </c>
      <c r="I51" s="303"/>
      <c r="J51" s="302">
        <v>1.0297960415456562E-3</v>
      </c>
      <c r="K51" s="302">
        <v>1.2682559105801247E-2</v>
      </c>
      <c r="L51" s="302">
        <f t="shared" si="13"/>
        <v>1.3712355147346904E-2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2.4009023790035253E-2</v>
      </c>
      <c r="C53" s="311">
        <f t="shared" ref="C53:L53" si="14">SUM(C43:C51)</f>
        <v>0.20199097620996459</v>
      </c>
      <c r="D53" s="311">
        <f t="shared" si="14"/>
        <v>0.22599999999999984</v>
      </c>
      <c r="E53" s="311"/>
      <c r="F53" s="311">
        <f t="shared" si="14"/>
        <v>1.592606016676909E-2</v>
      </c>
      <c r="G53" s="311">
        <f t="shared" si="14"/>
        <v>0.15307393983323087</v>
      </c>
      <c r="H53" s="311">
        <f t="shared" si="14"/>
        <v>0.16899999999999993</v>
      </c>
      <c r="I53" s="311"/>
      <c r="J53" s="311">
        <f t="shared" si="14"/>
        <v>1.0473195139578104E-2</v>
      </c>
      <c r="K53" s="311">
        <f t="shared" si="14"/>
        <v>0.10052680486042187</v>
      </c>
      <c r="L53" s="311">
        <f t="shared" si="14"/>
        <v>0.11099999999999997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0.16120123891705943</v>
      </c>
      <c r="C60" s="302">
        <v>0.27455914706682916</v>
      </c>
      <c r="D60" s="302">
        <f>SUM(B60:C60)</f>
        <v>0.43576038598388855</v>
      </c>
      <c r="E60" s="303"/>
      <c r="F60" s="302">
        <v>0.20988492732030878</v>
      </c>
      <c r="G60" s="302">
        <v>0.37244030169610753</v>
      </c>
      <c r="H60" s="302">
        <f>SUM(F60:G60)</f>
        <v>0.58232522901641626</v>
      </c>
      <c r="I60" s="303"/>
      <c r="J60" s="302">
        <v>0.24972009141265408</v>
      </c>
      <c r="K60" s="302">
        <v>0.36413925930299135</v>
      </c>
      <c r="L60" s="302">
        <f>SUM(J60:K60)</f>
        <v>0.61385935071564546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0.14270360913490288</v>
      </c>
      <c r="C61" s="302">
        <v>0.23500164531816581</v>
      </c>
      <c r="D61" s="302">
        <f t="shared" ref="D61:D68" si="15">SUM(B61:C61)</f>
        <v>0.37770525445306868</v>
      </c>
      <c r="E61" s="303"/>
      <c r="F61" s="302">
        <v>0.21596751382432244</v>
      </c>
      <c r="G61" s="302">
        <v>0.33490170987059575</v>
      </c>
      <c r="H61" s="302">
        <f t="shared" ref="H61:H68" si="16">SUM(F61:G61)</f>
        <v>0.5508692236949182</v>
      </c>
      <c r="I61" s="303"/>
      <c r="J61" s="302">
        <v>0.32460515517394878</v>
      </c>
      <c r="K61" s="302">
        <v>0.51846337367208206</v>
      </c>
      <c r="L61" s="302">
        <f t="shared" ref="L61:L68" si="17">SUM(J61:K61)</f>
        <v>0.8430685288460309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0.2207588044669051</v>
      </c>
      <c r="C62" s="302">
        <v>0.30566605914860201</v>
      </c>
      <c r="D62" s="302">
        <f t="shared" si="15"/>
        <v>0.52642486361550711</v>
      </c>
      <c r="E62" s="303"/>
      <c r="F62" s="302">
        <v>0.28873391200070736</v>
      </c>
      <c r="G62" s="302">
        <v>0.4406596415171109</v>
      </c>
      <c r="H62" s="302">
        <f t="shared" si="16"/>
        <v>0.72939355351781821</v>
      </c>
      <c r="I62" s="303"/>
      <c r="J62" s="302">
        <v>0.38785261793982567</v>
      </c>
      <c r="K62" s="302">
        <v>0.48606828621995107</v>
      </c>
      <c r="L62" s="302">
        <f t="shared" si="17"/>
        <v>0.87392090415977675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0.29607461255370249</v>
      </c>
      <c r="C63" s="302">
        <v>0.11089334525168321</v>
      </c>
      <c r="D63" s="302">
        <f t="shared" si="15"/>
        <v>0.40696795780538569</v>
      </c>
      <c r="E63" s="303"/>
      <c r="F63" s="302">
        <v>0.27282364135410409</v>
      </c>
      <c r="G63" s="302">
        <v>0.16240485829969581</v>
      </c>
      <c r="H63" s="302">
        <f t="shared" si="16"/>
        <v>0.43522849965379989</v>
      </c>
      <c r="I63" s="303"/>
      <c r="J63" s="302">
        <v>0.27895347719394448</v>
      </c>
      <c r="K63" s="302">
        <v>0.19498706656858375</v>
      </c>
      <c r="L63" s="302">
        <f t="shared" si="17"/>
        <v>0.47394054376252825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0.21289782503548019</v>
      </c>
      <c r="C64" s="302">
        <v>0.93722722265111769</v>
      </c>
      <c r="D64" s="302">
        <f t="shared" si="15"/>
        <v>1.1501250476865978</v>
      </c>
      <c r="E64" s="303"/>
      <c r="F64" s="302">
        <v>0.18081885206421969</v>
      </c>
      <c r="G64" s="302">
        <v>0.87388810135541029</v>
      </c>
      <c r="H64" s="302">
        <f t="shared" si="16"/>
        <v>1.0547069534196301</v>
      </c>
      <c r="I64" s="303"/>
      <c r="J64" s="302">
        <v>0.14178882559369063</v>
      </c>
      <c r="K64" s="302">
        <v>0.96570141926627773</v>
      </c>
      <c r="L64" s="302">
        <f t="shared" si="17"/>
        <v>1.1074902448599684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3.817847712006419E-2</v>
      </c>
      <c r="C65" s="302">
        <v>2.1511913290081262E-2</v>
      </c>
      <c r="D65" s="302">
        <f t="shared" si="15"/>
        <v>5.9690390410145455E-2</v>
      </c>
      <c r="E65" s="303"/>
      <c r="F65" s="302">
        <v>3.1577679891823342E-2</v>
      </c>
      <c r="G65" s="302">
        <v>3.0496366760617104E-2</v>
      </c>
      <c r="H65" s="302">
        <f t="shared" si="16"/>
        <v>6.2074046652440443E-2</v>
      </c>
      <c r="I65" s="303"/>
      <c r="J65" s="302">
        <v>2.8209706867224463E-2</v>
      </c>
      <c r="K65" s="302">
        <v>2.968619240837226E-2</v>
      </c>
      <c r="L65" s="302">
        <f t="shared" si="17"/>
        <v>5.7895899275596727E-2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0.14933542434184582</v>
      </c>
      <c r="C66" s="302">
        <v>7.509240897607164E-2</v>
      </c>
      <c r="D66" s="302">
        <f t="shared" si="15"/>
        <v>0.22442783331791746</v>
      </c>
      <c r="E66" s="303"/>
      <c r="F66" s="302">
        <v>0.15108958916636067</v>
      </c>
      <c r="G66" s="302">
        <v>9.9551350695852733E-2</v>
      </c>
      <c r="H66" s="302">
        <f t="shared" si="16"/>
        <v>0.25064093986221342</v>
      </c>
      <c r="I66" s="303"/>
      <c r="J66" s="302">
        <v>0.15868407052749467</v>
      </c>
      <c r="K66" s="302">
        <v>0.12317053069910913</v>
      </c>
      <c r="L66" s="302">
        <f t="shared" si="17"/>
        <v>0.28185460122660377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0.41085373498337058</v>
      </c>
      <c r="C67" s="302">
        <v>1.7456921097384865</v>
      </c>
      <c r="D67" s="302">
        <f t="shared" si="15"/>
        <v>2.1565458447218573</v>
      </c>
      <c r="E67" s="303"/>
      <c r="F67" s="302">
        <v>0.36776276636462824</v>
      </c>
      <c r="G67" s="302">
        <v>1.81394501687688</v>
      </c>
      <c r="H67" s="302">
        <f t="shared" si="16"/>
        <v>2.1817077832415084</v>
      </c>
      <c r="I67" s="303"/>
      <c r="J67" s="302">
        <v>0.37370649059142774</v>
      </c>
      <c r="K67" s="302">
        <v>1.7319893539256228</v>
      </c>
      <c r="L67" s="302">
        <f t="shared" si="17"/>
        <v>2.1056958445170504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0.41744399251666209</v>
      </c>
      <c r="C68" s="302">
        <v>0.34290842948897499</v>
      </c>
      <c r="D68" s="302">
        <f t="shared" si="15"/>
        <v>0.76035242200563702</v>
      </c>
      <c r="E68" s="303"/>
      <c r="F68" s="302">
        <v>0.35044687066695601</v>
      </c>
      <c r="G68" s="302">
        <v>0.40760690027430541</v>
      </c>
      <c r="H68" s="302">
        <f t="shared" si="16"/>
        <v>0.75805377094126136</v>
      </c>
      <c r="I68" s="303"/>
      <c r="J68" s="302">
        <v>0.53537845658429251</v>
      </c>
      <c r="K68" s="302">
        <v>0.47489562605251034</v>
      </c>
      <c r="L68" s="302">
        <f t="shared" si="17"/>
        <v>1.0102740826368029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2.0494477190699927</v>
      </c>
      <c r="C70" s="311">
        <f t="shared" ref="C70:L70" si="18">SUM(C60:C68)</f>
        <v>4.0485522809300116</v>
      </c>
      <c r="D70" s="311">
        <f t="shared" si="18"/>
        <v>6.0980000000000043</v>
      </c>
      <c r="E70" s="311"/>
      <c r="F70" s="311">
        <f t="shared" si="18"/>
        <v>2.0691057526534307</v>
      </c>
      <c r="G70" s="311">
        <f t="shared" si="18"/>
        <v>4.535894247346576</v>
      </c>
      <c r="H70" s="311">
        <f t="shared" si="18"/>
        <v>6.6050000000000058</v>
      </c>
      <c r="I70" s="311"/>
      <c r="J70" s="311">
        <f t="shared" si="18"/>
        <v>2.4788988918845032</v>
      </c>
      <c r="K70" s="311">
        <f t="shared" si="18"/>
        <v>4.8891011081155007</v>
      </c>
      <c r="L70" s="311">
        <f t="shared" si="18"/>
        <v>7.3680000000000039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0.25927661104122746</v>
      </c>
      <c r="C77" s="302">
        <v>1.4003166416007242</v>
      </c>
      <c r="D77" s="302">
        <f>SUM(B77:C77)</f>
        <v>1.6595932526419517</v>
      </c>
      <c r="E77" s="303"/>
      <c r="F77" s="302">
        <v>0.26933110777165836</v>
      </c>
      <c r="G77" s="302">
        <v>1.4449432060854099</v>
      </c>
      <c r="H77" s="302">
        <f>SUM(F77:G77)</f>
        <v>1.7142743138570684</v>
      </c>
      <c r="I77" s="303"/>
      <c r="J77" s="302">
        <v>0.22518631029517105</v>
      </c>
      <c r="K77" s="302">
        <v>1.1478127203085144</v>
      </c>
      <c r="L77" s="302">
        <f>SUM(J77:K77)</f>
        <v>1.3729990306036854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0.35731557608639891</v>
      </c>
      <c r="C78" s="302">
        <v>2.0197687649438349</v>
      </c>
      <c r="D78" s="302">
        <f t="shared" ref="D78:D85" si="19">SUM(B78:C78)</f>
        <v>2.3770843410302338</v>
      </c>
      <c r="E78" s="303"/>
      <c r="F78" s="302">
        <v>0.39536745899388781</v>
      </c>
      <c r="G78" s="302">
        <v>2.2580209994508587</v>
      </c>
      <c r="H78" s="302">
        <f t="shared" ref="H78:H85" si="20">SUM(F78:G78)</f>
        <v>2.6533884584447467</v>
      </c>
      <c r="I78" s="303"/>
      <c r="J78" s="302">
        <v>0.35527608224638346</v>
      </c>
      <c r="K78" s="302">
        <v>2.4210507809676964</v>
      </c>
      <c r="L78" s="302">
        <f t="shared" ref="L78:L85" si="21">SUM(J78:K78)</f>
        <v>2.7763268632140798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0.35600672802115785</v>
      </c>
      <c r="C79" s="302">
        <v>1.1322300895118858</v>
      </c>
      <c r="D79" s="302">
        <f t="shared" si="19"/>
        <v>1.4882368175330436</v>
      </c>
      <c r="E79" s="303"/>
      <c r="F79" s="302">
        <v>0.34153106604645744</v>
      </c>
      <c r="G79" s="302">
        <v>1.2079855842406191</v>
      </c>
      <c r="H79" s="302">
        <f t="shared" si="20"/>
        <v>1.5495166502870765</v>
      </c>
      <c r="I79" s="303"/>
      <c r="J79" s="302">
        <v>0.29593470170387898</v>
      </c>
      <c r="K79" s="302">
        <v>0.97971771424615695</v>
      </c>
      <c r="L79" s="302">
        <f t="shared" si="21"/>
        <v>1.275652415950036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0.61879777708622519</v>
      </c>
      <c r="C80" s="302">
        <v>0.19732298266189666</v>
      </c>
      <c r="D80" s="302">
        <f t="shared" si="19"/>
        <v>0.81612075974812182</v>
      </c>
      <c r="E80" s="303"/>
      <c r="F80" s="302">
        <v>0.51297071539789107</v>
      </c>
      <c r="G80" s="302">
        <v>0.21013795707141703</v>
      </c>
      <c r="H80" s="302">
        <f t="shared" si="20"/>
        <v>0.7231086724693081</v>
      </c>
      <c r="I80" s="303"/>
      <c r="J80" s="302">
        <v>0.31101987789091706</v>
      </c>
      <c r="K80" s="302">
        <v>0.21315130064149027</v>
      </c>
      <c r="L80" s="302">
        <f t="shared" si="21"/>
        <v>0.52417117853240736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9.0613982564503745E-2</v>
      </c>
      <c r="C81" s="302">
        <v>2.4091446431038577</v>
      </c>
      <c r="D81" s="302">
        <f t="shared" si="19"/>
        <v>2.4997586256683615</v>
      </c>
      <c r="E81" s="303"/>
      <c r="F81" s="302">
        <v>7.932326884816833E-2</v>
      </c>
      <c r="G81" s="302">
        <v>1.7808907355963228</v>
      </c>
      <c r="H81" s="302">
        <f t="shared" si="20"/>
        <v>1.8602140044444913</v>
      </c>
      <c r="I81" s="303"/>
      <c r="J81" s="302">
        <v>8.3777579328796065E-2</v>
      </c>
      <c r="K81" s="302">
        <v>1.270339601363053</v>
      </c>
      <c r="L81" s="302">
        <f t="shared" si="21"/>
        <v>1.3541171806918491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9.2124496120112281E-2</v>
      </c>
      <c r="C82" s="302">
        <v>2.5448055230770716E-2</v>
      </c>
      <c r="D82" s="302">
        <f t="shared" si="19"/>
        <v>0.117572551350883</v>
      </c>
      <c r="E82" s="303"/>
      <c r="F82" s="302">
        <v>6.6993963863900413E-2</v>
      </c>
      <c r="G82" s="302">
        <v>2.4218854310893299E-2</v>
      </c>
      <c r="H82" s="302">
        <f t="shared" si="20"/>
        <v>9.1212818174793708E-2</v>
      </c>
      <c r="I82" s="303"/>
      <c r="J82" s="302">
        <v>3.6663382435891657E-2</v>
      </c>
      <c r="K82" s="302">
        <v>2.2844990723786318E-2</v>
      </c>
      <c r="L82" s="302">
        <f t="shared" si="21"/>
        <v>5.9508373159677976E-2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0.1511320107834557</v>
      </c>
      <c r="C83" s="302">
        <v>0.17253456471162179</v>
      </c>
      <c r="D83" s="302">
        <f t="shared" si="19"/>
        <v>0.32366657549507749</v>
      </c>
      <c r="E83" s="303"/>
      <c r="F83" s="302">
        <v>0.12409463732796747</v>
      </c>
      <c r="G83" s="302">
        <v>0.20628966686314573</v>
      </c>
      <c r="H83" s="302">
        <f t="shared" si="20"/>
        <v>0.3303843041911132</v>
      </c>
      <c r="I83" s="303"/>
      <c r="J83" s="302">
        <v>8.9719255645427098E-2</v>
      </c>
      <c r="K83" s="302">
        <v>0.25020489392572137</v>
      </c>
      <c r="L83" s="302">
        <f t="shared" si="21"/>
        <v>0.33992414957114847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0.30634446407711519</v>
      </c>
      <c r="C84" s="302">
        <v>0.86208549283493408</v>
      </c>
      <c r="D84" s="302">
        <f t="shared" si="19"/>
        <v>1.1684299569120493</v>
      </c>
      <c r="E84" s="303"/>
      <c r="F84" s="302">
        <v>0.18756529703385574</v>
      </c>
      <c r="G84" s="302">
        <v>0.63492184547510855</v>
      </c>
      <c r="H84" s="302">
        <f t="shared" si="20"/>
        <v>0.82248714250896426</v>
      </c>
      <c r="I84" s="303"/>
      <c r="J84" s="302">
        <v>0.15838731252827964</v>
      </c>
      <c r="K84" s="302">
        <v>0.48271745982967412</v>
      </c>
      <c r="L84" s="302">
        <f t="shared" si="21"/>
        <v>0.64110477235795371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0.16095129135994241</v>
      </c>
      <c r="C85" s="302">
        <v>0.24758582826032505</v>
      </c>
      <c r="D85" s="302">
        <f t="shared" si="19"/>
        <v>0.40853711962026745</v>
      </c>
      <c r="E85" s="303"/>
      <c r="F85" s="302">
        <v>0.10555730845813159</v>
      </c>
      <c r="G85" s="302">
        <v>0.17685632716430769</v>
      </c>
      <c r="H85" s="302">
        <f t="shared" si="20"/>
        <v>0.28241363562243926</v>
      </c>
      <c r="I85" s="303"/>
      <c r="J85" s="302">
        <v>0.14421688462853666</v>
      </c>
      <c r="K85" s="302">
        <v>0.13197915129061874</v>
      </c>
      <c r="L85" s="302">
        <f t="shared" si="21"/>
        <v>0.27619603591915542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2.3925629371401387</v>
      </c>
      <c r="C87" s="311">
        <f t="shared" ref="C87:D87" si="22">SUM(C77:C85)</f>
        <v>8.4664370628598515</v>
      </c>
      <c r="D87" s="311">
        <f t="shared" si="22"/>
        <v>10.858999999999989</v>
      </c>
      <c r="E87" s="311"/>
      <c r="F87" s="311">
        <f t="shared" ref="F87:H87" si="23">SUM(F77:F85)</f>
        <v>2.0827348237419181</v>
      </c>
      <c r="G87" s="311">
        <f t="shared" si="23"/>
        <v>7.9442651762580843</v>
      </c>
      <c r="H87" s="311">
        <f t="shared" si="23"/>
        <v>10.027000000000003</v>
      </c>
      <c r="I87" s="311"/>
      <c r="J87" s="311">
        <f t="shared" ref="J87:L87" si="24">SUM(J77:J85)</f>
        <v>1.700181386703282</v>
      </c>
      <c r="K87" s="311">
        <f t="shared" si="24"/>
        <v>6.9198186132967123</v>
      </c>
      <c r="L87" s="311">
        <f t="shared" si="24"/>
        <v>8.6199999999999957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0.61734855280278922</v>
      </c>
      <c r="C94" s="302">
        <v>2.442025589115818</v>
      </c>
      <c r="D94" s="302">
        <f>SUM(B94:C94)</f>
        <v>3.0593741419186071</v>
      </c>
      <c r="E94" s="303"/>
      <c r="F94" s="302">
        <v>0.74494745359856418</v>
      </c>
      <c r="G94" s="302">
        <v>2.9912101592914961</v>
      </c>
      <c r="H94" s="302">
        <f>SUM(F94:G94)</f>
        <v>3.7361576128900604</v>
      </c>
      <c r="I94" s="303"/>
      <c r="J94" s="302">
        <v>0.63296351450219113</v>
      </c>
      <c r="K94" s="302">
        <v>2.387394701461135</v>
      </c>
      <c r="L94" s="302">
        <f>SUM(J94:K94)</f>
        <v>3.0203582159633262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0.80786507543825659</v>
      </c>
      <c r="C95" s="302">
        <v>3.0754355931974651</v>
      </c>
      <c r="D95" s="302">
        <f t="shared" ref="D95:D102" si="25">SUM(B95:C95)</f>
        <v>3.8833006686357217</v>
      </c>
      <c r="E95" s="303"/>
      <c r="F95" s="302">
        <v>1.0805204150184751</v>
      </c>
      <c r="G95" s="302">
        <v>4.0508084155930817</v>
      </c>
      <c r="H95" s="302">
        <f t="shared" ref="H95:H102" si="26">SUM(F95:G95)</f>
        <v>5.1313288306115563</v>
      </c>
      <c r="I95" s="303"/>
      <c r="J95" s="302">
        <v>1.1330767011503</v>
      </c>
      <c r="K95" s="302">
        <v>4.3358247461001103</v>
      </c>
      <c r="L95" s="302">
        <f t="shared" ref="L95:L102" si="27">SUM(J95:K95)</f>
        <v>5.4689014472504098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0.92000408232576769</v>
      </c>
      <c r="C96" s="302">
        <v>2.0980838232990702</v>
      </c>
      <c r="D96" s="302">
        <f t="shared" si="25"/>
        <v>3.0180879056248378</v>
      </c>
      <c r="E96" s="303"/>
      <c r="F96" s="302">
        <v>1.0075296365237782</v>
      </c>
      <c r="G96" s="302">
        <v>2.6766330851834375</v>
      </c>
      <c r="H96" s="302">
        <f t="shared" si="26"/>
        <v>3.6841627217072155</v>
      </c>
      <c r="I96" s="303"/>
      <c r="J96" s="302">
        <v>0.94567658454363646</v>
      </c>
      <c r="K96" s="302">
        <v>2.2275155663233317</v>
      </c>
      <c r="L96" s="302">
        <f t="shared" si="27"/>
        <v>3.173192150866968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1.4745367992426823</v>
      </c>
      <c r="C97" s="302">
        <v>0.54984833212109119</v>
      </c>
      <c r="D97" s="302">
        <f t="shared" si="25"/>
        <v>2.0243851313637737</v>
      </c>
      <c r="E97" s="303"/>
      <c r="F97" s="302">
        <v>1.3738639652801918</v>
      </c>
      <c r="G97" s="302">
        <v>0.70588855307309395</v>
      </c>
      <c r="H97" s="302">
        <f t="shared" si="26"/>
        <v>2.0797525183532857</v>
      </c>
      <c r="I97" s="303"/>
      <c r="J97" s="302">
        <v>0.96611301114691195</v>
      </c>
      <c r="K97" s="302">
        <v>0.68421901537408614</v>
      </c>
      <c r="L97" s="302">
        <f t="shared" si="27"/>
        <v>1.650332026520998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0.40040528436188516</v>
      </c>
      <c r="C98" s="302">
        <v>5.4132520675901716</v>
      </c>
      <c r="D98" s="302">
        <f t="shared" si="25"/>
        <v>5.8136573519520569</v>
      </c>
      <c r="E98" s="303"/>
      <c r="F98" s="302">
        <v>0.31463631031112915</v>
      </c>
      <c r="G98" s="302">
        <v>4.7914172275223317</v>
      </c>
      <c r="H98" s="302">
        <f t="shared" si="26"/>
        <v>5.1060535378334606</v>
      </c>
      <c r="I98" s="303"/>
      <c r="J98" s="302">
        <v>0.27239834272913782</v>
      </c>
      <c r="K98" s="302">
        <v>3.575150720232009</v>
      </c>
      <c r="L98" s="302">
        <f t="shared" si="27"/>
        <v>3.8475490629611468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0.18527147960986753</v>
      </c>
      <c r="C99" s="302">
        <v>0.15347906948115811</v>
      </c>
      <c r="D99" s="302">
        <f t="shared" si="25"/>
        <v>0.33875054909102564</v>
      </c>
      <c r="E99" s="303"/>
      <c r="F99" s="302">
        <v>0.15393163640772367</v>
      </c>
      <c r="G99" s="302">
        <v>0.21951627647307842</v>
      </c>
      <c r="H99" s="302">
        <f t="shared" si="26"/>
        <v>0.37344791288080209</v>
      </c>
      <c r="I99" s="303"/>
      <c r="J99" s="302">
        <v>0.10687571947735862</v>
      </c>
      <c r="K99" s="302">
        <v>0.25785481071378941</v>
      </c>
      <c r="L99" s="302">
        <f t="shared" si="27"/>
        <v>0.36473053019114804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0.39417370934479168</v>
      </c>
      <c r="C100" s="302">
        <v>0.38233810346843594</v>
      </c>
      <c r="D100" s="302">
        <f t="shared" si="25"/>
        <v>0.77651181281322756</v>
      </c>
      <c r="E100" s="303"/>
      <c r="F100" s="302">
        <v>0.36276885635044298</v>
      </c>
      <c r="G100" s="302">
        <v>0.47687444169341331</v>
      </c>
      <c r="H100" s="302">
        <f t="shared" si="26"/>
        <v>0.83964329804385629</v>
      </c>
      <c r="I100" s="303"/>
      <c r="J100" s="302">
        <v>0.30383607280863123</v>
      </c>
      <c r="K100" s="302">
        <v>0.45529519841254218</v>
      </c>
      <c r="L100" s="302">
        <f t="shared" si="27"/>
        <v>0.75913127122117341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0.52152143720169042</v>
      </c>
      <c r="C101" s="302">
        <v>2.7092279760926341</v>
      </c>
      <c r="D101" s="302">
        <f t="shared" si="25"/>
        <v>3.2307494132943244</v>
      </c>
      <c r="E101" s="303"/>
      <c r="F101" s="302">
        <v>0.42114253265297902</v>
      </c>
      <c r="G101" s="302">
        <v>2.6224874538924761</v>
      </c>
      <c r="H101" s="302">
        <f t="shared" si="26"/>
        <v>3.0436299865454552</v>
      </c>
      <c r="I101" s="303"/>
      <c r="J101" s="302">
        <v>0.32549500162616174</v>
      </c>
      <c r="K101" s="302">
        <v>2.0204322083781423</v>
      </c>
      <c r="L101" s="302">
        <f t="shared" si="27"/>
        <v>2.3459272100043043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0.63570466274348147</v>
      </c>
      <c r="C102" s="302">
        <v>0.97947836256288201</v>
      </c>
      <c r="D102" s="302">
        <f t="shared" si="25"/>
        <v>1.6151830253063635</v>
      </c>
      <c r="E102" s="303"/>
      <c r="F102" s="302">
        <v>0.40055768121793167</v>
      </c>
      <c r="G102" s="302">
        <v>1.0522658999163927</v>
      </c>
      <c r="H102" s="302">
        <f t="shared" si="26"/>
        <v>1.4528235811343244</v>
      </c>
      <c r="I102" s="303"/>
      <c r="J102" s="302">
        <v>0.51925907638400803</v>
      </c>
      <c r="K102" s="302">
        <v>0.89761900863649025</v>
      </c>
      <c r="L102" s="302">
        <f t="shared" si="27"/>
        <v>1.4168780850204983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5.9568310830712115</v>
      </c>
      <c r="C104" s="311">
        <f t="shared" ref="C104:D104" si="28">SUM(C94:C102)</f>
        <v>17.803168916928726</v>
      </c>
      <c r="D104" s="311">
        <f t="shared" si="28"/>
        <v>23.759999999999941</v>
      </c>
      <c r="E104" s="311"/>
      <c r="F104" s="311">
        <f t="shared" ref="F104:H104" si="29">SUM(F94:F102)</f>
        <v>5.8598984873612165</v>
      </c>
      <c r="G104" s="311">
        <f t="shared" si="29"/>
        <v>19.5871015126388</v>
      </c>
      <c r="H104" s="311">
        <f t="shared" si="29"/>
        <v>25.447000000000017</v>
      </c>
      <c r="I104" s="311"/>
      <c r="J104" s="311">
        <f t="shared" ref="J104:L104" si="30">SUM(J94:J102)</f>
        <v>5.2056940243683369</v>
      </c>
      <c r="K104" s="311">
        <f t="shared" si="30"/>
        <v>16.841305975631638</v>
      </c>
      <c r="L104" s="311">
        <f t="shared" si="30"/>
        <v>22.046999999999976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2.9045427511746325E-2</v>
      </c>
      <c r="C111" s="302">
        <v>5.1506587238520217E-2</v>
      </c>
      <c r="D111" s="302">
        <f>SUM(B111:C111)</f>
        <v>8.0552014750266548E-2</v>
      </c>
      <c r="E111" s="303"/>
      <c r="F111" s="302">
        <v>1.0363051257112087E-2</v>
      </c>
      <c r="G111" s="302">
        <v>4.7602268407031252E-2</v>
      </c>
      <c r="H111" s="302">
        <f>SUM(F111:G111)</f>
        <v>5.7965319664143339E-2</v>
      </c>
      <c r="I111" s="303"/>
      <c r="J111" s="302">
        <v>9.1964373266221651E-3</v>
      </c>
      <c r="K111" s="302">
        <v>4.6570342174464534E-2</v>
      </c>
      <c r="L111" s="302">
        <f>SUM(J111:K111)</f>
        <v>5.5766779501086702E-2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3.8283453363595767E-2</v>
      </c>
      <c r="C112" s="302">
        <v>0.11718216959826573</v>
      </c>
      <c r="D112" s="302">
        <f t="shared" ref="D112:D119" si="31">SUM(B112:C112)</f>
        <v>0.1554656229618615</v>
      </c>
      <c r="E112" s="303"/>
      <c r="F112" s="302">
        <v>1.9676141916775785E-2</v>
      </c>
      <c r="G112" s="302">
        <v>9.6461921265956416E-2</v>
      </c>
      <c r="H112" s="302">
        <f t="shared" ref="H112:H119" si="32">SUM(F112:G112)</f>
        <v>0.1161380631827322</v>
      </c>
      <c r="I112" s="303"/>
      <c r="J112" s="302">
        <v>2.1083900667184609E-2</v>
      </c>
      <c r="K112" s="302">
        <v>9.269784597674717E-2</v>
      </c>
      <c r="L112" s="302">
        <f t="shared" ref="L112:L119" si="33">SUM(J112:K112)</f>
        <v>0.11378174664393179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3.5591043765064355E-2</v>
      </c>
      <c r="C113" s="302">
        <v>7.8965571838520196E-2</v>
      </c>
      <c r="D113" s="302">
        <f t="shared" si="31"/>
        <v>0.11455661560358454</v>
      </c>
      <c r="E113" s="303"/>
      <c r="F113" s="302">
        <v>1.2993335679665482E-2</v>
      </c>
      <c r="G113" s="302">
        <v>5.8436084697182963E-2</v>
      </c>
      <c r="H113" s="302">
        <f t="shared" si="32"/>
        <v>7.1429420376848449E-2</v>
      </c>
      <c r="I113" s="303"/>
      <c r="J113" s="302">
        <v>1.2330458828240982E-2</v>
      </c>
      <c r="K113" s="302">
        <v>4.8594258680540722E-2</v>
      </c>
      <c r="L113" s="302">
        <f t="shared" si="33"/>
        <v>6.0924717508781701E-2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4.7955598245788961E-2</v>
      </c>
      <c r="C114" s="302">
        <v>3.3140223003067945E-2</v>
      </c>
      <c r="D114" s="302">
        <f t="shared" si="31"/>
        <v>8.1095821248856906E-2</v>
      </c>
      <c r="E114" s="303"/>
      <c r="F114" s="302">
        <v>2.1905482972241989E-2</v>
      </c>
      <c r="G114" s="302">
        <v>2.4023402730728744E-2</v>
      </c>
      <c r="H114" s="302">
        <f t="shared" si="32"/>
        <v>4.5928885702970733E-2</v>
      </c>
      <c r="I114" s="303"/>
      <c r="J114" s="302">
        <v>1.5739432444773487E-2</v>
      </c>
      <c r="K114" s="302">
        <v>2.2533526901501736E-2</v>
      </c>
      <c r="L114" s="302">
        <f t="shared" si="33"/>
        <v>3.8272959346275226E-2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2.0249661150170663E-2</v>
      </c>
      <c r="C115" s="302">
        <v>0.15156325081649222</v>
      </c>
      <c r="D115" s="302">
        <f t="shared" si="31"/>
        <v>0.17181291196666287</v>
      </c>
      <c r="E115" s="303"/>
      <c r="F115" s="302">
        <v>1.8342243821479168E-3</v>
      </c>
      <c r="G115" s="302">
        <v>7.9948796106701442E-2</v>
      </c>
      <c r="H115" s="302">
        <f t="shared" si="32"/>
        <v>8.1783020488849362E-2</v>
      </c>
      <c r="I115" s="303"/>
      <c r="J115" s="302">
        <v>1.9669808450518086E-3</v>
      </c>
      <c r="K115" s="302">
        <v>5.7015689775794597E-2</v>
      </c>
      <c r="L115" s="302">
        <f t="shared" si="33"/>
        <v>5.8982670620846403E-2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2.4579482488414257E-2</v>
      </c>
      <c r="C116" s="302">
        <v>1.0859774389741951E-2</v>
      </c>
      <c r="D116" s="302">
        <f t="shared" si="31"/>
        <v>3.543925687815621E-2</v>
      </c>
      <c r="E116" s="303"/>
      <c r="F116" s="302">
        <v>4.7615990181895853E-3</v>
      </c>
      <c r="G116" s="302">
        <v>6.6842274851882212E-3</v>
      </c>
      <c r="H116" s="302">
        <f t="shared" si="32"/>
        <v>1.1445826503377807E-2</v>
      </c>
      <c r="I116" s="303"/>
      <c r="J116" s="302">
        <v>4.0849297049857921E-3</v>
      </c>
      <c r="K116" s="302">
        <v>6.6935611160683387E-3</v>
      </c>
      <c r="L116" s="302">
        <f t="shared" si="33"/>
        <v>1.0778490821054131E-2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4.6515122751121254E-2</v>
      </c>
      <c r="C117" s="302">
        <v>4.5042914480040448E-2</v>
      </c>
      <c r="D117" s="302">
        <f t="shared" si="31"/>
        <v>9.155803723116171E-2</v>
      </c>
      <c r="E117" s="303"/>
      <c r="F117" s="302">
        <v>2.1966791529174211E-2</v>
      </c>
      <c r="G117" s="302">
        <v>3.0317235348183022E-2</v>
      </c>
      <c r="H117" s="302">
        <f t="shared" si="32"/>
        <v>5.2284026877357233E-2</v>
      </c>
      <c r="I117" s="303"/>
      <c r="J117" s="302">
        <v>1.9938996596507341E-2</v>
      </c>
      <c r="K117" s="302">
        <v>2.8743341020324577E-2</v>
      </c>
      <c r="L117" s="302">
        <f t="shared" si="33"/>
        <v>4.8682337616831918E-2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3.7345701846118631E-3</v>
      </c>
      <c r="C118" s="302">
        <v>2.2810060530362827E-2</v>
      </c>
      <c r="D118" s="302">
        <f t="shared" si="31"/>
        <v>2.654463071497469E-2</v>
      </c>
      <c r="E118" s="303"/>
      <c r="F118" s="302">
        <v>5.5255354129677336E-4</v>
      </c>
      <c r="G118" s="302">
        <v>2.0239027332509138E-2</v>
      </c>
      <c r="H118" s="302">
        <f t="shared" si="32"/>
        <v>2.079158087380591E-2</v>
      </c>
      <c r="I118" s="303"/>
      <c r="J118" s="302">
        <v>6.0111852663067471E-4</v>
      </c>
      <c r="K118" s="302">
        <v>1.6575435582403639E-2</v>
      </c>
      <c r="L118" s="302">
        <f t="shared" si="33"/>
        <v>1.7176554109034313E-2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1.8322550387595917E-2</v>
      </c>
      <c r="C119" s="302">
        <v>1.4652538256878454E-2</v>
      </c>
      <c r="D119" s="302">
        <f t="shared" si="31"/>
        <v>3.2975088644474369E-2</v>
      </c>
      <c r="E119" s="303"/>
      <c r="F119" s="302">
        <v>1.7240541043417371E-3</v>
      </c>
      <c r="G119" s="302">
        <v>9.5098022255738855E-3</v>
      </c>
      <c r="H119" s="302">
        <f t="shared" si="32"/>
        <v>1.1233856329915623E-2</v>
      </c>
      <c r="I119" s="303"/>
      <c r="J119" s="302">
        <v>1.3229238017917078E-3</v>
      </c>
      <c r="K119" s="302">
        <v>6.3108200303660014E-3</v>
      </c>
      <c r="L119" s="302">
        <f t="shared" si="33"/>
        <v>7.6337438321577092E-3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9.5777234400945543E-2</v>
      </c>
      <c r="G121" s="311">
        <f t="shared" si="35"/>
        <v>0.37322276559905515</v>
      </c>
      <c r="H121" s="311">
        <f t="shared" si="35"/>
        <v>0.46900000000000069</v>
      </c>
      <c r="I121" s="311"/>
      <c r="J121" s="311">
        <f t="shared" ref="J121:L121" si="36">SUM(J111:J119)</f>
        <v>8.6265178741788573E-2</v>
      </c>
      <c r="K121" s="311">
        <f t="shared" si="36"/>
        <v>0.32573482125821124</v>
      </c>
      <c r="L121" s="311">
        <f t="shared" si="36"/>
        <v>0.41199999999999987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9.8391053067572079E-2</v>
      </c>
      <c r="C128" s="302">
        <v>0.41326446337297945</v>
      </c>
      <c r="D128" s="302">
        <f>SUM(B128:C128)</f>
        <v>0.51165551644055152</v>
      </c>
      <c r="E128" s="303"/>
      <c r="F128" s="302">
        <v>9.9737138675216011E-2</v>
      </c>
      <c r="G128" s="302">
        <v>0.50815720395228459</v>
      </c>
      <c r="H128" s="302">
        <f>SUM(F128:G128)</f>
        <v>0.60789434262750064</v>
      </c>
      <c r="I128" s="303"/>
      <c r="J128" s="302">
        <v>0.12030723092701252</v>
      </c>
      <c r="K128" s="302">
        <v>0.55493455182353801</v>
      </c>
      <c r="L128" s="302">
        <f>SUM(J128:K128)</f>
        <v>0.67524178275055058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0.16230500081552857</v>
      </c>
      <c r="C129" s="302">
        <v>0.3807918133988426</v>
      </c>
      <c r="D129" s="302">
        <f t="shared" ref="D129:D136" si="37">SUM(B129:C129)</f>
        <v>0.54309681421437117</v>
      </c>
      <c r="E129" s="303"/>
      <c r="F129" s="302">
        <v>0.19038397724985356</v>
      </c>
      <c r="G129" s="302">
        <v>0.49631419909645319</v>
      </c>
      <c r="H129" s="302">
        <f t="shared" ref="H129:H136" si="38">SUM(F129:G129)</f>
        <v>0.6866981763463067</v>
      </c>
      <c r="I129" s="303"/>
      <c r="J129" s="302">
        <v>0.28769931748077027</v>
      </c>
      <c r="K129" s="302">
        <v>0.65784643978408319</v>
      </c>
      <c r="L129" s="302">
        <f t="shared" ref="L129:L136" si="39">SUM(J129:K129)</f>
        <v>0.94554575726485346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0.28874270981770062</v>
      </c>
      <c r="C130" s="302">
        <v>0.33250545205039445</v>
      </c>
      <c r="D130" s="302">
        <f t="shared" si="37"/>
        <v>0.62124816186809506</v>
      </c>
      <c r="E130" s="303"/>
      <c r="F130" s="302">
        <v>0.31259128424875932</v>
      </c>
      <c r="G130" s="302">
        <v>0.38654800106715853</v>
      </c>
      <c r="H130" s="302">
        <f t="shared" si="38"/>
        <v>0.69913928531591785</v>
      </c>
      <c r="I130" s="303"/>
      <c r="J130" s="302">
        <v>0.46301371541469083</v>
      </c>
      <c r="K130" s="302">
        <v>0.41467484496765911</v>
      </c>
      <c r="L130" s="302">
        <f t="shared" si="39"/>
        <v>0.87768856038234988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0.31009988429597668</v>
      </c>
      <c r="C131" s="302">
        <v>6.8688678606251732E-2</v>
      </c>
      <c r="D131" s="302">
        <f t="shared" si="37"/>
        <v>0.3787885629022284</v>
      </c>
      <c r="E131" s="303"/>
      <c r="F131" s="302">
        <v>0.26107490758916813</v>
      </c>
      <c r="G131" s="302">
        <v>8.4127767087057839E-2</v>
      </c>
      <c r="H131" s="302">
        <f t="shared" si="38"/>
        <v>0.34520267467622595</v>
      </c>
      <c r="I131" s="303"/>
      <c r="J131" s="302">
        <v>0.23638916360985113</v>
      </c>
      <c r="K131" s="302">
        <v>0.11355730954066118</v>
      </c>
      <c r="L131" s="302">
        <f t="shared" si="39"/>
        <v>0.3499464731505123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5.8003951669830044E-2</v>
      </c>
      <c r="C132" s="302">
        <v>0.34403337902884107</v>
      </c>
      <c r="D132" s="302">
        <f t="shared" si="37"/>
        <v>0.40203733069867109</v>
      </c>
      <c r="E132" s="303"/>
      <c r="F132" s="302">
        <v>3.8423069859862012E-2</v>
      </c>
      <c r="G132" s="302">
        <v>0.35585713068261121</v>
      </c>
      <c r="H132" s="302">
        <f t="shared" si="38"/>
        <v>0.3942802005424732</v>
      </c>
      <c r="I132" s="303"/>
      <c r="J132" s="302">
        <v>5.0030864978291158E-2</v>
      </c>
      <c r="K132" s="302">
        <v>0.34588506506799094</v>
      </c>
      <c r="L132" s="302">
        <f t="shared" si="39"/>
        <v>0.39591593004628212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8.4157343399137885E-2</v>
      </c>
      <c r="C133" s="302">
        <v>4.615101198000246E-2</v>
      </c>
      <c r="D133" s="302">
        <f t="shared" si="37"/>
        <v>0.13030835537914034</v>
      </c>
      <c r="E133" s="303"/>
      <c r="F133" s="302">
        <v>6.6935603994310922E-2</v>
      </c>
      <c r="G133" s="302">
        <v>5.0341075499025223E-2</v>
      </c>
      <c r="H133" s="302">
        <f t="shared" si="38"/>
        <v>0.11727667949333614</v>
      </c>
      <c r="I133" s="303"/>
      <c r="J133" s="302">
        <v>9.2569536302850447E-2</v>
      </c>
      <c r="K133" s="302">
        <v>6.6496705860638841E-2</v>
      </c>
      <c r="L133" s="302">
        <f t="shared" si="39"/>
        <v>0.1590662421634893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8.9821887012809645E-2</v>
      </c>
      <c r="C134" s="302">
        <v>6.3758175438344056E-2</v>
      </c>
      <c r="D134" s="302">
        <f>SUM(B134:C134)</f>
        <v>0.15358006245115369</v>
      </c>
      <c r="E134" s="303"/>
      <c r="F134" s="302">
        <v>8.7752180436706725E-2</v>
      </c>
      <c r="G134" s="302">
        <v>7.707757874710916E-2</v>
      </c>
      <c r="H134" s="302">
        <f t="shared" si="38"/>
        <v>0.16482975918381587</v>
      </c>
      <c r="I134" s="303"/>
      <c r="J134" s="302">
        <v>0.10425086659844524</v>
      </c>
      <c r="K134" s="302">
        <v>9.9795748290751621E-2</v>
      </c>
      <c r="L134" s="302">
        <f t="shared" si="39"/>
        <v>0.20404661488919684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6.4016804384313314E-2</v>
      </c>
      <c r="C135" s="302">
        <v>0.8849771978864942</v>
      </c>
      <c r="D135" s="302">
        <f t="shared" si="37"/>
        <v>0.94899400227080755</v>
      </c>
      <c r="E135" s="303"/>
      <c r="F135" s="302">
        <v>4.5271578707162634E-2</v>
      </c>
      <c r="G135" s="302">
        <v>0.7407604843630432</v>
      </c>
      <c r="H135" s="302">
        <f t="shared" si="38"/>
        <v>0.78603206307020579</v>
      </c>
      <c r="I135" s="303"/>
      <c r="J135" s="302">
        <v>4.1399691242685617E-2</v>
      </c>
      <c r="K135" s="302">
        <v>0.87231067895753567</v>
      </c>
      <c r="L135" s="302">
        <f t="shared" si="39"/>
        <v>0.91371037020022128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9.8273656085641925E-2</v>
      </c>
      <c r="C136" s="302">
        <v>0.75901753768933922</v>
      </c>
      <c r="D136" s="302">
        <f t="shared" si="37"/>
        <v>0.8572911937749812</v>
      </c>
      <c r="E136" s="303"/>
      <c r="F136" s="302">
        <v>6.5431324058429607E-2</v>
      </c>
      <c r="G136" s="302">
        <v>0.61121549468579317</v>
      </c>
      <c r="H136" s="302">
        <f t="shared" si="38"/>
        <v>0.67664681874422272</v>
      </c>
      <c r="I136" s="303"/>
      <c r="J136" s="302">
        <v>0.10240838228840111</v>
      </c>
      <c r="K136" s="302">
        <v>0.65742988686414106</v>
      </c>
      <c r="L136" s="302">
        <f t="shared" si="39"/>
        <v>0.75983826915254216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1.2538122905485105</v>
      </c>
      <c r="C138" s="311">
        <f t="shared" ref="C138" si="40">SUM(C128:C136)</f>
        <v>3.2931877094514892</v>
      </c>
      <c r="D138" s="311">
        <f>SUM(D128:D136)</f>
        <v>4.5469999999999997</v>
      </c>
      <c r="E138" s="311"/>
      <c r="F138" s="311">
        <f t="shared" ref="F138:H138" si="41">SUM(F128:F136)</f>
        <v>1.167601064819469</v>
      </c>
      <c r="G138" s="311">
        <f t="shared" si="41"/>
        <v>3.3103989351805363</v>
      </c>
      <c r="H138" s="311">
        <f t="shared" si="41"/>
        <v>4.4780000000000042</v>
      </c>
      <c r="I138" s="311"/>
      <c r="J138" s="311">
        <f t="shared" ref="J138:L138" si="42">SUM(J128:J136)</f>
        <v>1.4980687688429986</v>
      </c>
      <c r="K138" s="311">
        <f t="shared" si="42"/>
        <v>3.7829312311569998</v>
      </c>
      <c r="L138" s="311">
        <f t="shared" si="42"/>
        <v>5.2809999999999979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0.43115948923768593</v>
      </c>
      <c r="C145" s="302">
        <v>2.7674728849589134</v>
      </c>
      <c r="D145" s="302">
        <f>SUM(B145:C145)</f>
        <v>3.1986323741965994</v>
      </c>
      <c r="E145" s="303"/>
      <c r="F145" s="302">
        <v>0.71978538816174265</v>
      </c>
      <c r="G145" s="302">
        <v>3.5851818924123968</v>
      </c>
      <c r="H145" s="302">
        <f>SUM(F145:G145)</f>
        <v>4.3049672805741395</v>
      </c>
      <c r="I145" s="303"/>
      <c r="J145" s="302">
        <v>0.89677720440724906</v>
      </c>
      <c r="K145" s="302">
        <v>3.7619752464198375</v>
      </c>
      <c r="L145" s="302">
        <f>SUM(J145:K145)</f>
        <v>4.6587524508270866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0.398868565798979</v>
      </c>
      <c r="C146" s="302">
        <v>2.6962917056111246</v>
      </c>
      <c r="D146" s="302">
        <f t="shared" ref="D146:D153" si="43">SUM(B146:C146)</f>
        <v>3.0951602714101036</v>
      </c>
      <c r="E146" s="303"/>
      <c r="F146" s="302">
        <v>0.62256885997882749</v>
      </c>
      <c r="G146" s="302">
        <v>3.5314841114598732</v>
      </c>
      <c r="H146" s="302">
        <f t="shared" ref="H146:H153" si="44">SUM(F146:G146)</f>
        <v>4.1540529714387002</v>
      </c>
      <c r="I146" s="303"/>
      <c r="J146" s="302">
        <v>0.90644198641528917</v>
      </c>
      <c r="K146" s="302">
        <v>4.8395132478151535</v>
      </c>
      <c r="L146" s="302">
        <f t="shared" ref="L146:L153" si="45">SUM(J146:K146)</f>
        <v>5.7459552342304425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0.38605627411525739</v>
      </c>
      <c r="C147" s="302">
        <v>1.5465287216026908</v>
      </c>
      <c r="D147" s="302">
        <f t="shared" si="43"/>
        <v>1.9325849957179482</v>
      </c>
      <c r="E147" s="303"/>
      <c r="F147" s="302">
        <v>0.52856530205479524</v>
      </c>
      <c r="G147" s="302">
        <v>1.9352297460531318</v>
      </c>
      <c r="H147" s="302">
        <f t="shared" si="44"/>
        <v>2.4637950481079272</v>
      </c>
      <c r="I147" s="303"/>
      <c r="J147" s="302">
        <v>0.71214860126992652</v>
      </c>
      <c r="K147" s="302">
        <v>2.1675941654586235</v>
      </c>
      <c r="L147" s="302">
        <f t="shared" si="45"/>
        <v>2.8797427667285502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1.7801127340213418</v>
      </c>
      <c r="C148" s="302">
        <v>0.67370092881880739</v>
      </c>
      <c r="D148" s="302">
        <f t="shared" si="43"/>
        <v>2.4538136628401492</v>
      </c>
      <c r="E148" s="303"/>
      <c r="F148" s="302">
        <v>1.9593751663789492</v>
      </c>
      <c r="G148" s="302">
        <v>0.82072591206403411</v>
      </c>
      <c r="H148" s="302">
        <f t="shared" si="44"/>
        <v>2.7801010784429834</v>
      </c>
      <c r="I148" s="303"/>
      <c r="J148" s="302">
        <v>1.8221943962077047</v>
      </c>
      <c r="K148" s="302">
        <v>1.0910800904235154</v>
      </c>
      <c r="L148" s="302">
        <f t="shared" si="45"/>
        <v>2.9132744866312201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7.4726855480056684E-2</v>
      </c>
      <c r="C149" s="302">
        <v>10.872056292827383</v>
      </c>
      <c r="D149" s="302">
        <f t="shared" si="43"/>
        <v>10.946783148307439</v>
      </c>
      <c r="E149" s="303"/>
      <c r="F149" s="302">
        <v>0.24946824186128241</v>
      </c>
      <c r="G149" s="302">
        <v>9.9165641285504016</v>
      </c>
      <c r="H149" s="302">
        <f t="shared" si="44"/>
        <v>10.166032370411685</v>
      </c>
      <c r="I149" s="303"/>
      <c r="J149" s="302">
        <v>0.3771802563388339</v>
      </c>
      <c r="K149" s="302">
        <v>9.7839969240254323</v>
      </c>
      <c r="L149" s="302">
        <f t="shared" si="45"/>
        <v>10.161177180364266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1.5977339623346919E-2</v>
      </c>
      <c r="C150" s="302">
        <v>6.923032772408734E-2</v>
      </c>
      <c r="D150" s="302">
        <f t="shared" si="43"/>
        <v>8.5207667347434263E-2</v>
      </c>
      <c r="E150" s="303"/>
      <c r="F150" s="302">
        <v>1.9444179901098646E-2</v>
      </c>
      <c r="G150" s="302">
        <v>8.473630038078192E-2</v>
      </c>
      <c r="H150" s="302">
        <f t="shared" si="44"/>
        <v>0.10418048028188057</v>
      </c>
      <c r="I150" s="303"/>
      <c r="J150" s="302">
        <v>2.0078022724189116E-2</v>
      </c>
      <c r="K150" s="302">
        <v>8.28755808072969E-2</v>
      </c>
      <c r="L150" s="302">
        <f t="shared" si="45"/>
        <v>0.10295360353148601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0.20814025934315442</v>
      </c>
      <c r="C151" s="302">
        <v>0.35968991657576121</v>
      </c>
      <c r="D151" s="302">
        <f t="shared" si="43"/>
        <v>0.5678301759189156</v>
      </c>
      <c r="E151" s="303"/>
      <c r="F151" s="302">
        <v>0.24163165535808945</v>
      </c>
      <c r="G151" s="302">
        <v>0.40530992535106886</v>
      </c>
      <c r="H151" s="302">
        <f t="shared" si="44"/>
        <v>0.6469415807091583</v>
      </c>
      <c r="I151" s="303"/>
      <c r="J151" s="302">
        <v>0.25348335845403086</v>
      </c>
      <c r="K151" s="302">
        <v>0.49827971220070255</v>
      </c>
      <c r="L151" s="302">
        <f t="shared" si="45"/>
        <v>0.75176307065473336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2.2868975020308709E-2</v>
      </c>
      <c r="C152" s="302">
        <v>2.7260256618691709</v>
      </c>
      <c r="D152" s="302">
        <f t="shared" si="43"/>
        <v>2.7488946368894798</v>
      </c>
      <c r="E152" s="303"/>
      <c r="F152" s="302">
        <v>2.4469963145141584E-2</v>
      </c>
      <c r="G152" s="302">
        <v>2.5501615553039412</v>
      </c>
      <c r="H152" s="302">
        <f t="shared" si="44"/>
        <v>2.5746315184490829</v>
      </c>
      <c r="I152" s="303"/>
      <c r="J152" s="302">
        <v>3.1242371083228093E-2</v>
      </c>
      <c r="K152" s="302">
        <v>2.9002015714007925</v>
      </c>
      <c r="L152" s="302">
        <f t="shared" si="45"/>
        <v>2.9314439424840204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8.4015842602175983E-2</v>
      </c>
      <c r="C153" s="302">
        <v>1.9480772247697269</v>
      </c>
      <c r="D153" s="302">
        <f t="shared" si="43"/>
        <v>2.0320930673719029</v>
      </c>
      <c r="E153" s="303"/>
      <c r="F153" s="302">
        <v>8.1809697232218634E-2</v>
      </c>
      <c r="G153" s="302">
        <v>1.8364879743521694</v>
      </c>
      <c r="H153" s="302">
        <f t="shared" si="44"/>
        <v>1.918297671584388</v>
      </c>
      <c r="I153" s="303"/>
      <c r="J153" s="302">
        <v>0.11742434989358176</v>
      </c>
      <c r="K153" s="302">
        <v>2.3725129146546009</v>
      </c>
      <c r="L153" s="302">
        <f t="shared" si="45"/>
        <v>2.4899372645481828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23.659073664757663</v>
      </c>
      <c r="D155" s="311">
        <f t="shared" si="46"/>
        <v>27.060999999999972</v>
      </c>
      <c r="E155" s="311"/>
      <c r="F155" s="311">
        <f t="shared" ref="F155:H155" si="47">SUM(F145:F153)</f>
        <v>4.4471184540721449</v>
      </c>
      <c r="G155" s="311">
        <f t="shared" si="47"/>
        <v>24.665881545927803</v>
      </c>
      <c r="H155" s="311">
        <f t="shared" si="47"/>
        <v>29.112999999999939</v>
      </c>
      <c r="I155" s="311"/>
      <c r="J155" s="311">
        <f t="shared" ref="J155:L155" si="48">SUM(J145:J153)</f>
        <v>5.136970546794033</v>
      </c>
      <c r="K155" s="311">
        <f t="shared" si="48"/>
        <v>27.498029453205955</v>
      </c>
      <c r="L155" s="311">
        <f t="shared" si="48"/>
        <v>32.634999999999984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2.5625509995990972</v>
      </c>
      <c r="C162" s="302">
        <v>6.6666907937676267</v>
      </c>
      <c r="D162" s="302">
        <f>SUM(B162:C162)</f>
        <v>9.2292417933667235</v>
      </c>
      <c r="E162" s="303"/>
      <c r="F162" s="302">
        <v>3.1583851811931862</v>
      </c>
      <c r="G162" s="302">
        <v>6.4435108931871978</v>
      </c>
      <c r="H162" s="302">
        <f>SUM(F162:G162)</f>
        <v>9.6018960743803845</v>
      </c>
      <c r="I162" s="303"/>
      <c r="J162" s="302">
        <v>3.5471771856003658</v>
      </c>
      <c r="K162" s="302">
        <v>6.594764921557986</v>
      </c>
      <c r="L162" s="302">
        <f>SUM(J162:K162)</f>
        <v>10.141942107158352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2.173541121618733</v>
      </c>
      <c r="C163" s="302">
        <v>3.461387390860168</v>
      </c>
      <c r="D163" s="302">
        <f t="shared" ref="D163:D170" si="49">SUM(B163:C163)</f>
        <v>5.6349285124789006</v>
      </c>
      <c r="E163" s="303"/>
      <c r="F163" s="302">
        <v>2.820309203251707</v>
      </c>
      <c r="G163" s="302">
        <v>3.8829154725188819</v>
      </c>
      <c r="H163" s="302">
        <f t="shared" ref="H163:H170" si="50">SUM(F163:G163)</f>
        <v>6.7032246757705884</v>
      </c>
      <c r="I163" s="303"/>
      <c r="J163" s="302">
        <v>3.5441541479060885</v>
      </c>
      <c r="K163" s="302">
        <v>5.1298865675117415</v>
      </c>
      <c r="L163" s="302">
        <f t="shared" ref="L163:L170" si="51">SUM(J163:K163)</f>
        <v>8.6740407154178296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2.5580186908854845</v>
      </c>
      <c r="C164" s="302">
        <v>3.3280073116993019</v>
      </c>
      <c r="D164" s="302">
        <f t="shared" si="49"/>
        <v>5.8860260025847868</v>
      </c>
      <c r="E164" s="303"/>
      <c r="F164" s="302">
        <v>2.9143771744935223</v>
      </c>
      <c r="G164" s="302">
        <v>3.4190054080419054</v>
      </c>
      <c r="H164" s="302">
        <f t="shared" si="50"/>
        <v>6.3333825825354282</v>
      </c>
      <c r="I164" s="303"/>
      <c r="J164" s="302">
        <v>3.4352750837215908</v>
      </c>
      <c r="K164" s="302">
        <v>3.615955536288578</v>
      </c>
      <c r="L164" s="302">
        <f t="shared" si="51"/>
        <v>7.0512306200101689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4.263473616391682</v>
      </c>
      <c r="C165" s="302">
        <v>2.125821430203207</v>
      </c>
      <c r="D165" s="302">
        <f t="shared" si="49"/>
        <v>6.3892950465948886</v>
      </c>
      <c r="E165" s="303"/>
      <c r="F165" s="302">
        <v>4.2890772198609666</v>
      </c>
      <c r="G165" s="302">
        <v>2.1846323268785626</v>
      </c>
      <c r="H165" s="302">
        <f t="shared" si="50"/>
        <v>6.4737095467395296</v>
      </c>
      <c r="I165" s="303"/>
      <c r="J165" s="302">
        <v>4.1163211766312804</v>
      </c>
      <c r="K165" s="302">
        <v>2.8239217141146504</v>
      </c>
      <c r="L165" s="302">
        <f t="shared" si="51"/>
        <v>6.9402428907459308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0.93889100113466128</v>
      </c>
      <c r="C166" s="302">
        <v>6.0761487844295177</v>
      </c>
      <c r="D166" s="302">
        <f t="shared" si="49"/>
        <v>7.0150397855641788</v>
      </c>
      <c r="E166" s="303"/>
      <c r="F166" s="302">
        <v>0.80491064371474919</v>
      </c>
      <c r="G166" s="302">
        <v>4.3722898562582753</v>
      </c>
      <c r="H166" s="302">
        <f t="shared" si="50"/>
        <v>5.1772004999730248</v>
      </c>
      <c r="I166" s="303"/>
      <c r="J166" s="302">
        <v>0.90086155397648782</v>
      </c>
      <c r="K166" s="302">
        <v>4.5145375628171198</v>
      </c>
      <c r="L166" s="302">
        <f t="shared" si="51"/>
        <v>5.4153991167936075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0.54808276113230869</v>
      </c>
      <c r="C167" s="302">
        <v>0.14660483854184528</v>
      </c>
      <c r="D167" s="302">
        <f t="shared" si="49"/>
        <v>0.69468759967415394</v>
      </c>
      <c r="E167" s="303"/>
      <c r="F167" s="302">
        <v>0.50176779833633478</v>
      </c>
      <c r="G167" s="302">
        <v>0.13927077082689657</v>
      </c>
      <c r="H167" s="302">
        <f t="shared" si="50"/>
        <v>0.64103856916323132</v>
      </c>
      <c r="I167" s="303"/>
      <c r="J167" s="302">
        <v>0.63208143731675592</v>
      </c>
      <c r="K167" s="302">
        <v>0.16465699113087448</v>
      </c>
      <c r="L167" s="302">
        <f t="shared" si="51"/>
        <v>0.79673842844763043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14.493739177221386</v>
      </c>
      <c r="C168" s="302">
        <v>9.6483738845765341</v>
      </c>
      <c r="D168" s="302">
        <f t="shared" si="49"/>
        <v>24.142113061797922</v>
      </c>
      <c r="E168" s="303"/>
      <c r="F168" s="302">
        <v>12.174082582517956</v>
      </c>
      <c r="G168" s="302">
        <v>8.3827086981905534</v>
      </c>
      <c r="H168" s="302">
        <f t="shared" si="50"/>
        <v>20.556791280708509</v>
      </c>
      <c r="I168" s="303"/>
      <c r="J168" s="302">
        <v>10.147593022401342</v>
      </c>
      <c r="K168" s="302">
        <v>8.5338460281816459</v>
      </c>
      <c r="L168" s="302">
        <f t="shared" si="51"/>
        <v>18.681439050582988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1.2231302744311767</v>
      </c>
      <c r="C169" s="302">
        <v>3.896071663682056</v>
      </c>
      <c r="D169" s="302">
        <f t="shared" si="49"/>
        <v>5.1192019381132328</v>
      </c>
      <c r="E169" s="303"/>
      <c r="F169" s="302">
        <v>1.0687302095316149</v>
      </c>
      <c r="G169" s="302">
        <v>3.0137558391188737</v>
      </c>
      <c r="H169" s="302">
        <f t="shared" si="50"/>
        <v>4.0824860486504884</v>
      </c>
      <c r="I169" s="303"/>
      <c r="J169" s="302">
        <v>1.583001202590784</v>
      </c>
      <c r="K169" s="302">
        <v>2.8540629770091122</v>
      </c>
      <c r="L169" s="302">
        <f t="shared" si="51"/>
        <v>4.4370641795998962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3.4056933666305591</v>
      </c>
      <c r="C170" s="302">
        <v>4.1617728931946711</v>
      </c>
      <c r="D170" s="302">
        <f t="shared" si="49"/>
        <v>7.5674662598252302</v>
      </c>
      <c r="E170" s="303"/>
      <c r="F170" s="302">
        <v>2.6424681320423544</v>
      </c>
      <c r="G170" s="302">
        <v>3.0338025900365517</v>
      </c>
      <c r="H170" s="302">
        <f t="shared" si="50"/>
        <v>5.6762707220789057</v>
      </c>
      <c r="I170" s="303"/>
      <c r="J170" s="302">
        <v>2.8837219974455719</v>
      </c>
      <c r="K170" s="302">
        <v>2.6881808937980587</v>
      </c>
      <c r="L170" s="302">
        <f t="shared" si="51"/>
        <v>5.5719028912436306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32.16712100904509</v>
      </c>
      <c r="C172" s="311">
        <f t="shared" ref="C172:D172" si="52">SUM(C162:C170)</f>
        <v>39.510878990954929</v>
      </c>
      <c r="D172" s="311">
        <f t="shared" si="52"/>
        <v>71.678000000000011</v>
      </c>
      <c r="E172" s="311"/>
      <c r="F172" s="311">
        <f t="shared" ref="F172:H172" si="53">SUM(F162:F170)</f>
        <v>30.37410814494239</v>
      </c>
      <c r="G172" s="311">
        <f t="shared" si="53"/>
        <v>34.871891855057697</v>
      </c>
      <c r="H172" s="311">
        <f t="shared" si="53"/>
        <v>65.246000000000095</v>
      </c>
      <c r="I172" s="311"/>
      <c r="J172" s="311">
        <f t="shared" ref="J172:L172" si="54">SUM(J162:J170)</f>
        <v>30.790186807590267</v>
      </c>
      <c r="K172" s="311">
        <f t="shared" si="54"/>
        <v>36.919813192409762</v>
      </c>
      <c r="L172" s="311">
        <f t="shared" si="54"/>
        <v>67.710000000000036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0.23916904565400629</v>
      </c>
      <c r="C179" s="302">
        <v>1.209856731588216</v>
      </c>
      <c r="D179" s="302">
        <f>SUM(B179:C179)</f>
        <v>1.4490257772422224</v>
      </c>
      <c r="E179" s="303"/>
      <c r="F179" s="302">
        <v>0.54756824983917196</v>
      </c>
      <c r="G179" s="302">
        <v>1.8541460385626574</v>
      </c>
      <c r="H179" s="302">
        <f>SUM(F179:G179)</f>
        <v>2.4017142884018292</v>
      </c>
      <c r="I179" s="303"/>
      <c r="J179" s="302">
        <v>0.65676874814291775</v>
      </c>
      <c r="K179" s="302">
        <v>1.8479131220441791</v>
      </c>
      <c r="L179" s="302">
        <f>SUM(J179:K179)</f>
        <v>2.5046818701870968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0.22971453156647995</v>
      </c>
      <c r="C180" s="302">
        <v>0.84499597760871825</v>
      </c>
      <c r="D180" s="302">
        <f t="shared" ref="D180:D187" si="55">SUM(B180:C180)</f>
        <v>1.0747105091751983</v>
      </c>
      <c r="E180" s="303"/>
      <c r="F180" s="302">
        <v>0.51147708137520698</v>
      </c>
      <c r="G180" s="302">
        <v>1.4094442833581802</v>
      </c>
      <c r="H180" s="302">
        <f t="shared" ref="H180:H187" si="56">SUM(F180:G180)</f>
        <v>1.9209213647333871</v>
      </c>
      <c r="I180" s="303"/>
      <c r="J180" s="302">
        <v>0.74945800466679569</v>
      </c>
      <c r="K180" s="302">
        <v>1.9330588641838031</v>
      </c>
      <c r="L180" s="302">
        <f t="shared" ref="L180:L187" si="57">SUM(J180:K180)</f>
        <v>2.6825168688505987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0.25217471959009946</v>
      </c>
      <c r="C181" s="302">
        <v>0.77133042014843012</v>
      </c>
      <c r="D181" s="302">
        <f t="shared" si="55"/>
        <v>1.0235051397385295</v>
      </c>
      <c r="E181" s="303"/>
      <c r="F181" s="302">
        <v>0.45576205481120835</v>
      </c>
      <c r="G181" s="302">
        <v>1.19539921542771</v>
      </c>
      <c r="H181" s="302">
        <f t="shared" si="56"/>
        <v>1.6511612702389185</v>
      </c>
      <c r="I181" s="303"/>
      <c r="J181" s="302">
        <v>0.58569523647645905</v>
      </c>
      <c r="K181" s="302">
        <v>1.3193223252412352</v>
      </c>
      <c r="L181" s="302">
        <f t="shared" si="57"/>
        <v>1.9050175617176941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0.94313344316345726</v>
      </c>
      <c r="C182" s="302">
        <v>0.78874508972103019</v>
      </c>
      <c r="D182" s="302">
        <f t="shared" si="55"/>
        <v>1.7318785328844875</v>
      </c>
      <c r="E182" s="303"/>
      <c r="F182" s="302">
        <v>1.2719059506925494</v>
      </c>
      <c r="G182" s="302">
        <v>1.1621706328406745</v>
      </c>
      <c r="H182" s="302">
        <f t="shared" si="56"/>
        <v>2.4340765835332236</v>
      </c>
      <c r="I182" s="303"/>
      <c r="J182" s="302">
        <v>1.259849340184177</v>
      </c>
      <c r="K182" s="302">
        <v>1.4418021864891311</v>
      </c>
      <c r="L182" s="302">
        <f t="shared" si="57"/>
        <v>2.7016515266733081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4.1939474846377618E-2</v>
      </c>
      <c r="C183" s="302">
        <v>1.0085151240021133</v>
      </c>
      <c r="D183" s="302">
        <f t="shared" si="55"/>
        <v>1.050454598848491</v>
      </c>
      <c r="E183" s="303"/>
      <c r="F183" s="302">
        <v>6.9121805405074968E-2</v>
      </c>
      <c r="G183" s="302">
        <v>1.018752402909384</v>
      </c>
      <c r="H183" s="302">
        <f t="shared" si="56"/>
        <v>1.087874208314459</v>
      </c>
      <c r="I183" s="303"/>
      <c r="J183" s="302">
        <v>0.11307292355613617</v>
      </c>
      <c r="K183" s="302">
        <v>1.0010448909269789</v>
      </c>
      <c r="L183" s="302">
        <f t="shared" si="57"/>
        <v>1.114117814483115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0.65381502317311424</v>
      </c>
      <c r="C184" s="302">
        <v>0.42801060855133277</v>
      </c>
      <c r="D184" s="302">
        <f t="shared" si="55"/>
        <v>1.081825631724447</v>
      </c>
      <c r="E184" s="303"/>
      <c r="F184" s="302">
        <v>0.8045971239761881</v>
      </c>
      <c r="G184" s="302">
        <v>0.64296566917038478</v>
      </c>
      <c r="H184" s="302">
        <f t="shared" si="56"/>
        <v>1.4475627931465729</v>
      </c>
      <c r="I184" s="303"/>
      <c r="J184" s="302">
        <v>0.73906857379590096</v>
      </c>
      <c r="K184" s="302">
        <v>0.69504170725490744</v>
      </c>
      <c r="L184" s="302">
        <f t="shared" si="57"/>
        <v>1.4341102810508084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0.25040600599475044</v>
      </c>
      <c r="C185" s="302">
        <v>0.34705676290986376</v>
      </c>
      <c r="D185" s="302">
        <f t="shared" si="55"/>
        <v>0.59746276890461414</v>
      </c>
      <c r="E185" s="303"/>
      <c r="F185" s="302">
        <v>0.35604165554943573</v>
      </c>
      <c r="G185" s="302">
        <v>0.4722352582530101</v>
      </c>
      <c r="H185" s="302">
        <f t="shared" si="56"/>
        <v>0.82827691380244584</v>
      </c>
      <c r="I185" s="303"/>
      <c r="J185" s="302">
        <v>0.39782456720000986</v>
      </c>
      <c r="K185" s="302">
        <v>0.58146230077713901</v>
      </c>
      <c r="L185" s="302">
        <f t="shared" si="57"/>
        <v>0.97928686797714892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0.43554930373204781</v>
      </c>
      <c r="C186" s="302">
        <v>6.096212320277874</v>
      </c>
      <c r="D186" s="302">
        <f t="shared" si="55"/>
        <v>6.5317616240099214</v>
      </c>
      <c r="E186" s="303"/>
      <c r="F186" s="302">
        <v>0.68141972465739575</v>
      </c>
      <c r="G186" s="302">
        <v>7.5421722726917171</v>
      </c>
      <c r="H186" s="302">
        <f t="shared" si="56"/>
        <v>8.2235919973491125</v>
      </c>
      <c r="I186" s="303"/>
      <c r="J186" s="302">
        <v>0.9677108269496576</v>
      </c>
      <c r="K186" s="302">
        <v>7.9058357519382811</v>
      </c>
      <c r="L186" s="302">
        <f t="shared" si="57"/>
        <v>8.8735465788879395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0.61671383914392397</v>
      </c>
      <c r="C187" s="302">
        <v>2.3596615783281605</v>
      </c>
      <c r="D187" s="302">
        <f t="shared" si="55"/>
        <v>2.9763754174720845</v>
      </c>
      <c r="E187" s="303"/>
      <c r="F187" s="302">
        <v>0.7095694437305774</v>
      </c>
      <c r="G187" s="302">
        <v>2.3912511367494553</v>
      </c>
      <c r="H187" s="302">
        <f t="shared" si="56"/>
        <v>3.1008205804800326</v>
      </c>
      <c r="I187" s="303"/>
      <c r="J187" s="302">
        <v>0.85561400628302986</v>
      </c>
      <c r="K187" s="302">
        <v>2.3124566238892732</v>
      </c>
      <c r="L187" s="302">
        <f t="shared" si="57"/>
        <v>3.1680706301723029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3.6626153868642572</v>
      </c>
      <c r="C189" s="311">
        <f t="shared" ref="C189:D189" si="58">SUM(C179:C187)</f>
        <v>13.854384613135739</v>
      </c>
      <c r="D189" s="311">
        <f t="shared" si="58"/>
        <v>17.516999999999996</v>
      </c>
      <c r="E189" s="311"/>
      <c r="F189" s="311">
        <f t="shared" ref="F189:H189" si="59">SUM(F179:F187)</f>
        <v>5.407463090036809</v>
      </c>
      <c r="G189" s="311">
        <f t="shared" si="59"/>
        <v>17.688536909963176</v>
      </c>
      <c r="H189" s="311">
        <f t="shared" si="59"/>
        <v>23.095999999999979</v>
      </c>
      <c r="I189" s="311"/>
      <c r="J189" s="311">
        <f t="shared" ref="J189:L189" si="60">SUM(J179:J187)</f>
        <v>6.325062227255084</v>
      </c>
      <c r="K189" s="311">
        <f t="shared" si="60"/>
        <v>19.037937772744925</v>
      </c>
      <c r="L189" s="311">
        <f t="shared" si="60"/>
        <v>25.36300000000001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0.56064021546916532</v>
      </c>
      <c r="C196" s="302">
        <v>1.4282600681448914</v>
      </c>
      <c r="D196" s="302">
        <f>SUM(B196:C196)</f>
        <v>1.9889002836140568</v>
      </c>
      <c r="E196" s="303"/>
      <c r="F196" s="302">
        <v>1.1279965889120613</v>
      </c>
      <c r="G196" s="302">
        <v>1.7295253110237756</v>
      </c>
      <c r="H196" s="302">
        <f>SUM(F196:G196)</f>
        <v>2.8575218999358372</v>
      </c>
      <c r="I196" s="303"/>
      <c r="J196" s="302">
        <v>1.4061022819885425</v>
      </c>
      <c r="K196" s="302">
        <v>2.3473086357089623</v>
      </c>
      <c r="L196" s="302">
        <f>SUM(J196:K196)</f>
        <v>3.7534109176975048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0.24888843170793626</v>
      </c>
      <c r="C197" s="302">
        <v>0.31175568502382717</v>
      </c>
      <c r="D197" s="302">
        <f t="shared" ref="D197:D204" si="61">SUM(B197:C197)</f>
        <v>0.5606441167317634</v>
      </c>
      <c r="E197" s="303"/>
      <c r="F197" s="302">
        <v>0.44495081675563902</v>
      </c>
      <c r="G197" s="302">
        <v>0.45739726619591159</v>
      </c>
      <c r="H197" s="302">
        <f t="shared" ref="H197:H204" si="62">SUM(F197:G197)</f>
        <v>0.90234808295155067</v>
      </c>
      <c r="I197" s="303"/>
      <c r="J197" s="302">
        <v>0.6493978904453489</v>
      </c>
      <c r="K197" s="302">
        <v>0.65505989895130978</v>
      </c>
      <c r="L197" s="302">
        <f t="shared" ref="L197:L204" si="63">SUM(J197:K197)</f>
        <v>1.3044577893966587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0.4032125737395153</v>
      </c>
      <c r="C198" s="302">
        <v>0.2835283967269977</v>
      </c>
      <c r="D198" s="302">
        <f t="shared" si="61"/>
        <v>0.68674097046651306</v>
      </c>
      <c r="E198" s="303"/>
      <c r="F198" s="302">
        <v>0.63051020818351278</v>
      </c>
      <c r="G198" s="302">
        <v>0.38048140666923214</v>
      </c>
      <c r="H198" s="302">
        <f t="shared" si="62"/>
        <v>1.0109916148527449</v>
      </c>
      <c r="I198" s="303"/>
      <c r="J198" s="302">
        <v>1.0158181340050219</v>
      </c>
      <c r="K198" s="302">
        <v>0.51489172795716054</v>
      </c>
      <c r="L198" s="302">
        <f t="shared" si="63"/>
        <v>1.5307098619621824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1.062794766676755</v>
      </c>
      <c r="G199" s="302">
        <v>0.35424985457828745</v>
      </c>
      <c r="H199" s="302">
        <f t="shared" si="62"/>
        <v>1.4170446212550425</v>
      </c>
      <c r="I199" s="303"/>
      <c r="J199" s="302">
        <v>1.4787047049949129</v>
      </c>
      <c r="K199" s="302">
        <v>0.56715522543186425</v>
      </c>
      <c r="L199" s="302">
        <f t="shared" si="63"/>
        <v>2.0458599304267771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1.0236617863392021</v>
      </c>
      <c r="C200" s="302">
        <v>3.2652272623573984</v>
      </c>
      <c r="D200" s="302">
        <f t="shared" si="61"/>
        <v>4.2888890486966007</v>
      </c>
      <c r="E200" s="303"/>
      <c r="F200" s="302">
        <v>1.2680690245783515</v>
      </c>
      <c r="G200" s="302">
        <v>2.6668470664076045</v>
      </c>
      <c r="H200" s="302">
        <f t="shared" si="62"/>
        <v>3.934916090985956</v>
      </c>
      <c r="I200" s="303"/>
      <c r="J200" s="302">
        <v>1.3470206185865572</v>
      </c>
      <c r="K200" s="302">
        <v>3.0412607449849585</v>
      </c>
      <c r="L200" s="302">
        <f t="shared" si="63"/>
        <v>4.3882813635715152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0.85481263602592628</v>
      </c>
      <c r="C201" s="302">
        <v>0.19555260836721194</v>
      </c>
      <c r="D201" s="302">
        <f t="shared" si="61"/>
        <v>1.0503652443931382</v>
      </c>
      <c r="E201" s="303"/>
      <c r="F201" s="302">
        <v>1.0335774468981984</v>
      </c>
      <c r="G201" s="302">
        <v>0.26334858568598457</v>
      </c>
      <c r="H201" s="302">
        <f t="shared" si="62"/>
        <v>1.2969260325841829</v>
      </c>
      <c r="I201" s="303"/>
      <c r="J201" s="302">
        <v>1.2813013947115004</v>
      </c>
      <c r="K201" s="302">
        <v>0.36222225771664479</v>
      </c>
      <c r="L201" s="302">
        <f t="shared" si="63"/>
        <v>1.6435236524281451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0.84886825248169173</v>
      </c>
      <c r="C202" s="302">
        <v>0.81812992495836367</v>
      </c>
      <c r="D202" s="302">
        <f t="shared" si="61"/>
        <v>1.6669981774400555</v>
      </c>
      <c r="E202" s="303"/>
      <c r="F202" s="302">
        <v>1.1863852777755077</v>
      </c>
      <c r="G202" s="302">
        <v>1.0425936791188106</v>
      </c>
      <c r="H202" s="302">
        <f t="shared" si="62"/>
        <v>2.2289789568943181</v>
      </c>
      <c r="I202" s="303"/>
      <c r="J202" s="302">
        <v>2.1858525810413059</v>
      </c>
      <c r="K202" s="302">
        <v>1.4224071469500588</v>
      </c>
      <c r="L202" s="302">
        <f t="shared" si="63"/>
        <v>3.6082597279913644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0.14524003962529844</v>
      </c>
      <c r="C203" s="302">
        <v>0.55646804421607954</v>
      </c>
      <c r="D203" s="302">
        <f t="shared" si="61"/>
        <v>0.70170808384137795</v>
      </c>
      <c r="E203" s="303"/>
      <c r="F203" s="302">
        <v>0.14705503327509953</v>
      </c>
      <c r="G203" s="302">
        <v>0.71238946075935339</v>
      </c>
      <c r="H203" s="302">
        <f t="shared" si="62"/>
        <v>0.85944449403445289</v>
      </c>
      <c r="I203" s="303"/>
      <c r="J203" s="302">
        <v>0.3723464579299427</v>
      </c>
      <c r="K203" s="302">
        <v>1.0478193012826227</v>
      </c>
      <c r="L203" s="302">
        <f t="shared" si="63"/>
        <v>1.4201657592125654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8.5860501282742021</v>
      </c>
      <c r="C204" s="302">
        <v>4.8806903937651605</v>
      </c>
      <c r="D204" s="302">
        <f t="shared" si="61"/>
        <v>13.466740522039363</v>
      </c>
      <c r="E204" s="303"/>
      <c r="F204" s="302">
        <v>10.269874982324147</v>
      </c>
      <c r="G204" s="302">
        <v>5.3509532241817706</v>
      </c>
      <c r="H204" s="302">
        <f t="shared" si="62"/>
        <v>15.620828206505918</v>
      </c>
      <c r="I204" s="303"/>
      <c r="J204" s="302">
        <v>10.835487686053433</v>
      </c>
      <c r="K204" s="302">
        <v>5.5808433112599403</v>
      </c>
      <c r="L204" s="302">
        <f t="shared" si="63"/>
        <v>16.416330997313374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13.542020180536607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17.171214145379274</v>
      </c>
      <c r="G206" s="311">
        <f t="shared" si="65"/>
        <v>12.957785854620731</v>
      </c>
      <c r="H206" s="311">
        <f t="shared" si="65"/>
        <v>30.129000000000005</v>
      </c>
      <c r="I206" s="311"/>
      <c r="J206" s="311">
        <f t="shared" ref="J206:L206" si="66">SUM(J196:J204)</f>
        <v>20.572031749756565</v>
      </c>
      <c r="K206" s="311">
        <f t="shared" si="66"/>
        <v>15.538968250243521</v>
      </c>
      <c r="L206" s="311">
        <f t="shared" si="66"/>
        <v>36.111000000000089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0.49326084333442483</v>
      </c>
      <c r="C213" s="302">
        <v>0.60164142385930097</v>
      </c>
      <c r="D213" s="302">
        <f>SUM(B213:C213)</f>
        <v>1.0949022671937259</v>
      </c>
      <c r="E213" s="303"/>
      <c r="F213" s="302">
        <v>0.50324098856966171</v>
      </c>
      <c r="G213" s="302">
        <v>0.68781592495902732</v>
      </c>
      <c r="H213" s="302">
        <f>SUM(F213:G213)</f>
        <v>1.191056913528689</v>
      </c>
      <c r="I213" s="303"/>
      <c r="J213" s="302">
        <v>0.48454620873207149</v>
      </c>
      <c r="K213" s="302">
        <v>0.61136150222313779</v>
      </c>
      <c r="L213" s="302">
        <f>SUM(J213:K213)</f>
        <v>1.0959077109552093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0.49477685512112701</v>
      </c>
      <c r="C214" s="302">
        <v>0.88541895228526413</v>
      </c>
      <c r="D214" s="302">
        <f t="shared" ref="D214:D221" si="67">SUM(B214:C214)</f>
        <v>1.3801958074063911</v>
      </c>
      <c r="E214" s="303"/>
      <c r="F214" s="302">
        <v>0.54962885612255918</v>
      </c>
      <c r="G214" s="302">
        <v>1.115132973605631</v>
      </c>
      <c r="H214" s="302">
        <f t="shared" ref="H214:H221" si="68">SUM(F214:G214)</f>
        <v>1.6647618297281901</v>
      </c>
      <c r="I214" s="303"/>
      <c r="J214" s="302">
        <v>0.56779549086056802</v>
      </c>
      <c r="K214" s="302">
        <v>1.221306068755192</v>
      </c>
      <c r="L214" s="302">
        <f t="shared" ref="L214:L221" si="69">SUM(J214:K214)</f>
        <v>1.78910155961576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0.92450108400745268</v>
      </c>
      <c r="C215" s="302">
        <v>0.86684042732453837</v>
      </c>
      <c r="D215" s="302">
        <f t="shared" si="67"/>
        <v>1.791341511331991</v>
      </c>
      <c r="E215" s="303"/>
      <c r="F215" s="302">
        <v>0.80123053130815425</v>
      </c>
      <c r="G215" s="302">
        <v>0.92395352206309322</v>
      </c>
      <c r="H215" s="302">
        <f t="shared" si="68"/>
        <v>1.7251840533712475</v>
      </c>
      <c r="I215" s="303"/>
      <c r="J215" s="302">
        <v>0.77614764169967887</v>
      </c>
      <c r="K215" s="302">
        <v>0.77101147914989665</v>
      </c>
      <c r="L215" s="302">
        <f t="shared" si="69"/>
        <v>1.5471591208495754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0.54212232736027532</v>
      </c>
      <c r="C216" s="302">
        <v>0.10256292968459629</v>
      </c>
      <c r="D216" s="302">
        <f t="shared" si="67"/>
        <v>0.64468525704487156</v>
      </c>
      <c r="E216" s="303"/>
      <c r="F216" s="302">
        <v>0.44343890382020101</v>
      </c>
      <c r="G216" s="302">
        <v>0.10389659492325905</v>
      </c>
      <c r="H216" s="302">
        <f t="shared" si="68"/>
        <v>0.5473354987434601</v>
      </c>
      <c r="I216" s="303"/>
      <c r="J216" s="302">
        <v>0.28649077275729062</v>
      </c>
      <c r="K216" s="302">
        <v>8.9980683173030859E-2</v>
      </c>
      <c r="L216" s="302">
        <f t="shared" si="69"/>
        <v>0.3764714559303215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0.15518426496733032</v>
      </c>
      <c r="C217" s="302">
        <v>0.41592176399305758</v>
      </c>
      <c r="D217" s="302">
        <f t="shared" si="67"/>
        <v>0.57110602896038787</v>
      </c>
      <c r="E217" s="303"/>
      <c r="F217" s="302">
        <v>0.12685023328372619</v>
      </c>
      <c r="G217" s="302">
        <v>0.33722768986672347</v>
      </c>
      <c r="H217" s="302">
        <f t="shared" si="68"/>
        <v>0.46407792315044966</v>
      </c>
      <c r="I217" s="303"/>
      <c r="J217" s="302">
        <v>0.13619729069253142</v>
      </c>
      <c r="K217" s="302">
        <v>0.26580594637471566</v>
      </c>
      <c r="L217" s="302">
        <f t="shared" si="69"/>
        <v>0.40200323706724705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0.17918733269635914</v>
      </c>
      <c r="C218" s="302">
        <v>6.9963242597322742E-2</v>
      </c>
      <c r="D218" s="302">
        <f t="shared" si="67"/>
        <v>0.2491505752936819</v>
      </c>
      <c r="E218" s="303"/>
      <c r="F218" s="302">
        <v>0.11296275034596065</v>
      </c>
      <c r="G218" s="302">
        <v>6.4316944814954494E-2</v>
      </c>
      <c r="H218" s="302">
        <f t="shared" si="68"/>
        <v>0.17727969516091513</v>
      </c>
      <c r="I218" s="303"/>
      <c r="J218" s="302">
        <v>9.5131989355819541E-2</v>
      </c>
      <c r="K218" s="302">
        <v>6.1402524461029527E-2</v>
      </c>
      <c r="L218" s="302">
        <f t="shared" si="69"/>
        <v>0.15653451381684907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0.2465994920499997</v>
      </c>
      <c r="C219" s="302">
        <v>0.1160043047009645</v>
      </c>
      <c r="D219" s="302">
        <f t="shared" si="67"/>
        <v>0.36260379675096421</v>
      </c>
      <c r="E219" s="303"/>
      <c r="F219" s="302">
        <v>0.209185107166518</v>
      </c>
      <c r="G219" s="302">
        <v>0.10843221953034242</v>
      </c>
      <c r="H219" s="302">
        <f t="shared" si="68"/>
        <v>0.31761732669686044</v>
      </c>
      <c r="I219" s="303"/>
      <c r="J219" s="302">
        <v>0.19499977504211985</v>
      </c>
      <c r="K219" s="302">
        <v>0.11040537582661221</v>
      </c>
      <c r="L219" s="302">
        <f t="shared" si="69"/>
        <v>0.30540515086873204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4.082078686712512E-2</v>
      </c>
      <c r="C220" s="302">
        <v>0.12359296375202568</v>
      </c>
      <c r="D220" s="302">
        <f t="shared" si="67"/>
        <v>0.16441375061915081</v>
      </c>
      <c r="E220" s="303"/>
      <c r="F220" s="302">
        <v>3.4966818990985575E-2</v>
      </c>
      <c r="G220" s="302">
        <v>0.11153564527269749</v>
      </c>
      <c r="H220" s="302">
        <f t="shared" si="68"/>
        <v>0.14650246426368307</v>
      </c>
      <c r="I220" s="303"/>
      <c r="J220" s="302">
        <v>2.1896675220940017E-2</v>
      </c>
      <c r="K220" s="302">
        <v>0.10622270995436056</v>
      </c>
      <c r="L220" s="302">
        <f t="shared" si="69"/>
        <v>0.12811938517530058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0.42893892100716097</v>
      </c>
      <c r="C221" s="302">
        <v>0.38966208439167838</v>
      </c>
      <c r="D221" s="302">
        <f t="shared" si="67"/>
        <v>0.81860100539883929</v>
      </c>
      <c r="E221" s="303"/>
      <c r="F221" s="302">
        <v>0.25538934139089214</v>
      </c>
      <c r="G221" s="302">
        <v>0.26079495396560998</v>
      </c>
      <c r="H221" s="302">
        <f t="shared" si="68"/>
        <v>0.51618429535650212</v>
      </c>
      <c r="I221" s="303"/>
      <c r="J221" s="302">
        <v>0.25531195087551667</v>
      </c>
      <c r="K221" s="302">
        <v>0.25198591484547361</v>
      </c>
      <c r="L221" s="302">
        <f t="shared" si="69"/>
        <v>0.50729786572099034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3.5053919074112554</v>
      </c>
      <c r="C223" s="311">
        <f t="shared" ref="C223:D223" si="70">SUM(C213:C221)</f>
        <v>3.571608092588749</v>
      </c>
      <c r="D223" s="311">
        <f t="shared" si="70"/>
        <v>7.0770000000000035</v>
      </c>
      <c r="E223" s="311"/>
      <c r="F223" s="311">
        <f t="shared" ref="F223:H223" si="71">SUM(F213:F221)</f>
        <v>3.0368935309986584</v>
      </c>
      <c r="G223" s="311">
        <f t="shared" si="71"/>
        <v>3.7131064690013384</v>
      </c>
      <c r="H223" s="311">
        <f t="shared" si="71"/>
        <v>6.7499999999999973</v>
      </c>
      <c r="I223" s="311"/>
      <c r="J223" s="311">
        <f t="shared" ref="J223:L223" si="72">SUM(J213:J221)</f>
        <v>2.8185177952365366</v>
      </c>
      <c r="K223" s="311">
        <f t="shared" si="72"/>
        <v>3.4894822047634486</v>
      </c>
      <c r="L223" s="311">
        <f t="shared" si="72"/>
        <v>6.3079999999999856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0.94370105198506216</v>
      </c>
      <c r="G230" s="302">
        <v>2.330097599202142</v>
      </c>
      <c r="H230" s="302">
        <f>SUM(F230:G230)</f>
        <v>3.2737986511872039</v>
      </c>
      <c r="I230" s="303"/>
      <c r="J230" s="302">
        <v>1.0494473090126824</v>
      </c>
      <c r="K230" s="302">
        <v>2.0505753714374975</v>
      </c>
      <c r="L230" s="302">
        <f>SUM(J230:K230)</f>
        <v>3.1000226804501798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1.4120309330418261</v>
      </c>
      <c r="C231" s="302">
        <v>6.6535165504417115</v>
      </c>
      <c r="D231" s="302">
        <f t="shared" ref="D231:D238" si="73">SUM(B231:C231)</f>
        <v>8.0655474834835381</v>
      </c>
      <c r="E231" s="303"/>
      <c r="F231" s="302">
        <v>2.0782648010047899</v>
      </c>
      <c r="G231" s="302">
        <v>7.371000640149088</v>
      </c>
      <c r="H231" s="302">
        <f t="shared" ref="H231:H238" si="74">SUM(F231:G231)</f>
        <v>9.4492654411538783</v>
      </c>
      <c r="I231" s="303"/>
      <c r="J231" s="302">
        <v>2.7598502603676787</v>
      </c>
      <c r="K231" s="302">
        <v>9.0805661007346501</v>
      </c>
      <c r="L231" s="302">
        <f t="shared" ref="L231:L238" si="75">SUM(J231:K231)</f>
        <v>11.840416361102328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0.91226827333957416</v>
      </c>
      <c r="C232" s="302">
        <v>2.0118271201014943</v>
      </c>
      <c r="D232" s="302">
        <f t="shared" si="73"/>
        <v>2.9240953934410685</v>
      </c>
      <c r="E232" s="303"/>
      <c r="F232" s="302">
        <v>1.1378945738009851</v>
      </c>
      <c r="G232" s="302">
        <v>2.1747173033748921</v>
      </c>
      <c r="H232" s="302">
        <f t="shared" si="74"/>
        <v>3.3126118771758772</v>
      </c>
      <c r="I232" s="303"/>
      <c r="J232" s="302">
        <v>1.2991202708800458</v>
      </c>
      <c r="K232" s="302">
        <v>1.945045963326917</v>
      </c>
      <c r="L232" s="302">
        <f t="shared" si="75"/>
        <v>3.244166234206963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0.85222127897055211</v>
      </c>
      <c r="C233" s="302">
        <v>0.30697656443401822</v>
      </c>
      <c r="D233" s="302">
        <f t="shared" si="73"/>
        <v>1.1591978434045704</v>
      </c>
      <c r="E233" s="303"/>
      <c r="F233" s="302">
        <v>0.86045419195055184</v>
      </c>
      <c r="G233" s="302">
        <v>0.34463330523207408</v>
      </c>
      <c r="H233" s="302">
        <f t="shared" si="74"/>
        <v>1.205087497182626</v>
      </c>
      <c r="I233" s="303"/>
      <c r="J233" s="302">
        <v>0.67337306686001464</v>
      </c>
      <c r="K233" s="302">
        <v>0.35842122055890363</v>
      </c>
      <c r="L233" s="302">
        <f t="shared" si="75"/>
        <v>1.0317942874189183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6.8957528660272202E-2</v>
      </c>
      <c r="C234" s="302">
        <v>1.102537470489023</v>
      </c>
      <c r="D234" s="302">
        <f t="shared" si="73"/>
        <v>1.1714949991492951</v>
      </c>
      <c r="E234" s="303"/>
      <c r="F234" s="302">
        <v>8.6854875284445479E-2</v>
      </c>
      <c r="G234" s="302">
        <v>0.94379412527752815</v>
      </c>
      <c r="H234" s="302">
        <f t="shared" si="74"/>
        <v>1.0306490005619737</v>
      </c>
      <c r="I234" s="303"/>
      <c r="J234" s="302">
        <v>0.11333999943280917</v>
      </c>
      <c r="K234" s="302">
        <v>0.81556983632337876</v>
      </c>
      <c r="L234" s="302">
        <f t="shared" si="75"/>
        <v>0.92890983575618791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0.19392739293676187</v>
      </c>
      <c r="C235" s="302">
        <v>0.18468943420942829</v>
      </c>
      <c r="D235" s="302">
        <f t="shared" si="73"/>
        <v>0.37861682714619016</v>
      </c>
      <c r="E235" s="303"/>
      <c r="F235" s="302">
        <v>0.1735006949497864</v>
      </c>
      <c r="G235" s="302">
        <v>0.19625387554142715</v>
      </c>
      <c r="H235" s="302">
        <f t="shared" si="74"/>
        <v>0.36975457049121352</v>
      </c>
      <c r="I235" s="303"/>
      <c r="J235" s="302">
        <v>0.19734860052994943</v>
      </c>
      <c r="K235" s="302">
        <v>0.24528180741365629</v>
      </c>
      <c r="L235" s="302">
        <f t="shared" si="75"/>
        <v>0.44263040794360575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0.3851212403580066</v>
      </c>
      <c r="C236" s="302">
        <v>0.27717704021476525</v>
      </c>
      <c r="D236" s="302">
        <f t="shared" si="73"/>
        <v>0.66229828057277185</v>
      </c>
      <c r="E236" s="303"/>
      <c r="F236" s="302">
        <v>0.40199565334424525</v>
      </c>
      <c r="G236" s="302">
        <v>0.33326588841452287</v>
      </c>
      <c r="H236" s="302">
        <f t="shared" si="74"/>
        <v>0.73526154175876812</v>
      </c>
      <c r="I236" s="303"/>
      <c r="J236" s="302">
        <v>0.42274456198932148</v>
      </c>
      <c r="K236" s="302">
        <v>0.3951423727186042</v>
      </c>
      <c r="L236" s="302">
        <f t="shared" si="75"/>
        <v>0.81788693470792562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3.6654913989665347E-2</v>
      </c>
      <c r="C237" s="302">
        <v>0.12544905643917539</v>
      </c>
      <c r="D237" s="302">
        <f t="shared" si="73"/>
        <v>0.16210397042884073</v>
      </c>
      <c r="E237" s="303"/>
      <c r="F237" s="302">
        <v>2.7942497884402763E-2</v>
      </c>
      <c r="G237" s="302">
        <v>0.16087394655766013</v>
      </c>
      <c r="H237" s="302">
        <f t="shared" si="74"/>
        <v>0.18881644444206289</v>
      </c>
      <c r="I237" s="303"/>
      <c r="J237" s="302">
        <v>3.1743193304009883E-2</v>
      </c>
      <c r="K237" s="302">
        <v>0.17923240922443023</v>
      </c>
      <c r="L237" s="302">
        <f t="shared" si="75"/>
        <v>0.21097560252844011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9.0215992086992852E-2</v>
      </c>
      <c r="C238" s="302">
        <v>0.21370226176031401</v>
      </c>
      <c r="D238" s="302">
        <f t="shared" si="73"/>
        <v>0.30391825384730686</v>
      </c>
      <c r="E238" s="303"/>
      <c r="F238" s="302">
        <v>6.872464644991963E-2</v>
      </c>
      <c r="G238" s="302">
        <v>0.1470303295964456</v>
      </c>
      <c r="H238" s="302">
        <f t="shared" si="74"/>
        <v>0.21575497604636523</v>
      </c>
      <c r="I238" s="303"/>
      <c r="J238" s="302">
        <v>7.6024913538936173E-2</v>
      </c>
      <c r="K238" s="302">
        <v>0.14517274234649985</v>
      </c>
      <c r="L238" s="302">
        <f t="shared" si="75"/>
        <v>0.22119765588543602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4.6508024852957224</v>
      </c>
      <c r="C240" s="311">
        <f t="shared" ref="C240:D240" si="76">SUM(C230:C238)</f>
        <v>12.957197514704255</v>
      </c>
      <c r="D240" s="311">
        <f t="shared" si="76"/>
        <v>17.607999999999976</v>
      </c>
      <c r="E240" s="311"/>
      <c r="F240" s="311">
        <f t="shared" ref="F240:H240" si="77">SUM(F230:F238)</f>
        <v>5.7793329866541896</v>
      </c>
      <c r="G240" s="311">
        <f t="shared" si="77"/>
        <v>14.001667013345779</v>
      </c>
      <c r="H240" s="311">
        <f t="shared" si="77"/>
        <v>19.780999999999967</v>
      </c>
      <c r="I240" s="311"/>
      <c r="J240" s="311">
        <f t="shared" ref="J240:L240" si="78">SUM(J230:J238)</f>
        <v>6.6229921759154466</v>
      </c>
      <c r="K240" s="311">
        <f t="shared" si="78"/>
        <v>15.215007824084539</v>
      </c>
      <c r="L240" s="311">
        <f t="shared" si="78"/>
        <v>21.837999999999987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0.50530830460129084</v>
      </c>
      <c r="C247" s="302">
        <v>1.1251865038953834</v>
      </c>
      <c r="D247" s="302">
        <f>SUM(B247:C247)</f>
        <v>1.6304948084966742</v>
      </c>
      <c r="E247" s="303"/>
      <c r="F247" s="302">
        <v>0.72432952825237207</v>
      </c>
      <c r="G247" s="302">
        <v>1.1081877996030167</v>
      </c>
      <c r="H247" s="302">
        <f>SUM(F247:G247)</f>
        <v>1.8325173278553888</v>
      </c>
      <c r="I247" s="303"/>
      <c r="J247" s="302">
        <v>0.64153538427166934</v>
      </c>
      <c r="K247" s="302">
        <v>0.82456412909650834</v>
      </c>
      <c r="L247" s="302">
        <f>SUM(J247:K247)</f>
        <v>1.4660995133681776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0.64335918728697927</v>
      </c>
      <c r="C248" s="302">
        <v>1.4663649860418038</v>
      </c>
      <c r="D248" s="302">
        <f t="shared" ref="D248:D255" si="79">SUM(B248:C248)</f>
        <v>2.1097241733287833</v>
      </c>
      <c r="E248" s="303"/>
      <c r="F248" s="302">
        <v>1.1101620944934774</v>
      </c>
      <c r="G248" s="302">
        <v>1.4238187609641815</v>
      </c>
      <c r="H248" s="302">
        <f t="shared" ref="H248:H255" si="80">SUM(F248:G248)</f>
        <v>2.5339808554576591</v>
      </c>
      <c r="I248" s="303"/>
      <c r="J248" s="302">
        <v>1.1443766932188011</v>
      </c>
      <c r="K248" s="302">
        <v>1.458826530307362</v>
      </c>
      <c r="L248" s="302">
        <f t="shared" ref="L248:L255" si="81">SUM(J248:K248)</f>
        <v>2.6032032235261631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0.96608295935345767</v>
      </c>
      <c r="C249" s="302">
        <v>1.4473458567226358</v>
      </c>
      <c r="D249" s="302">
        <f t="shared" si="79"/>
        <v>2.4134288160760935</v>
      </c>
      <c r="E249" s="303"/>
      <c r="F249" s="302">
        <v>1.3735945437868262</v>
      </c>
      <c r="G249" s="302">
        <v>1.4140506910227484</v>
      </c>
      <c r="H249" s="302">
        <f t="shared" si="80"/>
        <v>2.7876452348095748</v>
      </c>
      <c r="I249" s="303"/>
      <c r="J249" s="302">
        <v>1.2362474227841822</v>
      </c>
      <c r="K249" s="302">
        <v>1.0977437157977243</v>
      </c>
      <c r="L249" s="302">
        <f t="shared" si="81"/>
        <v>2.3339911385819065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1.906439056633406</v>
      </c>
      <c r="C250" s="302">
        <v>0.48197290541211468</v>
      </c>
      <c r="D250" s="302">
        <f t="shared" si="79"/>
        <v>2.3884119620455206</v>
      </c>
      <c r="E250" s="303"/>
      <c r="F250" s="302">
        <v>1.8325445358784735</v>
      </c>
      <c r="G250" s="302">
        <v>0.45252538047113677</v>
      </c>
      <c r="H250" s="302">
        <f t="shared" si="80"/>
        <v>2.2850699163496104</v>
      </c>
      <c r="I250" s="303"/>
      <c r="J250" s="302">
        <v>1.1717119102326152</v>
      </c>
      <c r="K250" s="302">
        <v>0.32126208026325359</v>
      </c>
      <c r="L250" s="302">
        <f t="shared" si="81"/>
        <v>1.4929739904958688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2.7760232386234415E-2</v>
      </c>
      <c r="C251" s="302">
        <v>0.21145608022670084</v>
      </c>
      <c r="D251" s="302">
        <f t="shared" si="79"/>
        <v>0.23921631261293524</v>
      </c>
      <c r="E251" s="303"/>
      <c r="F251" s="302">
        <v>4.166196290469916E-2</v>
      </c>
      <c r="G251" s="302">
        <v>0.11268124259189216</v>
      </c>
      <c r="H251" s="302">
        <f t="shared" si="80"/>
        <v>0.15434320549659131</v>
      </c>
      <c r="I251" s="303"/>
      <c r="J251" s="302">
        <v>3.851196056824939E-2</v>
      </c>
      <c r="K251" s="302">
        <v>8.4830810556422609E-2</v>
      </c>
      <c r="L251" s="302">
        <f t="shared" si="81"/>
        <v>0.123342771124672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4.0833540221650956E-2</v>
      </c>
      <c r="C252" s="302">
        <v>3.9584070247780885E-2</v>
      </c>
      <c r="D252" s="302">
        <f t="shared" si="79"/>
        <v>8.0417610469431841E-2</v>
      </c>
      <c r="E252" s="303"/>
      <c r="F252" s="302">
        <v>8.7375148829471977E-2</v>
      </c>
      <c r="G252" s="302">
        <v>4.4032620147410426E-2</v>
      </c>
      <c r="H252" s="302">
        <f t="shared" si="80"/>
        <v>0.13140776897688239</v>
      </c>
      <c r="I252" s="303"/>
      <c r="J252" s="302">
        <v>8.5386073780392271E-2</v>
      </c>
      <c r="K252" s="302">
        <v>4.3783306819090359E-2</v>
      </c>
      <c r="L252" s="302">
        <f t="shared" si="81"/>
        <v>0.12916938059948263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0.50054401347714583</v>
      </c>
      <c r="C253" s="302">
        <v>0.2176637865643766</v>
      </c>
      <c r="D253" s="302">
        <f t="shared" si="79"/>
        <v>0.7182078000415224</v>
      </c>
      <c r="E253" s="303"/>
      <c r="F253" s="302">
        <v>0.53476684831839938</v>
      </c>
      <c r="G253" s="302">
        <v>0.18142470126202889</v>
      </c>
      <c r="H253" s="302">
        <f t="shared" si="80"/>
        <v>0.7161915495804283</v>
      </c>
      <c r="I253" s="303"/>
      <c r="J253" s="302">
        <v>0.38700932355092821</v>
      </c>
      <c r="K253" s="302">
        <v>0.15907289424099799</v>
      </c>
      <c r="L253" s="302">
        <f t="shared" si="81"/>
        <v>0.54608221779192623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1.7731425762943408E-2</v>
      </c>
      <c r="C254" s="302">
        <v>7.616584826947298E-2</v>
      </c>
      <c r="D254" s="302">
        <f t="shared" si="79"/>
        <v>9.3897274032416392E-2</v>
      </c>
      <c r="E254" s="303"/>
      <c r="F254" s="302">
        <v>1.9553772816643111E-2</v>
      </c>
      <c r="G254" s="302">
        <v>5.1218633792061055E-2</v>
      </c>
      <c r="H254" s="302">
        <f t="shared" si="80"/>
        <v>7.0772406608704166E-2</v>
      </c>
      <c r="I254" s="303"/>
      <c r="J254" s="302">
        <v>2.2367949522335579E-2</v>
      </c>
      <c r="K254" s="302">
        <v>4.7820968184987281E-2</v>
      </c>
      <c r="L254" s="302">
        <f t="shared" si="81"/>
        <v>7.0188917707322857E-2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5.8933940352440893E-2</v>
      </c>
      <c r="C255" s="302">
        <v>9.0267302544184844E-2</v>
      </c>
      <c r="D255" s="302">
        <f t="shared" si="79"/>
        <v>0.14920124289662573</v>
      </c>
      <c r="E255" s="303"/>
      <c r="F255" s="302">
        <v>5.7764241503024061E-2</v>
      </c>
      <c r="G255" s="302">
        <v>6.2307493362125474E-2</v>
      </c>
      <c r="H255" s="302">
        <f t="shared" si="80"/>
        <v>0.12007173486514953</v>
      </c>
      <c r="I255" s="303"/>
      <c r="J255" s="302">
        <v>5.4105618337972339E-2</v>
      </c>
      <c r="K255" s="302">
        <v>4.9843228466507808E-2</v>
      </c>
      <c r="L255" s="302">
        <f t="shared" si="81"/>
        <v>0.10394884680448015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4.6669926600755494</v>
      </c>
      <c r="C257" s="311">
        <f t="shared" ref="C257:D257" si="82">SUM(C247:C255)</f>
        <v>5.1560073399244537</v>
      </c>
      <c r="D257" s="311">
        <f t="shared" si="82"/>
        <v>9.8230000000000022</v>
      </c>
      <c r="E257" s="311"/>
      <c r="F257" s="311">
        <f t="shared" ref="F257:H257" si="83">SUM(F247:F255)</f>
        <v>5.7817526767833876</v>
      </c>
      <c r="G257" s="311">
        <f t="shared" si="83"/>
        <v>4.8502473232166006</v>
      </c>
      <c r="H257" s="311">
        <f t="shared" si="83"/>
        <v>10.631999999999987</v>
      </c>
      <c r="I257" s="311"/>
      <c r="J257" s="311">
        <f t="shared" ref="J257:L257" si="84">SUM(J247:J255)</f>
        <v>4.781252336267146</v>
      </c>
      <c r="K257" s="311">
        <f t="shared" si="84"/>
        <v>4.0877476637328547</v>
      </c>
      <c r="L257" s="311">
        <f t="shared" si="84"/>
        <v>8.8689999999999998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0.67806722117107343</v>
      </c>
      <c r="C264" s="302">
        <v>0.73107045528780268</v>
      </c>
      <c r="D264" s="302">
        <f>SUM(B264:C264)</f>
        <v>1.4091376764588761</v>
      </c>
      <c r="E264" s="303"/>
      <c r="F264" s="302">
        <v>0.66955626379101485</v>
      </c>
      <c r="G264" s="302">
        <v>0.93591535446992402</v>
      </c>
      <c r="H264" s="302">
        <f>SUM(F264:G264)</f>
        <v>1.605471618260939</v>
      </c>
      <c r="I264" s="303"/>
      <c r="J264" s="302">
        <v>0.7467488957542826</v>
      </c>
      <c r="K264" s="302">
        <v>1.0315641809969018</v>
      </c>
      <c r="L264" s="302">
        <f>SUM(J264:K264)</f>
        <v>1.7783130767511843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0.46374587569275344</v>
      </c>
      <c r="C265" s="302">
        <v>0.51438455842502873</v>
      </c>
      <c r="D265" s="302">
        <f t="shared" ref="D265:D272" si="85">SUM(B265:C265)</f>
        <v>0.97813043411778211</v>
      </c>
      <c r="E265" s="303"/>
      <c r="F265" s="302">
        <v>0.54576190880109643</v>
      </c>
      <c r="G265" s="302">
        <v>0.75639442830555281</v>
      </c>
      <c r="H265" s="302">
        <f t="shared" ref="H265:H272" si="86">SUM(F265:G265)</f>
        <v>1.3021563371066494</v>
      </c>
      <c r="I265" s="303"/>
      <c r="J265" s="302">
        <v>0.69075010295800299</v>
      </c>
      <c r="K265" s="302">
        <v>0.97185947958497743</v>
      </c>
      <c r="L265" s="302">
        <f t="shared" ref="L265:L272" si="87">SUM(J265:K265)</f>
        <v>1.6626095825429803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0.56042944610756795</v>
      </c>
      <c r="G266" s="302">
        <v>0.60041361259625359</v>
      </c>
      <c r="H266" s="302">
        <f t="shared" si="86"/>
        <v>1.1608430587038217</v>
      </c>
      <c r="I266" s="303"/>
      <c r="J266" s="302">
        <v>0.82974612780972723</v>
      </c>
      <c r="K266" s="302">
        <v>0.67485449722814339</v>
      </c>
      <c r="L266" s="302">
        <f t="shared" si="87"/>
        <v>1.5046006250378707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1.2580235936627573</v>
      </c>
      <c r="C267" s="302">
        <v>0.1194157791129123</v>
      </c>
      <c r="D267" s="302">
        <f t="shared" si="85"/>
        <v>1.3774393727756695</v>
      </c>
      <c r="E267" s="303"/>
      <c r="F267" s="302">
        <v>1.0719005624964315</v>
      </c>
      <c r="G267" s="302">
        <v>0.14224289938091736</v>
      </c>
      <c r="H267" s="302">
        <f t="shared" si="86"/>
        <v>1.2141434618773488</v>
      </c>
      <c r="I267" s="303"/>
      <c r="J267" s="302">
        <v>0.98849618384854865</v>
      </c>
      <c r="K267" s="302">
        <v>0.1847065768589557</v>
      </c>
      <c r="L267" s="302">
        <f t="shared" si="87"/>
        <v>1.1732027607075044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0.12311340604599838</v>
      </c>
      <c r="C268" s="302">
        <v>0.39753836143853299</v>
      </c>
      <c r="D268" s="302">
        <f t="shared" si="85"/>
        <v>0.52065176748453135</v>
      </c>
      <c r="E268" s="303"/>
      <c r="F268" s="302">
        <v>0.11701113500145501</v>
      </c>
      <c r="G268" s="302">
        <v>0.31922276395908455</v>
      </c>
      <c r="H268" s="302">
        <f t="shared" si="86"/>
        <v>0.43623389896053955</v>
      </c>
      <c r="I268" s="303"/>
      <c r="J268" s="302">
        <v>0.21330648764864946</v>
      </c>
      <c r="K268" s="302">
        <v>0.35694592704454431</v>
      </c>
      <c r="L268" s="302">
        <f t="shared" si="87"/>
        <v>0.57025241469319377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0.1370188075785902</v>
      </c>
      <c r="G269" s="302">
        <v>7.7971661829662947E-2</v>
      </c>
      <c r="H269" s="302">
        <f t="shared" si="86"/>
        <v>0.21499046940825314</v>
      </c>
      <c r="I269" s="303"/>
      <c r="J269" s="302">
        <v>0.19097006007041051</v>
      </c>
      <c r="K269" s="302">
        <v>9.2930061261471256E-2</v>
      </c>
      <c r="L269" s="302">
        <f t="shared" si="87"/>
        <v>0.28390012133188175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0.75223882328711944</v>
      </c>
      <c r="C270" s="302">
        <v>0.16809599322257374</v>
      </c>
      <c r="D270" s="302">
        <f t="shared" si="85"/>
        <v>0.92033481650969318</v>
      </c>
      <c r="E270" s="303"/>
      <c r="F270" s="302">
        <v>0.58370121273367181</v>
      </c>
      <c r="G270" s="302">
        <v>0.17894121841786642</v>
      </c>
      <c r="H270" s="302">
        <f t="shared" si="86"/>
        <v>0.76264243115153829</v>
      </c>
      <c r="I270" s="303"/>
      <c r="J270" s="302">
        <v>0.69466816651031082</v>
      </c>
      <c r="K270" s="302">
        <v>0.20615681592377411</v>
      </c>
      <c r="L270" s="302">
        <f t="shared" si="87"/>
        <v>0.90082498243408493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1.5929351133880481E-2</v>
      </c>
      <c r="C271" s="302">
        <v>7.1777629449370633E-2</v>
      </c>
      <c r="D271" s="302">
        <f t="shared" si="85"/>
        <v>8.7706980583251118E-2</v>
      </c>
      <c r="E271" s="303"/>
      <c r="F271" s="302">
        <v>1.1833684168046513E-2</v>
      </c>
      <c r="G271" s="302">
        <v>6.8578003650791294E-2</v>
      </c>
      <c r="H271" s="302">
        <f t="shared" si="86"/>
        <v>8.0411687818837813E-2</v>
      </c>
      <c r="I271" s="303"/>
      <c r="J271" s="302">
        <v>2.3000752133166387E-2</v>
      </c>
      <c r="K271" s="302">
        <v>5.6267859967867116E-2</v>
      </c>
      <c r="L271" s="302">
        <f t="shared" si="87"/>
        <v>7.9268612101033503E-2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0.1881055629507003</v>
      </c>
      <c r="C272" s="302">
        <v>9.803035395497689E-2</v>
      </c>
      <c r="D272" s="302">
        <f t="shared" si="85"/>
        <v>0.28613591690567719</v>
      </c>
      <c r="E272" s="303"/>
      <c r="F272" s="302">
        <v>0.13232711590322771</v>
      </c>
      <c r="G272" s="302">
        <v>8.7779920808854606E-2</v>
      </c>
      <c r="H272" s="302">
        <f t="shared" si="86"/>
        <v>0.22010703671208232</v>
      </c>
      <c r="I272" s="303"/>
      <c r="J272" s="302">
        <v>0.10208651478278488</v>
      </c>
      <c r="K272" s="302">
        <v>9.9941309617484805E-2</v>
      </c>
      <c r="L272" s="302">
        <f t="shared" si="87"/>
        <v>0.20202782440026967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4.1623287067081431</v>
      </c>
      <c r="C274" s="311">
        <f t="shared" ref="C274:D274" si="88">SUM(C264:C272)</f>
        <v>2.6256712932918691</v>
      </c>
      <c r="D274" s="311">
        <f t="shared" si="88"/>
        <v>6.7880000000000109</v>
      </c>
      <c r="E274" s="311"/>
      <c r="F274" s="311">
        <f t="shared" ref="F274:H274" si="89">SUM(F264:F272)</f>
        <v>3.8295401365811013</v>
      </c>
      <c r="G274" s="311">
        <f t="shared" si="89"/>
        <v>3.167459863418908</v>
      </c>
      <c r="H274" s="311">
        <f t="shared" si="89"/>
        <v>6.9970000000000088</v>
      </c>
      <c r="I274" s="311"/>
      <c r="J274" s="311">
        <f t="shared" ref="J274:L274" si="90">SUM(J264:J272)</f>
        <v>4.4797732915158841</v>
      </c>
      <c r="K274" s="311">
        <f t="shared" si="90"/>
        <v>3.6752267084841201</v>
      </c>
      <c r="L274" s="311">
        <f t="shared" si="90"/>
        <v>8.1550000000000029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2.7495502419806161</v>
      </c>
      <c r="C281" s="302">
        <v>4.1189733913046309</v>
      </c>
      <c r="D281" s="302">
        <f>SUM(B281:C281)</f>
        <v>6.8685236332852471</v>
      </c>
      <c r="E281" s="303"/>
      <c r="F281" s="302">
        <v>3.1767461871687783</v>
      </c>
      <c r="G281" s="302">
        <v>5.3586400536542449</v>
      </c>
      <c r="H281" s="302">
        <f>SUM(F281:G281)</f>
        <v>8.5353862408230228</v>
      </c>
      <c r="I281" s="303"/>
      <c r="J281" s="302">
        <v>3.9918543318385487</v>
      </c>
      <c r="K281" s="302">
        <v>5.4840854987244576</v>
      </c>
      <c r="L281" s="302">
        <f>SUM(J281:K281)</f>
        <v>9.4759398305630071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6.4196586091862207</v>
      </c>
      <c r="C282" s="302">
        <v>12.776494148046698</v>
      </c>
      <c r="D282" s="302">
        <f t="shared" ref="D282:D289" si="91">SUM(B282:C282)</f>
        <v>19.19615275723292</v>
      </c>
      <c r="E282" s="303"/>
      <c r="F282" s="302">
        <v>8.080309923768267</v>
      </c>
      <c r="G282" s="302">
        <v>17.352768862171779</v>
      </c>
      <c r="H282" s="302">
        <f t="shared" ref="H282:H289" si="92">SUM(F282:G282)</f>
        <v>25.433078785940047</v>
      </c>
      <c r="I282" s="303"/>
      <c r="J282" s="302">
        <v>11.202640447618686</v>
      </c>
      <c r="K282" s="302">
        <v>21.280896034051999</v>
      </c>
      <c r="L282" s="302">
        <f t="shared" ref="L282:L289" si="93">SUM(J282:K282)</f>
        <v>32.483536481670683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4.3841784464471676</v>
      </c>
      <c r="C283" s="302">
        <v>5.0685161286896676</v>
      </c>
      <c r="D283" s="302">
        <f t="shared" si="91"/>
        <v>9.4526945751368352</v>
      </c>
      <c r="E283" s="303"/>
      <c r="F283" s="302">
        <v>4.6507082694214201</v>
      </c>
      <c r="G283" s="302">
        <v>6.7620710536764248</v>
      </c>
      <c r="H283" s="302">
        <f t="shared" si="92"/>
        <v>11.412779323097844</v>
      </c>
      <c r="I283" s="303"/>
      <c r="J283" s="302">
        <v>6.2920218491182753</v>
      </c>
      <c r="K283" s="302">
        <v>6.8901005471437111</v>
      </c>
      <c r="L283" s="302">
        <f t="shared" si="93"/>
        <v>13.182122396261986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7.6291643131397784</v>
      </c>
      <c r="C284" s="302">
        <v>1.2381309423902451</v>
      </c>
      <c r="D284" s="302">
        <f t="shared" si="91"/>
        <v>8.8672952555300242</v>
      </c>
      <c r="E284" s="303"/>
      <c r="F284" s="302">
        <v>6.9756639975197041</v>
      </c>
      <c r="G284" s="302">
        <v>1.5305189370209444</v>
      </c>
      <c r="H284" s="302">
        <f t="shared" si="92"/>
        <v>8.5061829345406483</v>
      </c>
      <c r="I284" s="303"/>
      <c r="J284" s="302">
        <v>5.8113316691363872</v>
      </c>
      <c r="K284" s="302">
        <v>1.4607715080838524</v>
      </c>
      <c r="L284" s="302">
        <f t="shared" si="93"/>
        <v>7.2721031772202398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0.231501339193705</v>
      </c>
      <c r="C285" s="302">
        <v>1.4165273519047612</v>
      </c>
      <c r="D285" s="302">
        <f t="shared" si="91"/>
        <v>1.6480286910984663</v>
      </c>
      <c r="E285" s="303"/>
      <c r="F285" s="302">
        <v>0.21770059084168081</v>
      </c>
      <c r="G285" s="302">
        <v>1.2088737059212908</v>
      </c>
      <c r="H285" s="302">
        <f t="shared" si="92"/>
        <v>1.4265742967629715</v>
      </c>
      <c r="I285" s="303"/>
      <c r="J285" s="302">
        <v>0.40494675208771502</v>
      </c>
      <c r="K285" s="302">
        <v>1.1474476514294853</v>
      </c>
      <c r="L285" s="302">
        <f t="shared" si="93"/>
        <v>1.5523944035172004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0.96430236681544779</v>
      </c>
      <c r="C286" s="302">
        <v>0.32547752658577317</v>
      </c>
      <c r="D286" s="302">
        <f t="shared" si="91"/>
        <v>1.289779893401221</v>
      </c>
      <c r="E286" s="303"/>
      <c r="F286" s="302">
        <v>1.1089189485438529</v>
      </c>
      <c r="G286" s="302">
        <v>0.42884821960127273</v>
      </c>
      <c r="H286" s="302">
        <f t="shared" si="92"/>
        <v>1.5377671681451255</v>
      </c>
      <c r="I286" s="303"/>
      <c r="J286" s="302">
        <v>1.400494578355046</v>
      </c>
      <c r="K286" s="302">
        <v>0.62724976483828532</v>
      </c>
      <c r="L286" s="302">
        <f t="shared" si="93"/>
        <v>2.0277443431933313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1.2849815049362296</v>
      </c>
      <c r="G287" s="302">
        <v>0.57088111075823023</v>
      </c>
      <c r="H287" s="302">
        <f t="shared" si="92"/>
        <v>1.85586261569446</v>
      </c>
      <c r="I287" s="303"/>
      <c r="J287" s="302">
        <v>1.3542291945336347</v>
      </c>
      <c r="K287" s="302">
        <v>0.70583111019314204</v>
      </c>
      <c r="L287" s="302">
        <f t="shared" si="93"/>
        <v>2.0600603047267767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0.15107248653496963</v>
      </c>
      <c r="C288" s="302">
        <v>0.55315853027055728</v>
      </c>
      <c r="D288" s="302">
        <f t="shared" si="91"/>
        <v>0.70423101680552691</v>
      </c>
      <c r="E288" s="303"/>
      <c r="F288" s="302">
        <v>0.11561274418076412</v>
      </c>
      <c r="G288" s="302">
        <v>0.53370369275833873</v>
      </c>
      <c r="H288" s="302">
        <f t="shared" si="92"/>
        <v>0.6493164369391029</v>
      </c>
      <c r="I288" s="303"/>
      <c r="J288" s="302">
        <v>0.15686973660775166</v>
      </c>
      <c r="K288" s="302">
        <v>0.55046032427912706</v>
      </c>
      <c r="L288" s="302">
        <f t="shared" si="93"/>
        <v>0.70733006088687866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0.90110630942161263</v>
      </c>
      <c r="C289" s="302">
        <v>0.72837976195673992</v>
      </c>
      <c r="D289" s="302">
        <f t="shared" si="91"/>
        <v>1.6294860713783526</v>
      </c>
      <c r="E289" s="303"/>
      <c r="F289" s="302">
        <v>0.7984917169920982</v>
      </c>
      <c r="G289" s="302">
        <v>0.7385604810646792</v>
      </c>
      <c r="H289" s="302">
        <f t="shared" si="92"/>
        <v>1.5370521980567773</v>
      </c>
      <c r="I289" s="303"/>
      <c r="J289" s="302">
        <v>0.71498115756025482</v>
      </c>
      <c r="K289" s="302">
        <v>0.80178784439964135</v>
      </c>
      <c r="L289" s="302">
        <f t="shared" si="93"/>
        <v>1.5167690019598963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26.409133883372796</v>
      </c>
      <c r="G291" s="311">
        <f t="shared" si="95"/>
        <v>34.484866116627202</v>
      </c>
      <c r="H291" s="311">
        <f t="shared" si="95"/>
        <v>60.893999999999998</v>
      </c>
      <c r="I291" s="311"/>
      <c r="J291" s="311">
        <f t="shared" ref="J291:L291" si="96">SUM(J281:J289)</f>
        <v>31.329369716856299</v>
      </c>
      <c r="K291" s="311">
        <f t="shared" si="96"/>
        <v>38.948630283143707</v>
      </c>
      <c r="L291" s="311">
        <f t="shared" si="96"/>
        <v>70.277999999999992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1.7708498464195759</v>
      </c>
      <c r="C298" s="302">
        <v>3.5061136312433239</v>
      </c>
      <c r="D298" s="302">
        <f>SUM(B298:C298)</f>
        <v>5.2769634776628997</v>
      </c>
      <c r="E298" s="303"/>
      <c r="F298" s="302">
        <v>1.5261270931316384</v>
      </c>
      <c r="G298" s="302">
        <v>2.8393955768244652</v>
      </c>
      <c r="H298" s="302">
        <f>SUM(F298:G298)</f>
        <v>4.3655226699561034</v>
      </c>
      <c r="I298" s="303"/>
      <c r="J298" s="302">
        <v>1.7384167896028835</v>
      </c>
      <c r="K298" s="302">
        <v>3.0491592639740919</v>
      </c>
      <c r="L298" s="302">
        <f>SUM(J298:K298)</f>
        <v>4.7875760535769754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1.7938796855012187</v>
      </c>
      <c r="C299" s="302">
        <v>3.4762076304105212</v>
      </c>
      <c r="D299" s="302">
        <f t="shared" ref="D299:D306" si="97">SUM(B299:C299)</f>
        <v>5.2700873159117396</v>
      </c>
      <c r="E299" s="303"/>
      <c r="F299" s="302">
        <v>1.7171891270274187</v>
      </c>
      <c r="G299" s="302">
        <v>3.1872182116252081</v>
      </c>
      <c r="H299" s="302">
        <f t="shared" ref="H299:H306" si="98">SUM(F299:G299)</f>
        <v>4.9044073386526268</v>
      </c>
      <c r="I299" s="303"/>
      <c r="J299" s="302">
        <v>2.3159691240918239</v>
      </c>
      <c r="K299" s="302">
        <v>4.7062516354046471</v>
      </c>
      <c r="L299" s="302">
        <f t="shared" ref="L299:L306" si="99">SUM(J299:K299)</f>
        <v>7.022220759496471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2.8600380060276391</v>
      </c>
      <c r="C300" s="302">
        <v>4.7123219074728206</v>
      </c>
      <c r="D300" s="302">
        <f t="shared" si="97"/>
        <v>7.5723599135004598</v>
      </c>
      <c r="E300" s="303"/>
      <c r="F300" s="302">
        <v>2.3372813426135384</v>
      </c>
      <c r="G300" s="302">
        <v>4.0096280034548615</v>
      </c>
      <c r="H300" s="302">
        <f t="shared" si="98"/>
        <v>6.3469093460683998</v>
      </c>
      <c r="I300" s="303"/>
      <c r="J300" s="302">
        <v>3.0571731668154825</v>
      </c>
      <c r="K300" s="302">
        <v>4.3802355772871868</v>
      </c>
      <c r="L300" s="302">
        <f t="shared" si="99"/>
        <v>7.4374087441026688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3.9998678136976813</v>
      </c>
      <c r="C301" s="302">
        <v>1.304503853200486</v>
      </c>
      <c r="D301" s="302">
        <f t="shared" si="97"/>
        <v>5.3043716668981675</v>
      </c>
      <c r="E301" s="303"/>
      <c r="F301" s="302">
        <v>3.083559205012445</v>
      </c>
      <c r="G301" s="302">
        <v>1.0605952558822831</v>
      </c>
      <c r="H301" s="302">
        <f t="shared" si="98"/>
        <v>4.1441544608947281</v>
      </c>
      <c r="I301" s="303"/>
      <c r="J301" s="302">
        <v>3.5720372809923804</v>
      </c>
      <c r="K301" s="302">
        <v>1.5255267568513466</v>
      </c>
      <c r="L301" s="302">
        <f t="shared" si="99"/>
        <v>5.0975640378437266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0.36246675182506038</v>
      </c>
      <c r="C302" s="302">
        <v>2.0669809982760303</v>
      </c>
      <c r="D302" s="302">
        <f t="shared" si="97"/>
        <v>2.4294477501010907</v>
      </c>
      <c r="E302" s="303"/>
      <c r="F302" s="302">
        <v>0.26966159403476153</v>
      </c>
      <c r="G302" s="302">
        <v>1.0683356715528523</v>
      </c>
      <c r="H302" s="302">
        <f t="shared" si="98"/>
        <v>1.3379972655876138</v>
      </c>
      <c r="I302" s="303"/>
      <c r="J302" s="302">
        <v>0.4904527494011881</v>
      </c>
      <c r="K302" s="302">
        <v>1.0542204192230766</v>
      </c>
      <c r="L302" s="302">
        <f t="shared" si="99"/>
        <v>1.5446731686242647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2.5982843672944576</v>
      </c>
      <c r="C303" s="302">
        <v>0.89437261059755913</v>
      </c>
      <c r="D303" s="302">
        <f t="shared" si="97"/>
        <v>3.4926569778920165</v>
      </c>
      <c r="E303" s="303"/>
      <c r="F303" s="302">
        <v>2.016162470317842</v>
      </c>
      <c r="G303" s="302">
        <v>0.84832629541222671</v>
      </c>
      <c r="H303" s="302">
        <f t="shared" si="98"/>
        <v>2.8644887657300688</v>
      </c>
      <c r="I303" s="303"/>
      <c r="J303" s="302">
        <v>2.5812288547369922</v>
      </c>
      <c r="K303" s="302">
        <v>1.1699332952566157</v>
      </c>
      <c r="L303" s="302">
        <f t="shared" si="99"/>
        <v>3.7511621499936076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1.6652835315172063</v>
      </c>
      <c r="C304" s="302">
        <v>1.2132850747539647</v>
      </c>
      <c r="D304" s="302">
        <f t="shared" si="97"/>
        <v>2.8785686062711711</v>
      </c>
      <c r="E304" s="303"/>
      <c r="F304" s="302">
        <v>1.2535888286738217</v>
      </c>
      <c r="G304" s="302">
        <v>0.93115138546521803</v>
      </c>
      <c r="H304" s="302">
        <f t="shared" si="98"/>
        <v>2.1847402141390395</v>
      </c>
      <c r="I304" s="303"/>
      <c r="J304" s="302">
        <v>1.7365638715860865</v>
      </c>
      <c r="K304" s="302">
        <v>1.1777534299903401</v>
      </c>
      <c r="L304" s="302">
        <f t="shared" si="99"/>
        <v>2.9143173015764265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0.25211727677397372</v>
      </c>
      <c r="C305" s="302">
        <v>1.8059262920316623</v>
      </c>
      <c r="D305" s="302">
        <f t="shared" si="97"/>
        <v>2.058043568805636</v>
      </c>
      <c r="E305" s="303"/>
      <c r="F305" s="302">
        <v>0.15651341113204353</v>
      </c>
      <c r="G305" s="302">
        <v>1.3226464724830704</v>
      </c>
      <c r="H305" s="302">
        <f t="shared" si="98"/>
        <v>1.4791598836151141</v>
      </c>
      <c r="I305" s="303"/>
      <c r="J305" s="302">
        <v>0.27489073082226462</v>
      </c>
      <c r="K305" s="302">
        <v>1.3700857925718766</v>
      </c>
      <c r="L305" s="302">
        <f t="shared" si="99"/>
        <v>1.6449765233941411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6.3117347210473795</v>
      </c>
      <c r="C306" s="302">
        <v>8.7817660019093982</v>
      </c>
      <c r="D306" s="302">
        <f t="shared" si="97"/>
        <v>15.093500722956778</v>
      </c>
      <c r="E306" s="303"/>
      <c r="F306" s="302">
        <v>4.6545802614181335</v>
      </c>
      <c r="G306" s="302">
        <v>7.008039793938166</v>
      </c>
      <c r="H306" s="302">
        <f t="shared" si="98"/>
        <v>11.6626200553563</v>
      </c>
      <c r="I306" s="303"/>
      <c r="J306" s="302">
        <v>4.3030334649130131</v>
      </c>
      <c r="K306" s="302">
        <v>7.9170677964787162</v>
      </c>
      <c r="L306" s="302">
        <f t="shared" si="99"/>
        <v>12.220101261391729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21.614522000104195</v>
      </c>
      <c r="C308" s="311">
        <f t="shared" ref="C308:D308" si="100">SUM(C298:C306)</f>
        <v>27.761477999895767</v>
      </c>
      <c r="D308" s="311">
        <f t="shared" si="100"/>
        <v>49.375999999999955</v>
      </c>
      <c r="E308" s="311"/>
      <c r="F308" s="311">
        <f t="shared" ref="F308:H308" si="101">SUM(F298:F306)</f>
        <v>17.014663333361643</v>
      </c>
      <c r="G308" s="311">
        <f t="shared" si="101"/>
        <v>22.275336666638349</v>
      </c>
      <c r="H308" s="311">
        <f t="shared" si="101"/>
        <v>39.289999999999992</v>
      </c>
      <c r="I308" s="311"/>
      <c r="J308" s="311">
        <f t="shared" ref="J308:L308" si="102">SUM(J298:J306)</f>
        <v>20.069766032962114</v>
      </c>
      <c r="K308" s="311">
        <f t="shared" si="102"/>
        <v>26.350233967037898</v>
      </c>
      <c r="L308" s="311">
        <f t="shared" si="102"/>
        <v>46.420000000000016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0.48104062347301368</v>
      </c>
      <c r="C315" s="302">
        <v>0.85792005391573767</v>
      </c>
      <c r="D315" s="302">
        <f>SUM(B315:C315)</f>
        <v>1.3389606773887515</v>
      </c>
      <c r="E315" s="303"/>
      <c r="F315" s="302">
        <v>0.50419654965060934</v>
      </c>
      <c r="G315" s="302">
        <v>0.77385903259186639</v>
      </c>
      <c r="H315" s="302">
        <f>SUM(F315:G315)</f>
        <v>1.2780555822424757</v>
      </c>
      <c r="I315" s="303"/>
      <c r="J315" s="302">
        <v>0.5898907427302611</v>
      </c>
      <c r="K315" s="302">
        <v>0.82376404309705542</v>
      </c>
      <c r="L315" s="302">
        <f>SUM(J315:K315)</f>
        <v>1.4136547858273165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1.5658477172736065</v>
      </c>
      <c r="C316" s="302">
        <v>1.2897979327015141</v>
      </c>
      <c r="D316" s="302">
        <f t="shared" ref="D316:D323" si="103">SUM(B316:C316)</f>
        <v>2.8556456499751208</v>
      </c>
      <c r="E316" s="303"/>
      <c r="F316" s="302">
        <v>1.6847543501320661</v>
      </c>
      <c r="G316" s="302">
        <v>1.2444664219164403</v>
      </c>
      <c r="H316" s="302">
        <f t="shared" ref="H316:H323" si="104">SUM(F316:G316)</f>
        <v>2.9292207720485064</v>
      </c>
      <c r="I316" s="303"/>
      <c r="J316" s="302">
        <v>2.1632123226410886</v>
      </c>
      <c r="K316" s="302">
        <v>1.7374785022201544</v>
      </c>
      <c r="L316" s="302">
        <f t="shared" ref="L316:L323" si="105">SUM(J316:K316)</f>
        <v>3.9006908248612433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2.1265201508807579</v>
      </c>
      <c r="C317" s="302">
        <v>2.9325219695733193</v>
      </c>
      <c r="D317" s="302">
        <f t="shared" si="103"/>
        <v>5.0590421204540768</v>
      </c>
      <c r="E317" s="303"/>
      <c r="F317" s="302">
        <v>2.0900328524648413</v>
      </c>
      <c r="G317" s="302">
        <v>2.6474535136516337</v>
      </c>
      <c r="H317" s="302">
        <f t="shared" si="104"/>
        <v>4.7374863661164746</v>
      </c>
      <c r="I317" s="303"/>
      <c r="J317" s="302">
        <v>2.8096546118943739</v>
      </c>
      <c r="K317" s="302">
        <v>2.378183466111135</v>
      </c>
      <c r="L317" s="302">
        <f t="shared" si="105"/>
        <v>5.1878380780055089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4.6389525843640236</v>
      </c>
      <c r="C318" s="302">
        <v>1.1555455090069935</v>
      </c>
      <c r="D318" s="302">
        <f t="shared" si="103"/>
        <v>5.7944980933710166</v>
      </c>
      <c r="E318" s="303"/>
      <c r="F318" s="302">
        <v>3.4177107980277923</v>
      </c>
      <c r="G318" s="302">
        <v>1.0286771066191409</v>
      </c>
      <c r="H318" s="302">
        <f t="shared" si="104"/>
        <v>4.446387904646933</v>
      </c>
      <c r="I318" s="303"/>
      <c r="J318" s="302">
        <v>3.1484259606530718</v>
      </c>
      <c r="K318" s="302">
        <v>1.2712302272933156</v>
      </c>
      <c r="L318" s="302">
        <f t="shared" si="105"/>
        <v>4.4196561879463871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3.6812001490952949E-2</v>
      </c>
      <c r="C319" s="302">
        <v>0.27305258138594612</v>
      </c>
      <c r="D319" s="302">
        <f t="shared" si="103"/>
        <v>0.30986458287689905</v>
      </c>
      <c r="E319" s="303"/>
      <c r="F319" s="302">
        <v>3.2551308908636244E-2</v>
      </c>
      <c r="G319" s="302">
        <v>0.14017869609930067</v>
      </c>
      <c r="H319" s="302">
        <f t="shared" si="104"/>
        <v>0.17273000500793692</v>
      </c>
      <c r="I319" s="303"/>
      <c r="J319" s="302">
        <v>7.7644385366227919E-2</v>
      </c>
      <c r="K319" s="302">
        <v>0.14354347625488875</v>
      </c>
      <c r="L319" s="302">
        <f t="shared" si="105"/>
        <v>0.22118786162111667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0.38704280079952474</v>
      </c>
      <c r="C320" s="302">
        <v>0.19714094426260018</v>
      </c>
      <c r="D320" s="302">
        <f t="shared" si="103"/>
        <v>0.58418374506212489</v>
      </c>
      <c r="E320" s="303"/>
      <c r="F320" s="302">
        <v>0.29487217081896544</v>
      </c>
      <c r="G320" s="302">
        <v>0.16293241665076819</v>
      </c>
      <c r="H320" s="302">
        <f t="shared" si="104"/>
        <v>0.45780458746973363</v>
      </c>
      <c r="I320" s="303"/>
      <c r="J320" s="302">
        <v>0.34433360788978573</v>
      </c>
      <c r="K320" s="302">
        <v>0.19944856523849636</v>
      </c>
      <c r="L320" s="302">
        <f t="shared" si="105"/>
        <v>0.54378217312828214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0.38117435657916893</v>
      </c>
      <c r="C321" s="302">
        <v>0.14138171563547638</v>
      </c>
      <c r="D321" s="302">
        <f t="shared" si="103"/>
        <v>0.52255607221464528</v>
      </c>
      <c r="E321" s="303"/>
      <c r="F321" s="302">
        <v>0.3048321155293825</v>
      </c>
      <c r="G321" s="302">
        <v>0.10787846756139191</v>
      </c>
      <c r="H321" s="302">
        <f t="shared" si="104"/>
        <v>0.41271058309077441</v>
      </c>
      <c r="I321" s="303"/>
      <c r="J321" s="302">
        <v>0.35848658977051379</v>
      </c>
      <c r="K321" s="302">
        <v>0.15694586024127494</v>
      </c>
      <c r="L321" s="302">
        <f t="shared" si="105"/>
        <v>0.51543245001178872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2.9134142479339681E-2</v>
      </c>
      <c r="C322" s="302">
        <v>0.16063556962934386</v>
      </c>
      <c r="D322" s="302">
        <f t="shared" si="103"/>
        <v>0.18976971210868354</v>
      </c>
      <c r="E322" s="303"/>
      <c r="F322" s="302">
        <v>1.53451740483008E-2</v>
      </c>
      <c r="G322" s="302">
        <v>9.9231251739445595E-2</v>
      </c>
      <c r="H322" s="302">
        <f t="shared" si="104"/>
        <v>0.11457642578774639</v>
      </c>
      <c r="I322" s="303"/>
      <c r="J322" s="302">
        <v>3.1589749311338129E-2</v>
      </c>
      <c r="K322" s="302">
        <v>0.11481760314475213</v>
      </c>
      <c r="L322" s="302">
        <f t="shared" si="105"/>
        <v>0.14640735245609027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0.38925360912240103</v>
      </c>
      <c r="C323" s="302">
        <v>0.3512257374262982</v>
      </c>
      <c r="D323" s="302">
        <f t="shared" si="103"/>
        <v>0.74047934654869918</v>
      </c>
      <c r="E323" s="303"/>
      <c r="F323" s="302">
        <v>0.23673229252517483</v>
      </c>
      <c r="G323" s="302">
        <v>0.2302954810642534</v>
      </c>
      <c r="H323" s="302">
        <f t="shared" si="104"/>
        <v>0.46702777358942826</v>
      </c>
      <c r="I323" s="303"/>
      <c r="J323" s="302">
        <v>0.21504703078217338</v>
      </c>
      <c r="K323" s="302">
        <v>0.24630325536011147</v>
      </c>
      <c r="L323" s="302">
        <f t="shared" si="105"/>
        <v>0.46135028614228485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10.035777986462788</v>
      </c>
      <c r="C325" s="311">
        <f t="shared" ref="C325:D325" si="106">SUM(C315:C323)</f>
        <v>7.3592220135372282</v>
      </c>
      <c r="D325" s="311">
        <f t="shared" si="106"/>
        <v>17.395000000000021</v>
      </c>
      <c r="E325" s="311"/>
      <c r="F325" s="311">
        <f t="shared" ref="F325:H325" si="107">SUM(F315:F323)</f>
        <v>8.5810276121057694</v>
      </c>
      <c r="G325" s="311">
        <f t="shared" si="107"/>
        <v>6.4349723878942404</v>
      </c>
      <c r="H325" s="311">
        <f t="shared" si="107"/>
        <v>15.016000000000009</v>
      </c>
      <c r="I325" s="311"/>
      <c r="J325" s="311">
        <f t="shared" ref="J325:L325" si="108">SUM(J315:J323)</f>
        <v>9.7382850010388342</v>
      </c>
      <c r="K325" s="311">
        <f t="shared" si="108"/>
        <v>7.0717149989611858</v>
      </c>
      <c r="L325" s="311">
        <f t="shared" si="108"/>
        <v>16.810000000000016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0.66051775502189569</v>
      </c>
      <c r="C332" s="302">
        <v>0.68486850410436273</v>
      </c>
      <c r="D332" s="302">
        <f>SUM(B332:C332)</f>
        <v>1.3453862591262584</v>
      </c>
      <c r="E332" s="303"/>
      <c r="F332" s="302">
        <v>0.85912923371108652</v>
      </c>
      <c r="G332" s="302">
        <v>0.68636515992760538</v>
      </c>
      <c r="H332" s="302">
        <f>SUM(F332:G332)</f>
        <v>1.545494393638692</v>
      </c>
      <c r="I332" s="303"/>
      <c r="J332" s="302">
        <v>0.90412173641426963</v>
      </c>
      <c r="K332" s="302">
        <v>0.62808123170541807</v>
      </c>
      <c r="L332" s="302">
        <f>SUM(J332:K332)</f>
        <v>1.5322029681196878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14.624996501211953</v>
      </c>
      <c r="C333" s="302">
        <v>8.6602416979620642</v>
      </c>
      <c r="D333" s="302">
        <f t="shared" ref="D333:D340" si="109">SUM(B333:C333)</f>
        <v>23.285238199174017</v>
      </c>
      <c r="E333" s="303"/>
      <c r="F333" s="302">
        <v>18.804696709425279</v>
      </c>
      <c r="G333" s="302">
        <v>9.1952019069675242</v>
      </c>
      <c r="H333" s="302">
        <f t="shared" ref="H333:H340" si="110">SUM(F333:G333)</f>
        <v>27.999898616392805</v>
      </c>
      <c r="I333" s="303"/>
      <c r="J333" s="302">
        <v>20.524884671161693</v>
      </c>
      <c r="K333" s="302">
        <v>9.7808945057611432</v>
      </c>
      <c r="L333" s="302">
        <f t="shared" ref="L333:L340" si="111">SUM(J333:K333)</f>
        <v>30.305779176922837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2.3641996128817593</v>
      </c>
      <c r="C334" s="302">
        <v>1.287100012832141</v>
      </c>
      <c r="D334" s="302">
        <f t="shared" si="109"/>
        <v>3.6512996257139001</v>
      </c>
      <c r="E334" s="303"/>
      <c r="F334" s="302">
        <v>2.7890797666338467</v>
      </c>
      <c r="G334" s="302">
        <v>1.3065516176556384</v>
      </c>
      <c r="H334" s="302">
        <f t="shared" si="110"/>
        <v>4.0956313842894847</v>
      </c>
      <c r="I334" s="303"/>
      <c r="J334" s="302">
        <v>3.8235516861324368</v>
      </c>
      <c r="K334" s="302">
        <v>1.1130834105665632</v>
      </c>
      <c r="L334" s="302">
        <f t="shared" si="111"/>
        <v>4.9366350966989998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3.1405532112423153</v>
      </c>
      <c r="C335" s="302">
        <v>0.44160643283896683</v>
      </c>
      <c r="D335" s="302">
        <f t="shared" si="109"/>
        <v>3.5821596440812824</v>
      </c>
      <c r="E335" s="303"/>
      <c r="F335" s="302">
        <v>3.2044674289067294</v>
      </c>
      <c r="G335" s="302">
        <v>0.39247687752020066</v>
      </c>
      <c r="H335" s="302">
        <f t="shared" si="110"/>
        <v>3.5969443064269302</v>
      </c>
      <c r="I335" s="303"/>
      <c r="J335" s="302">
        <v>1.5170207017665165</v>
      </c>
      <c r="K335" s="302">
        <v>0.36352750089385011</v>
      </c>
      <c r="L335" s="302">
        <f t="shared" si="111"/>
        <v>1.8805482026603666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0.39631255958693407</v>
      </c>
      <c r="C336" s="302">
        <v>0.36579103468517454</v>
      </c>
      <c r="D336" s="302">
        <f t="shared" si="109"/>
        <v>0.76210359427210861</v>
      </c>
      <c r="E336" s="303"/>
      <c r="F336" s="302">
        <v>0.35963957544618314</v>
      </c>
      <c r="G336" s="302">
        <v>0.23551690806581069</v>
      </c>
      <c r="H336" s="302">
        <f t="shared" si="110"/>
        <v>0.59515648351199379</v>
      </c>
      <c r="I336" s="303"/>
      <c r="J336" s="302">
        <v>0.19527348549002246</v>
      </c>
      <c r="K336" s="302">
        <v>0.16151971500792089</v>
      </c>
      <c r="L336" s="302">
        <f t="shared" si="111"/>
        <v>0.35679320049794339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9.9223899939474922</v>
      </c>
      <c r="C337" s="302">
        <v>1.130145511522201</v>
      </c>
      <c r="D337" s="302">
        <f t="shared" si="109"/>
        <v>11.052535505469693</v>
      </c>
      <c r="E337" s="303"/>
      <c r="F337" s="302">
        <v>10.573212934999457</v>
      </c>
      <c r="G337" s="302">
        <v>1.1021570950421737</v>
      </c>
      <c r="H337" s="302">
        <f t="shared" si="110"/>
        <v>11.675370030041631</v>
      </c>
      <c r="I337" s="303"/>
      <c r="J337" s="302">
        <v>11.120743271123889</v>
      </c>
      <c r="K337" s="302">
        <v>1.195962918188898</v>
      </c>
      <c r="L337" s="302">
        <f t="shared" si="111"/>
        <v>12.316706189312786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0.27327474083250303</v>
      </c>
      <c r="C338" s="302">
        <v>7.8734565402446319E-2</v>
      </c>
      <c r="D338" s="302">
        <f t="shared" si="109"/>
        <v>0.35200930623494936</v>
      </c>
      <c r="E338" s="303"/>
      <c r="F338" s="302">
        <v>0.27076687071642513</v>
      </c>
      <c r="G338" s="302">
        <v>6.3060481968833446E-2</v>
      </c>
      <c r="H338" s="302">
        <f t="shared" si="110"/>
        <v>0.33382735268525859</v>
      </c>
      <c r="I338" s="303"/>
      <c r="J338" s="302">
        <v>0.26126796494576554</v>
      </c>
      <c r="K338" s="302">
        <v>6.7246406866061592E-2</v>
      </c>
      <c r="L338" s="302">
        <f t="shared" si="111"/>
        <v>0.32851437181182713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0.21746530490895355</v>
      </c>
      <c r="C339" s="302">
        <v>0.47134906877519145</v>
      </c>
      <c r="D339" s="302">
        <f t="shared" si="109"/>
        <v>0.688814373684145</v>
      </c>
      <c r="E339" s="303"/>
      <c r="F339" s="302">
        <v>0.19607623411611561</v>
      </c>
      <c r="G339" s="302">
        <v>0.45605624851423787</v>
      </c>
      <c r="H339" s="302">
        <f t="shared" si="110"/>
        <v>0.6521324826303535</v>
      </c>
      <c r="I339" s="303"/>
      <c r="J339" s="302">
        <v>0.19689540034181641</v>
      </c>
      <c r="K339" s="302">
        <v>0.43007514680565956</v>
      </c>
      <c r="L339" s="302">
        <f t="shared" si="111"/>
        <v>0.62697054714747602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3.2217319541906937</v>
      </c>
      <c r="C340" s="302">
        <v>0.69172153805298808</v>
      </c>
      <c r="D340" s="302">
        <f t="shared" si="109"/>
        <v>3.9134534922436819</v>
      </c>
      <c r="E340" s="303"/>
      <c r="F340" s="302">
        <v>2.9190601319199194</v>
      </c>
      <c r="G340" s="302">
        <v>0.48148481846295826</v>
      </c>
      <c r="H340" s="302">
        <f t="shared" si="110"/>
        <v>3.4005449503828777</v>
      </c>
      <c r="I340" s="303"/>
      <c r="J340" s="302">
        <v>1.4569312382111907</v>
      </c>
      <c r="K340" s="302">
        <v>0.2429190086168572</v>
      </c>
      <c r="L340" s="302">
        <f t="shared" si="111"/>
        <v>1.6998502468280479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34.821441633824499</v>
      </c>
      <c r="C342" s="311">
        <f t="shared" ref="C342:D342" si="112">SUM(C332:C340)</f>
        <v>13.811558366175538</v>
      </c>
      <c r="D342" s="311">
        <f t="shared" si="112"/>
        <v>48.633000000000038</v>
      </c>
      <c r="E342" s="311"/>
      <c r="F342" s="311">
        <f t="shared" ref="F342:H342" si="113">SUM(F332:F340)</f>
        <v>39.976128885875042</v>
      </c>
      <c r="G342" s="311">
        <f t="shared" si="113"/>
        <v>13.918871114124984</v>
      </c>
      <c r="H342" s="311">
        <f t="shared" si="113"/>
        <v>53.895000000000032</v>
      </c>
      <c r="I342" s="311"/>
      <c r="J342" s="311">
        <f t="shared" ref="J342:L342" si="114">SUM(J332:J340)</f>
        <v>40.000690155587598</v>
      </c>
      <c r="K342" s="311">
        <f t="shared" si="114"/>
        <v>13.983309844412373</v>
      </c>
      <c r="L342" s="311">
        <f t="shared" si="114"/>
        <v>53.983999999999973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1.538926334430174</v>
      </c>
      <c r="C349" s="302">
        <v>0.96019730559475469</v>
      </c>
      <c r="D349" s="302">
        <f>SUM(B349:C349)</f>
        <v>2.4991236400249286</v>
      </c>
      <c r="E349" s="303"/>
      <c r="F349" s="302">
        <v>2.0237486831193281</v>
      </c>
      <c r="G349" s="302">
        <v>0.83443320461028814</v>
      </c>
      <c r="H349" s="302">
        <f>SUM(F349:G349)</f>
        <v>2.8581818877296161</v>
      </c>
      <c r="I349" s="303"/>
      <c r="J349" s="302">
        <v>2.6157585064002586</v>
      </c>
      <c r="K349" s="302">
        <v>0.8901039852404472</v>
      </c>
      <c r="L349" s="302">
        <f>SUM(J349:K349)</f>
        <v>3.505862491640706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10.247334694862106</v>
      </c>
      <c r="C350" s="302">
        <v>3.8504525638199829</v>
      </c>
      <c r="D350" s="302">
        <f t="shared" ref="D350:D357" si="115">SUM(B350:C350)</f>
        <v>14.097787258682089</v>
      </c>
      <c r="E350" s="303"/>
      <c r="F350" s="302">
        <v>12.811521141941645</v>
      </c>
      <c r="G350" s="302">
        <v>3.802805108502755</v>
      </c>
      <c r="H350" s="302">
        <f t="shared" ref="H350:H357" si="116">SUM(F350:G350)</f>
        <v>16.6143262504444</v>
      </c>
      <c r="I350" s="303"/>
      <c r="J350" s="302">
        <v>15.732346911085992</v>
      </c>
      <c r="K350" s="302">
        <v>4.5182659181552927</v>
      </c>
      <c r="L350" s="302">
        <f t="shared" ref="L350:L357" si="117">SUM(J350:K350)</f>
        <v>20.250612829241284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5.0426820065587652</v>
      </c>
      <c r="C351" s="302">
        <v>1.4565408570796041</v>
      </c>
      <c r="D351" s="302">
        <f t="shared" si="115"/>
        <v>6.4992228636383693</v>
      </c>
      <c r="E351" s="303"/>
      <c r="F351" s="302">
        <v>6.1722582069324634</v>
      </c>
      <c r="G351" s="302">
        <v>1.322385784684625</v>
      </c>
      <c r="H351" s="302">
        <f t="shared" si="116"/>
        <v>7.4946439916170888</v>
      </c>
      <c r="I351" s="303"/>
      <c r="J351" s="302">
        <v>11.41574799348996</v>
      </c>
      <c r="K351" s="302">
        <v>1.7175969833200371</v>
      </c>
      <c r="L351" s="302">
        <f t="shared" si="117"/>
        <v>13.133344976809997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5.7560557322443398</v>
      </c>
      <c r="C352" s="302">
        <v>0.8305312453554563</v>
      </c>
      <c r="D352" s="302">
        <f t="shared" si="115"/>
        <v>6.5865869775997963</v>
      </c>
      <c r="E352" s="303"/>
      <c r="F352" s="302">
        <v>5.6678770428444061</v>
      </c>
      <c r="G352" s="302">
        <v>0.65080317409970045</v>
      </c>
      <c r="H352" s="302">
        <f t="shared" si="116"/>
        <v>6.3186802169441068</v>
      </c>
      <c r="I352" s="303"/>
      <c r="J352" s="302">
        <v>4.490088759499093</v>
      </c>
      <c r="K352" s="302">
        <v>0.67245570361523888</v>
      </c>
      <c r="L352" s="302">
        <f t="shared" si="117"/>
        <v>5.1625444631143322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0.36113278591806425</v>
      </c>
      <c r="C353" s="302">
        <v>0.46481560466733068</v>
      </c>
      <c r="D353" s="302">
        <f t="shared" si="115"/>
        <v>0.82594839058539493</v>
      </c>
      <c r="E353" s="303"/>
      <c r="F353" s="302">
        <v>0.33428157329506497</v>
      </c>
      <c r="G353" s="302">
        <v>0.2716496292439764</v>
      </c>
      <c r="H353" s="302">
        <f t="shared" si="116"/>
        <v>0.60593120253904131</v>
      </c>
      <c r="I353" s="303"/>
      <c r="J353" s="302">
        <v>0.33314730875161724</v>
      </c>
      <c r="K353" s="302">
        <v>0.24806844856906682</v>
      </c>
      <c r="L353" s="302">
        <f t="shared" si="117"/>
        <v>0.58121575732068409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16.394652399008617</v>
      </c>
      <c r="C354" s="302">
        <v>3.1942635519186862</v>
      </c>
      <c r="D354" s="302">
        <f t="shared" si="115"/>
        <v>19.588915950927301</v>
      </c>
      <c r="E354" s="303"/>
      <c r="F354" s="302">
        <v>17.656209093436789</v>
      </c>
      <c r="G354" s="302">
        <v>2.7823241585659795</v>
      </c>
      <c r="H354" s="302">
        <f t="shared" si="116"/>
        <v>20.43853325200277</v>
      </c>
      <c r="I354" s="303"/>
      <c r="J354" s="302">
        <v>20.543458752143948</v>
      </c>
      <c r="K354" s="302">
        <v>4.2870475699606043</v>
      </c>
      <c r="L354" s="302">
        <f t="shared" si="117"/>
        <v>24.830506322104554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0.67271301780584669</v>
      </c>
      <c r="C355" s="302">
        <v>0.15868295364282195</v>
      </c>
      <c r="D355" s="302">
        <f t="shared" si="115"/>
        <v>0.83139597144866861</v>
      </c>
      <c r="E355" s="303"/>
      <c r="F355" s="302">
        <v>0.67134106319877296</v>
      </c>
      <c r="G355" s="302">
        <v>0.10816885598424104</v>
      </c>
      <c r="H355" s="302">
        <f t="shared" si="116"/>
        <v>0.77950991918301404</v>
      </c>
      <c r="I355" s="303"/>
      <c r="J355" s="302">
        <v>0.80611508301167845</v>
      </c>
      <c r="K355" s="302">
        <v>0.11863911145235721</v>
      </c>
      <c r="L355" s="302">
        <f t="shared" si="117"/>
        <v>0.92475419446403562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9.3465683721251747E-2</v>
      </c>
      <c r="C356" s="302">
        <v>0.15690581977948506</v>
      </c>
      <c r="D356" s="302">
        <f t="shared" si="115"/>
        <v>0.25037150350073678</v>
      </c>
      <c r="E356" s="303"/>
      <c r="F356" s="302">
        <v>8.0037312572306438E-2</v>
      </c>
      <c r="G356" s="302">
        <v>9.658751028007595E-2</v>
      </c>
      <c r="H356" s="302">
        <f t="shared" si="116"/>
        <v>0.1766248228523824</v>
      </c>
      <c r="I356" s="303"/>
      <c r="J356" s="302">
        <v>7.27092166000326E-2</v>
      </c>
      <c r="K356" s="302">
        <v>6.656634356069098E-2</v>
      </c>
      <c r="L356" s="302">
        <f t="shared" si="117"/>
        <v>0.13927556016072357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1.0908335129334874</v>
      </c>
      <c r="C357" s="302">
        <v>0.80881393065924734</v>
      </c>
      <c r="D357" s="302">
        <f t="shared" si="115"/>
        <v>1.8996474435927349</v>
      </c>
      <c r="E357" s="303"/>
      <c r="F357" s="302">
        <v>0.95027063285760549</v>
      </c>
      <c r="G357" s="302">
        <v>0.48929782383003784</v>
      </c>
      <c r="H357" s="302">
        <f t="shared" si="116"/>
        <v>1.4395684566876432</v>
      </c>
      <c r="I357" s="303"/>
      <c r="J357" s="302">
        <v>0.58399900004057959</v>
      </c>
      <c r="K357" s="302">
        <v>0.37888440510315968</v>
      </c>
      <c r="L357" s="302">
        <f t="shared" si="117"/>
        <v>0.96288340514373927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41.19779616748265</v>
      </c>
      <c r="C359" s="311">
        <f t="shared" ref="C359:D359" si="118">SUM(C349:C357)</f>
        <v>11.88120383251737</v>
      </c>
      <c r="D359" s="311">
        <f t="shared" si="118"/>
        <v>53.079000000000022</v>
      </c>
      <c r="E359" s="311"/>
      <c r="F359" s="311">
        <f t="shared" ref="F359:H359" si="119">SUM(F349:F357)</f>
        <v>46.367544750198384</v>
      </c>
      <c r="G359" s="311">
        <f t="shared" si="119"/>
        <v>10.358455249801679</v>
      </c>
      <c r="H359" s="311">
        <f t="shared" si="119"/>
        <v>56.726000000000063</v>
      </c>
      <c r="I359" s="311"/>
      <c r="J359" s="311">
        <f t="shared" ref="J359:L359" si="120">SUM(J349:J357)</f>
        <v>56.593371531023159</v>
      </c>
      <c r="K359" s="311">
        <f t="shared" si="120"/>
        <v>12.897628468976894</v>
      </c>
      <c r="L359" s="311">
        <f t="shared" si="120"/>
        <v>69.491000000000042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0.96041771782156027</v>
      </c>
      <c r="C366" s="302">
        <v>0.57105926935417617</v>
      </c>
      <c r="D366" s="302">
        <f>SUM(B366:C366)</f>
        <v>1.5314769871757363</v>
      </c>
      <c r="E366" s="303"/>
      <c r="F366" s="302">
        <v>1.3821468647294359</v>
      </c>
      <c r="G366" s="302">
        <v>0.77874151121085988</v>
      </c>
      <c r="H366" s="302">
        <f>SUM(F366:G366)</f>
        <v>2.1608883759402957</v>
      </c>
      <c r="I366" s="303"/>
      <c r="J366" s="302">
        <v>1.5920072230766278</v>
      </c>
      <c r="K366" s="302">
        <v>0.77929905034025293</v>
      </c>
      <c r="L366" s="302">
        <f>SUM(J366:K366)</f>
        <v>2.3713062734168808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0.54825247367043217</v>
      </c>
      <c r="C367" s="302">
        <v>0.78579029753919549</v>
      </c>
      <c r="D367" s="302">
        <f t="shared" ref="D367:D374" si="121">SUM(B367:C367)</f>
        <v>1.3340427712096277</v>
      </c>
      <c r="E367" s="303"/>
      <c r="F367" s="302">
        <v>1.0236046656508413</v>
      </c>
      <c r="G367" s="302">
        <v>1.2900775226778183</v>
      </c>
      <c r="H367" s="302">
        <f t="shared" ref="H367:H374" si="122">SUM(F367:G367)</f>
        <v>2.3136821883286594</v>
      </c>
      <c r="I367" s="303"/>
      <c r="J367" s="302">
        <v>0.9361533458497352</v>
      </c>
      <c r="K367" s="302">
        <v>1.6445440851305861</v>
      </c>
      <c r="L367" s="302">
        <f t="shared" ref="L367:L374" si="123">SUM(J367:K367)</f>
        <v>2.5806974309803214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0.90073614225124921</v>
      </c>
      <c r="C368" s="302">
        <v>1.5728117516536091</v>
      </c>
      <c r="D368" s="302">
        <f t="shared" si="121"/>
        <v>2.4735478939048585</v>
      </c>
      <c r="E368" s="303"/>
      <c r="F368" s="302">
        <v>2.0190991126694389</v>
      </c>
      <c r="G368" s="302">
        <v>2.4494355390348734</v>
      </c>
      <c r="H368" s="302">
        <f t="shared" si="122"/>
        <v>4.4685346517043119</v>
      </c>
      <c r="I368" s="303"/>
      <c r="J368" s="302">
        <v>1.7108227060078658</v>
      </c>
      <c r="K368" s="302">
        <v>2.2426675698853642</v>
      </c>
      <c r="L368" s="302">
        <f t="shared" si="123"/>
        <v>3.95349027589323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0.79121121887107415</v>
      </c>
      <c r="C369" s="302">
        <v>0.15889833624506469</v>
      </c>
      <c r="D369" s="302">
        <f t="shared" si="121"/>
        <v>0.95010955511613882</v>
      </c>
      <c r="E369" s="303"/>
      <c r="F369" s="302">
        <v>0.86378271840397325</v>
      </c>
      <c r="G369" s="302">
        <v>0.22528579131519183</v>
      </c>
      <c r="H369" s="302">
        <f t="shared" si="122"/>
        <v>1.089068509719165</v>
      </c>
      <c r="I369" s="303"/>
      <c r="J369" s="302">
        <v>0.53804272158777755</v>
      </c>
      <c r="K369" s="302">
        <v>0.17727125662735857</v>
      </c>
      <c r="L369" s="302">
        <f t="shared" si="123"/>
        <v>0.71531397821513609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0.25841874339161941</v>
      </c>
      <c r="C370" s="302">
        <v>0.66500669778648047</v>
      </c>
      <c r="D370" s="302">
        <f t="shared" si="121"/>
        <v>0.92342544117809988</v>
      </c>
      <c r="E370" s="303"/>
      <c r="F370" s="302">
        <v>0.48094841039502362</v>
      </c>
      <c r="G370" s="302">
        <v>0.70576956552880543</v>
      </c>
      <c r="H370" s="302">
        <f t="shared" si="122"/>
        <v>1.1867179759238291</v>
      </c>
      <c r="I370" s="303"/>
      <c r="J370" s="302">
        <v>0.73355876374108331</v>
      </c>
      <c r="K370" s="302">
        <v>0.64736644327639059</v>
      </c>
      <c r="L370" s="302">
        <f t="shared" si="123"/>
        <v>1.3809252070174738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0.56937810148215018</v>
      </c>
      <c r="C371" s="302">
        <v>0.35647306934462847</v>
      </c>
      <c r="D371" s="302">
        <f t="shared" si="121"/>
        <v>0.9258511708267787</v>
      </c>
      <c r="E371" s="303"/>
      <c r="F371" s="302">
        <v>0.58347210457108079</v>
      </c>
      <c r="G371" s="302">
        <v>0.44832053167723201</v>
      </c>
      <c r="H371" s="302">
        <f t="shared" si="122"/>
        <v>1.0317926362483127</v>
      </c>
      <c r="I371" s="303"/>
      <c r="J371" s="302">
        <v>0.40261584521160165</v>
      </c>
      <c r="K371" s="302">
        <v>0.50575296064700903</v>
      </c>
      <c r="L371" s="302">
        <f t="shared" si="123"/>
        <v>0.90836880585861068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0.36769544908018992</v>
      </c>
      <c r="C372" s="302">
        <v>0.20541337388813916</v>
      </c>
      <c r="D372" s="302">
        <f t="shared" si="121"/>
        <v>0.5731088229683291</v>
      </c>
      <c r="E372" s="303"/>
      <c r="F372" s="302">
        <v>0.39053951450309443</v>
      </c>
      <c r="G372" s="302">
        <v>0.26600541278125278</v>
      </c>
      <c r="H372" s="302">
        <f t="shared" si="122"/>
        <v>0.65654492728434721</v>
      </c>
      <c r="I372" s="303"/>
      <c r="J372" s="302">
        <v>0.43257365116140101</v>
      </c>
      <c r="K372" s="302">
        <v>0.27972905063472675</v>
      </c>
      <c r="L372" s="302">
        <f t="shared" si="123"/>
        <v>0.71230270179612776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1.3860316546029615E-2</v>
      </c>
      <c r="C373" s="302">
        <v>8.8008265742813313E-2</v>
      </c>
      <c r="D373" s="302">
        <f t="shared" si="121"/>
        <v>0.10186858228884293</v>
      </c>
      <c r="E373" s="303"/>
      <c r="F373" s="302">
        <v>2.287035391455244E-2</v>
      </c>
      <c r="G373" s="302">
        <v>0.10002554580153782</v>
      </c>
      <c r="H373" s="302">
        <f t="shared" si="122"/>
        <v>0.12289589971609026</v>
      </c>
      <c r="I373" s="303"/>
      <c r="J373" s="302">
        <v>2.5249586367738226E-2</v>
      </c>
      <c r="K373" s="302">
        <v>8.4979972097427331E-2</v>
      </c>
      <c r="L373" s="302">
        <f t="shared" si="123"/>
        <v>0.11022955846516555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0.52231997477946668</v>
      </c>
      <c r="C374" s="302">
        <v>0.56524880055213034</v>
      </c>
      <c r="D374" s="302">
        <f t="shared" si="121"/>
        <v>1.087568775331597</v>
      </c>
      <c r="E374" s="303"/>
      <c r="F374" s="302">
        <v>0.45209559533743426</v>
      </c>
      <c r="G374" s="302">
        <v>0.60777923979756843</v>
      </c>
      <c r="H374" s="302">
        <f t="shared" si="122"/>
        <v>1.0598748351350027</v>
      </c>
      <c r="I374" s="303"/>
      <c r="J374" s="302">
        <v>0.26571054623886514</v>
      </c>
      <c r="K374" s="302">
        <v>0.4586552221181977</v>
      </c>
      <c r="L374" s="302">
        <f t="shared" si="123"/>
        <v>0.72436576835706279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4.932290137893772</v>
      </c>
      <c r="C376" s="311">
        <f t="shared" ref="C376:D376" si="124">SUM(C366:C374)</f>
        <v>4.9687098621062376</v>
      </c>
      <c r="D376" s="311">
        <f t="shared" si="124"/>
        <v>9.9010000000000105</v>
      </c>
      <c r="E376" s="311"/>
      <c r="F376" s="311">
        <f t="shared" ref="F376:H376" si="125">SUM(F366:F374)</f>
        <v>7.2185593401748749</v>
      </c>
      <c r="G376" s="311">
        <f t="shared" si="125"/>
        <v>6.8714406598251383</v>
      </c>
      <c r="H376" s="311">
        <f t="shared" si="125"/>
        <v>14.090000000000014</v>
      </c>
      <c r="I376" s="311"/>
      <c r="J376" s="311">
        <f t="shared" ref="J376:L376" si="126">SUM(J366:J374)</f>
        <v>6.6367343892426964</v>
      </c>
      <c r="K376" s="311">
        <f t="shared" si="126"/>
        <v>6.8202656107573141</v>
      </c>
      <c r="L376" s="311">
        <f t="shared" si="126"/>
        <v>13.45700000000001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0.94080982552042447</v>
      </c>
      <c r="C383" s="302">
        <v>1.0334138565677133</v>
      </c>
      <c r="D383" s="302">
        <f>SUM(B383:C383)</f>
        <v>1.9742236820881378</v>
      </c>
      <c r="E383" s="303"/>
      <c r="F383" s="302">
        <v>1.2377271298330879</v>
      </c>
      <c r="G383" s="302">
        <v>0.66593438166650543</v>
      </c>
      <c r="H383" s="302">
        <f>SUM(F383:G383)</f>
        <v>1.9036615114995934</v>
      </c>
      <c r="I383" s="303"/>
      <c r="J383" s="302">
        <v>1.4482010948624569</v>
      </c>
      <c r="K383" s="302">
        <v>0.71223948370109047</v>
      </c>
      <c r="L383" s="302">
        <f>SUM(J383:K383)</f>
        <v>2.1604405785635472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1.1588499000436792</v>
      </c>
      <c r="C384" s="302">
        <v>1.8893779782231399</v>
      </c>
      <c r="D384" s="302">
        <f t="shared" ref="D384:D391" si="127">SUM(B384:C384)</f>
        <v>3.0482278782668191</v>
      </c>
      <c r="E384" s="303"/>
      <c r="F384" s="302">
        <v>1.7416997742392177</v>
      </c>
      <c r="G384" s="302">
        <v>1.1122327668205507</v>
      </c>
      <c r="H384" s="302">
        <f t="shared" ref="H384:H391" si="128">SUM(F384:G384)</f>
        <v>2.8539325410597685</v>
      </c>
      <c r="I384" s="303"/>
      <c r="J384" s="302">
        <v>1.8758817682086828</v>
      </c>
      <c r="K384" s="302">
        <v>1.3676753210807877</v>
      </c>
      <c r="L384" s="302">
        <f t="shared" ref="L384:L391" si="129">SUM(J384:K384)</f>
        <v>3.2435570892894705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0.98551817818351473</v>
      </c>
      <c r="C385" s="302">
        <v>0.9023009292195654</v>
      </c>
      <c r="D385" s="302">
        <f t="shared" si="127"/>
        <v>1.8878191074030801</v>
      </c>
      <c r="E385" s="303"/>
      <c r="F385" s="302">
        <v>1.5089606531396245</v>
      </c>
      <c r="G385" s="302">
        <v>0.61005766304916653</v>
      </c>
      <c r="H385" s="302">
        <f t="shared" si="128"/>
        <v>2.1190183161887912</v>
      </c>
      <c r="I385" s="303"/>
      <c r="J385" s="302">
        <v>1.4845452254235254</v>
      </c>
      <c r="K385" s="302">
        <v>0.66826661985755198</v>
      </c>
      <c r="L385" s="302">
        <f t="shared" si="129"/>
        <v>2.1528118452810774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1.0073055382955198</v>
      </c>
      <c r="C386" s="302">
        <v>0.18969965000334976</v>
      </c>
      <c r="D386" s="302">
        <f t="shared" si="127"/>
        <v>1.1970051882988697</v>
      </c>
      <c r="E386" s="303"/>
      <c r="F386" s="302">
        <v>1.0109127185551734</v>
      </c>
      <c r="G386" s="302">
        <v>0.10789828832349511</v>
      </c>
      <c r="H386" s="302">
        <f t="shared" si="128"/>
        <v>1.1188110068786685</v>
      </c>
      <c r="I386" s="303"/>
      <c r="J386" s="302">
        <v>0.89214502611791568</v>
      </c>
      <c r="K386" s="302">
        <v>0.11136702368274418</v>
      </c>
      <c r="L386" s="302">
        <f t="shared" si="129"/>
        <v>1.0035120498006598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0.24300232671611921</v>
      </c>
      <c r="C387" s="302">
        <v>0.62106620047343075</v>
      </c>
      <c r="D387" s="302">
        <f t="shared" si="127"/>
        <v>0.86406852718954996</v>
      </c>
      <c r="E387" s="303"/>
      <c r="F387" s="302">
        <v>0.33848230980432809</v>
      </c>
      <c r="G387" s="302">
        <v>0.31739158811385082</v>
      </c>
      <c r="H387" s="302">
        <f t="shared" si="128"/>
        <v>0.65587389791817885</v>
      </c>
      <c r="I387" s="303"/>
      <c r="J387" s="302">
        <v>0.54523497973853796</v>
      </c>
      <c r="K387" s="302">
        <v>0.36637533575955561</v>
      </c>
      <c r="L387" s="302">
        <f t="shared" si="129"/>
        <v>0.91161031549809357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2.9370216649052945</v>
      </c>
      <c r="C388" s="302">
        <v>0.80114758915119955</v>
      </c>
      <c r="D388" s="302">
        <f t="shared" si="127"/>
        <v>3.7381692540564941</v>
      </c>
      <c r="E388" s="303"/>
      <c r="F388" s="302">
        <v>4.4362330759274853</v>
      </c>
      <c r="G388" s="302">
        <v>0.61307428021282984</v>
      </c>
      <c r="H388" s="302">
        <f t="shared" si="128"/>
        <v>5.0493073561403152</v>
      </c>
      <c r="I388" s="303"/>
      <c r="J388" s="302">
        <v>3.8842771442472488</v>
      </c>
      <c r="K388" s="302">
        <v>0.60582610682983651</v>
      </c>
      <c r="L388" s="302">
        <f t="shared" si="129"/>
        <v>4.4901032510770857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0.46319091529036133</v>
      </c>
      <c r="G389" s="302">
        <v>0.22125024966532503</v>
      </c>
      <c r="H389" s="302">
        <f t="shared" si="128"/>
        <v>0.6844411649556863</v>
      </c>
      <c r="I389" s="303"/>
      <c r="J389" s="302">
        <v>0.46491479408328124</v>
      </c>
      <c r="K389" s="302">
        <v>0.19585379630270797</v>
      </c>
      <c r="L389" s="302">
        <f t="shared" si="129"/>
        <v>0.66076859038598923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0.13388822342906503</v>
      </c>
      <c r="C390" s="302">
        <v>0.33208428641561211</v>
      </c>
      <c r="D390" s="302">
        <f t="shared" si="127"/>
        <v>0.46597250984467714</v>
      </c>
      <c r="E390" s="303"/>
      <c r="F390" s="302">
        <v>0.16566211123391558</v>
      </c>
      <c r="G390" s="302">
        <v>0.19032583662261668</v>
      </c>
      <c r="H390" s="302">
        <f t="shared" si="128"/>
        <v>0.35598794785653226</v>
      </c>
      <c r="I390" s="303"/>
      <c r="J390" s="302">
        <v>0.23049486668392119</v>
      </c>
      <c r="K390" s="302">
        <v>0.16049365761473317</v>
      </c>
      <c r="L390" s="302">
        <f t="shared" si="129"/>
        <v>0.39098852429865438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0.60201863568761194</v>
      </c>
      <c r="C391" s="302">
        <v>0.63213020206694626</v>
      </c>
      <c r="D391" s="302">
        <f t="shared" si="127"/>
        <v>1.2341488377545582</v>
      </c>
      <c r="E391" s="303"/>
      <c r="F391" s="302">
        <v>0.50096156691157745</v>
      </c>
      <c r="G391" s="302">
        <v>0.34400469059088079</v>
      </c>
      <c r="H391" s="302">
        <f t="shared" si="128"/>
        <v>0.84496625750245824</v>
      </c>
      <c r="I391" s="303"/>
      <c r="J391" s="302">
        <v>0.32918344994575516</v>
      </c>
      <c r="K391" s="302">
        <v>0.34302430585966798</v>
      </c>
      <c r="L391" s="302">
        <f t="shared" si="129"/>
        <v>0.67220775580542313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8.6382691227357444</v>
      </c>
      <c r="C393" s="311">
        <f t="shared" ref="C393:D393" si="130">SUM(C383:C391)</f>
        <v>6.8737308772642791</v>
      </c>
      <c r="D393" s="311">
        <f t="shared" si="130"/>
        <v>15.512000000000025</v>
      </c>
      <c r="E393" s="311"/>
      <c r="F393" s="311">
        <f t="shared" ref="F393:H393" si="131">SUM(F383:F391)</f>
        <v>11.403830254934771</v>
      </c>
      <c r="G393" s="311">
        <f t="shared" si="131"/>
        <v>4.1821697450652211</v>
      </c>
      <c r="H393" s="311">
        <f t="shared" si="131"/>
        <v>15.585999999999991</v>
      </c>
      <c r="I393" s="311"/>
      <c r="J393" s="311">
        <f t="shared" ref="J393:L393" si="132">SUM(J383:J391)</f>
        <v>11.154878349311327</v>
      </c>
      <c r="K393" s="311">
        <f t="shared" si="132"/>
        <v>4.531121650688676</v>
      </c>
      <c r="L393" s="311">
        <f t="shared" si="132"/>
        <v>15.686000000000002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Cambridge and Peterborough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5.4491963243145136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38.827037921420825</v>
      </c>
      <c r="H9" s="249">
        <f t="shared" ref="H9:I9" si="1">SUM(H26,H43,H60,H77,H94,H111,H128,H145,H162,H179,H196,H213,H230,H247,H264,H281,H298,H315,H332,H349,H366,H383)</f>
        <v>8.5496327157298087</v>
      </c>
      <c r="I9" s="249">
        <f t="shared" si="1"/>
        <v>9.4001532477218142</v>
      </c>
      <c r="J9" s="249">
        <f>SUM(G9:I9)</f>
        <v>56.776823884872442</v>
      </c>
      <c r="K9" s="238"/>
      <c r="L9" s="249">
        <f>SUM(L26,L43,L60,L77,L94,L111,L128,L145,L162,L179,L196,L213,L230,L247,L264,L281,L298,L315,L332,L349,L366,L383)</f>
        <v>38.604139660780397</v>
      </c>
      <c r="M9" s="249">
        <f t="shared" ref="M9:N9" si="2">SUM(M26,M43,M60,M77,M94,M111,M128,M145,M162,M179,M196,M213,M230,M247,M264,M281,M298,M315,M332,M349,M366,M383)</f>
        <v>10.58618775100005</v>
      </c>
      <c r="N9" s="249">
        <f t="shared" si="2"/>
        <v>10.688992407737386</v>
      </c>
      <c r="O9" s="249">
        <f>SUM(L9:N9)</f>
        <v>59.879319819517832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67.061489488670745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99.622576889054912</v>
      </c>
      <c r="F10" s="238"/>
      <c r="G10" s="249">
        <f t="shared" ref="G10:I10" si="5">SUM(G27,G44,G61,G78,G95,G112,G129,G146,G163,G180,G197,G214,G231,G248,G265,G282,G299,G316,G333,G350,G367,G384)</f>
        <v>82.221316504565323</v>
      </c>
      <c r="H10" s="249">
        <f t="shared" si="5"/>
        <v>25.398600062905356</v>
      </c>
      <c r="I10" s="249">
        <f t="shared" si="5"/>
        <v>13.570418999571373</v>
      </c>
      <c r="J10" s="249">
        <f t="shared" ref="J10:J17" si="6">SUM(G10:I10)</f>
        <v>121.19033556704206</v>
      </c>
      <c r="K10" s="238"/>
      <c r="L10" s="249">
        <f t="shared" ref="L10:N10" si="7">SUM(L27,L44,L61,L78,L95,L112,L129,L146,L163,L180,L197,L214,L231,L248,L265,L282,L299,L316,L333,L350,L367,L384)</f>
        <v>101.12621714290712</v>
      </c>
      <c r="M10" s="249">
        <f t="shared" si="7"/>
        <v>31.29645568619032</v>
      </c>
      <c r="N10" s="249">
        <f t="shared" si="7"/>
        <v>14.293272031432965</v>
      </c>
      <c r="O10" s="249">
        <f t="shared" ref="O10:O17" si="8">SUM(L10:N10)</f>
        <v>146.71594486053041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38.958686490093697</v>
      </c>
      <c r="C11" s="249">
        <f t="shared" si="3"/>
        <v>11.005295820529176</v>
      </c>
      <c r="D11" s="249">
        <f t="shared" si="3"/>
        <v>10.246275274723201</v>
      </c>
      <c r="E11" s="249">
        <f t="shared" si="4"/>
        <v>60.210257585346078</v>
      </c>
      <c r="F11" s="238"/>
      <c r="G11" s="249">
        <f t="shared" ref="G11:I11" si="9">SUM(G28,G45,G62,G79,G96,G113,G130,G147,G164,G181,G198,G215,G232,G249,G266,G283,G300,G317,G334,G351,G368,G385)</f>
        <v>44.150260067180135</v>
      </c>
      <c r="H11" s="249">
        <f t="shared" si="9"/>
        <v>13.71111928497818</v>
      </c>
      <c r="I11" s="249">
        <f t="shared" si="9"/>
        <v>10.224790304768742</v>
      </c>
      <c r="J11" s="249">
        <f t="shared" si="6"/>
        <v>68.086169656927055</v>
      </c>
      <c r="K11" s="238"/>
      <c r="L11" s="249">
        <f t="shared" ref="L11:N11" si="10">SUM(L28,L45,L62,L79,L96,L113,L130,L147,L164,L181,L198,L215,L232,L249,L266,L283,L300,L317,L334,L351,L368,L385)</f>
        <v>50.121360290568134</v>
      </c>
      <c r="M11" s="249">
        <f t="shared" si="10"/>
        <v>17.596368811269812</v>
      </c>
      <c r="N11" s="249">
        <f t="shared" si="10"/>
        <v>10.773280771856307</v>
      </c>
      <c r="O11" s="249">
        <f t="shared" si="8"/>
        <v>78.491009873694253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27.752989388792248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26.922741002219546</v>
      </c>
      <c r="H12" s="249">
        <f t="shared" si="11"/>
        <v>22.285382142130679</v>
      </c>
      <c r="I12" s="249">
        <f t="shared" si="11"/>
        <v>2.3591118455417903</v>
      </c>
      <c r="J12" s="249">
        <f t="shared" si="6"/>
        <v>51.567234989892015</v>
      </c>
      <c r="K12" s="238"/>
      <c r="L12" s="249">
        <f t="shared" ref="L12:N12" si="12">SUM(L29,L46,L63,L80,L97,L114,L131,L148,L165,L182,L199,L216,L233,L250,L267,L284,L301,L318,L335,L352,L369,L386)</f>
        <v>25.875385192376886</v>
      </c>
      <c r="M12" s="249">
        <f t="shared" si="12"/>
        <v>19.376313866464233</v>
      </c>
      <c r="N12" s="249">
        <f t="shared" si="12"/>
        <v>2.2227884219927136</v>
      </c>
      <c r="O12" s="249">
        <f t="shared" si="8"/>
        <v>47.47448748083383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14.171952937825271</v>
      </c>
      <c r="E13" s="249">
        <f t="shared" si="4"/>
        <v>46.98171300825237</v>
      </c>
      <c r="F13" s="238"/>
      <c r="G13" s="249">
        <f t="shared" ref="G13:I13" si="13">SUM(G30,G47,G64,G81,G98,G115,G132,G149,G166,G183,G200,G217,G234,G251,G268,G285,G302,G319,G336,G353,G370,G387)</f>
        <v>22.485241738519324</v>
      </c>
      <c r="H13" s="249">
        <f t="shared" si="13"/>
        <v>4.1931737235093109</v>
      </c>
      <c r="I13" s="249">
        <f t="shared" si="13"/>
        <v>11.833307774386341</v>
      </c>
      <c r="J13" s="249">
        <f t="shared" si="6"/>
        <v>38.51172323641498</v>
      </c>
      <c r="K13" s="238"/>
      <c r="L13" s="249">
        <f t="shared" ref="L13:N13" si="14">SUM(L30,L47,L64,L81,L98,L115,L132,L149,L166,L183,L200,L217,L234,L251,L268,L285,L302,L319,L336,L353,L370,L387)</f>
        <v>19.361263827871625</v>
      </c>
      <c r="M13" s="249">
        <f t="shared" si="14"/>
        <v>5.2817749372947596</v>
      </c>
      <c r="N13" s="249">
        <f t="shared" si="14"/>
        <v>13.354945268744595</v>
      </c>
      <c r="O13" s="249">
        <f t="shared" si="8"/>
        <v>37.997984033910981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19.882328186981734</v>
      </c>
      <c r="C14" s="249">
        <f t="shared" si="3"/>
        <v>20.473255843234767</v>
      </c>
      <c r="D14" s="249">
        <f t="shared" si="3"/>
        <v>5.1174016941915754</v>
      </c>
      <c r="E14" s="249">
        <f t="shared" si="4"/>
        <v>45.472985724408083</v>
      </c>
      <c r="F14" s="238"/>
      <c r="G14" s="249">
        <f t="shared" ref="G14:I14" si="15">SUM(G31,G48,G65,G82,G99,G116,G133,G150,G167,G184,G201,G218,G235,G252,G269,G286,G303,G320,G337,G354,G371,G388)</f>
        <v>19.59839829941745</v>
      </c>
      <c r="H14" s="249">
        <f t="shared" si="15"/>
        <v>21.947663836889809</v>
      </c>
      <c r="I14" s="249">
        <f t="shared" si="15"/>
        <v>6.7832547302558632</v>
      </c>
      <c r="J14" s="249">
        <f t="shared" si="6"/>
        <v>48.329316866563119</v>
      </c>
      <c r="K14" s="238"/>
      <c r="L14" s="249">
        <f t="shared" ref="L14:N14" si="16">SUM(L31,L48,L65,L82,L99,L116,L133,L150,L167,L184,L201,L218,L235,L252,L269,L286,L303,L320,L337,L354,L371,L388)</f>
        <v>23.937885747141046</v>
      </c>
      <c r="M14" s="249">
        <f t="shared" si="16"/>
        <v>22.613941788446908</v>
      </c>
      <c r="N14" s="249">
        <f t="shared" si="16"/>
        <v>8.1688935675977348</v>
      </c>
      <c r="O14" s="249">
        <f t="shared" si="8"/>
        <v>54.720721103185689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13.932492570488163</v>
      </c>
      <c r="C15" s="249">
        <f t="shared" si="3"/>
        <v>22.540539483411191</v>
      </c>
      <c r="D15" s="249">
        <f t="shared" si="3"/>
        <v>3.1908359093459144</v>
      </c>
      <c r="E15" s="249">
        <f t="shared" si="4"/>
        <v>39.663867963245266</v>
      </c>
      <c r="F15" s="238"/>
      <c r="G15" s="249">
        <f t="shared" ref="G15:I15" si="17">SUM(G32,G49,G66,G83,G100,G117,G134,G151,G168,G185,G202,G219,G236,G253,G270,G287,G304,G321,G338,G355,G372,G389)</f>
        <v>12.312719648403823</v>
      </c>
      <c r="H15" s="249">
        <f t="shared" si="17"/>
        <v>21.098363250125114</v>
      </c>
      <c r="I15" s="249">
        <f t="shared" si="17"/>
        <v>2.0422268450462879</v>
      </c>
      <c r="J15" s="249">
        <f t="shared" si="6"/>
        <v>35.453309743575225</v>
      </c>
      <c r="K15" s="238"/>
      <c r="L15" s="249">
        <f t="shared" ref="L15:N15" si="18">SUM(L32,L49,L66,L83,L100,L117,L134,L151,L168,L185,L202,L219,L236,L253,L270,L287,L304,L321,L338,L355,L372,L389)</f>
        <v>12.376268353345379</v>
      </c>
      <c r="M15" s="249">
        <f t="shared" si="18"/>
        <v>22.368591705885333</v>
      </c>
      <c r="N15" s="249">
        <f t="shared" si="18"/>
        <v>1.6879464018140649</v>
      </c>
      <c r="O15" s="249">
        <f t="shared" si="8"/>
        <v>36.432806461044777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17.302260763053443</v>
      </c>
      <c r="H16" s="249">
        <f t="shared" si="19"/>
        <v>4.3562393486587201</v>
      </c>
      <c r="I16" s="249">
        <f t="shared" si="19"/>
        <v>5.2814464926147364</v>
      </c>
      <c r="J16" s="249">
        <f t="shared" si="6"/>
        <v>26.939946604326902</v>
      </c>
      <c r="K16" s="238"/>
      <c r="L16" s="249">
        <f t="shared" ref="L16:N16" si="20">SUM(L33,L50,L67,L84,L101,L118,L135,L152,L169,L186,L203,L220,L237,L254,L271,L288,L305,L322,L339,L356,L373,L390)</f>
        <v>15.935876857354524</v>
      </c>
      <c r="M16" s="249">
        <f t="shared" si="20"/>
        <v>5.4208372450030975</v>
      </c>
      <c r="N16" s="249">
        <f t="shared" si="20"/>
        <v>6.8281176089323257</v>
      </c>
      <c r="O16" s="249">
        <f t="shared" si="8"/>
        <v>28.184831711289945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22.293425893265464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58.204401406163527</v>
      </c>
      <c r="F17" s="238"/>
      <c r="G17" s="249">
        <f t="shared" ref="G17:I17" si="21">SUM(G34,G51,G68,G85,G102,G119,G136,G153,G170,G187,G204,G221,G238,G255,G272,G289,G306,G323,G340,G357,G374,G391)</f>
        <v>18.124786960946761</v>
      </c>
      <c r="H17" s="249">
        <f t="shared" si="21"/>
        <v>31.207089833028174</v>
      </c>
      <c r="I17" s="249">
        <f t="shared" si="21"/>
        <v>2.4522626564113823</v>
      </c>
      <c r="J17" s="249">
        <f t="shared" si="6"/>
        <v>51.78413945038632</v>
      </c>
      <c r="K17" s="238"/>
      <c r="L17" s="249">
        <f t="shared" ref="L17:N17" si="22">SUM(L34,L51,L68,L85,L102,L119,L136,L153,L170,L187,L204,L221,L238,L255,L272,L289,L306,L323,L340,L357,L374,L391)</f>
        <v>19.906954643391849</v>
      </c>
      <c r="M17" s="249">
        <f t="shared" si="22"/>
        <v>28.135209716645999</v>
      </c>
      <c r="N17" s="249">
        <f t="shared" si="22"/>
        <v>3.3147302959545684</v>
      </c>
      <c r="O17" s="249">
        <f t="shared" si="8"/>
        <v>51.356894655992413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273.44871340420218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481.63600000000002</v>
      </c>
      <c r="F19" s="247"/>
      <c r="G19" s="247">
        <f t="shared" si="23"/>
        <v>281.94476290572663</v>
      </c>
      <c r="H19" s="247">
        <f t="shared" si="23"/>
        <v>152.74726419795516</v>
      </c>
      <c r="I19" s="247">
        <f t="shared" si="23"/>
        <v>63.946972896318329</v>
      </c>
      <c r="J19" s="247">
        <f t="shared" si="23"/>
        <v>498.63900000000012</v>
      </c>
      <c r="K19" s="247"/>
      <c r="L19" s="247">
        <f t="shared" si="23"/>
        <v>307.24535171573694</v>
      </c>
      <c r="M19" s="247">
        <f t="shared" si="23"/>
        <v>162.67568150820048</v>
      </c>
      <c r="N19" s="247">
        <f t="shared" si="23"/>
        <v>71.332966776062648</v>
      </c>
      <c r="O19" s="247">
        <f t="shared" si="23"/>
        <v>541.25400000000013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0.25985932686693958</v>
      </c>
      <c r="C26" s="302">
        <v>6.4541767703105435E-2</v>
      </c>
      <c r="D26" s="302">
        <v>4.4963645459422052E-2</v>
      </c>
      <c r="E26" s="302">
        <f>SUM(B26:D26)</f>
        <v>0.36936474002946706</v>
      </c>
      <c r="F26" s="303"/>
      <c r="G26" s="302">
        <v>0.27228760032078264</v>
      </c>
      <c r="H26" s="302">
        <v>5.4720873368737925E-2</v>
      </c>
      <c r="I26" s="302">
        <v>1.2852199909971575E-2</v>
      </c>
      <c r="J26" s="302">
        <f>SUM(G26:I26)</f>
        <v>0.33986067359949212</v>
      </c>
      <c r="K26" s="303"/>
      <c r="L26" s="302">
        <v>0.33145984120029082</v>
      </c>
      <c r="M26" s="302">
        <v>3.8023839021927838E-2</v>
      </c>
      <c r="N26" s="302">
        <v>1.1119911174099452E-2</v>
      </c>
      <c r="O26" s="302">
        <f>SUM(L26:N26)</f>
        <v>0.38060359139631811</v>
      </c>
    </row>
    <row r="27" spans="1:15" s="236" customFormat="1" x14ac:dyDescent="0.2">
      <c r="A27" s="237" t="str">
        <f>name!E$5</f>
        <v>Professional occupations</v>
      </c>
      <c r="B27" s="302">
        <v>0.19888278098557641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0.28573832438614738</v>
      </c>
      <c r="H27" s="302">
        <v>4.5609395971564867E-2</v>
      </c>
      <c r="I27" s="302">
        <v>2.1762592187973989E-3</v>
      </c>
      <c r="J27" s="302">
        <f t="shared" ref="J27:J34" si="25">SUM(G27:I27)</f>
        <v>0.33352397957650964</v>
      </c>
      <c r="K27" s="303"/>
      <c r="L27" s="302">
        <v>0.39422153178239333</v>
      </c>
      <c r="M27" s="302">
        <v>4.5069728922931075E-2</v>
      </c>
      <c r="N27" s="302">
        <v>5.0362830264143758E-3</v>
      </c>
      <c r="O27" s="302">
        <f t="shared" ref="O27:O34" si="26">SUM(L27:N27)</f>
        <v>0.44432754373173883</v>
      </c>
    </row>
    <row r="28" spans="1:15" s="236" customFormat="1" x14ac:dyDescent="0.2">
      <c r="A28" s="237" t="str">
        <f>name!E$6</f>
        <v>Associate professional occupations</v>
      </c>
      <c r="B28" s="302">
        <v>0.13664182775799155</v>
      </c>
      <c r="C28" s="302">
        <v>4.4007702145810255E-2</v>
      </c>
      <c r="D28" s="302">
        <v>5.3702283579102946E-3</v>
      </c>
      <c r="E28" s="302">
        <f t="shared" si="24"/>
        <v>0.1860197582617121</v>
      </c>
      <c r="F28" s="303"/>
      <c r="G28" s="302">
        <v>0.17434142432118949</v>
      </c>
      <c r="H28" s="302">
        <v>3.8888088916421294E-2</v>
      </c>
      <c r="I28" s="302">
        <v>1.5013455752838267E-3</v>
      </c>
      <c r="J28" s="302">
        <f t="shared" si="25"/>
        <v>0.21473085881289461</v>
      </c>
      <c r="K28" s="303"/>
      <c r="L28" s="302">
        <v>0.20116558618172323</v>
      </c>
      <c r="M28" s="302">
        <v>3.4854283897663693E-2</v>
      </c>
      <c r="N28" s="302">
        <v>2.4474989833518828E-3</v>
      </c>
      <c r="O28" s="302">
        <f t="shared" si="26"/>
        <v>0.2384673690627388</v>
      </c>
    </row>
    <row r="29" spans="1:15" s="236" customFormat="1" x14ac:dyDescent="0.2">
      <c r="A29" s="237" t="str">
        <f>name!E$7</f>
        <v>Administrative and secretarial occupations</v>
      </c>
      <c r="B29" s="302">
        <v>0.10653565941832431</v>
      </c>
      <c r="C29" s="302">
        <v>0.25630390179102991</v>
      </c>
      <c r="D29" s="302">
        <v>5.2044136298805789E-3</v>
      </c>
      <c r="E29" s="302">
        <f t="shared" si="24"/>
        <v>0.36804397483923479</v>
      </c>
      <c r="F29" s="303"/>
      <c r="G29" s="302">
        <v>0.13511585192008232</v>
      </c>
      <c r="H29" s="302">
        <v>0.21410274580826391</v>
      </c>
      <c r="I29" s="302">
        <v>4.2645376898416366E-3</v>
      </c>
      <c r="J29" s="302">
        <f t="shared" si="25"/>
        <v>0.35348313541818788</v>
      </c>
      <c r="K29" s="303"/>
      <c r="L29" s="302">
        <v>8.975744624283144E-2</v>
      </c>
      <c r="M29" s="302">
        <v>0.11462419859105194</v>
      </c>
      <c r="N29" s="302">
        <v>1.8069197393274503E-3</v>
      </c>
      <c r="O29" s="302">
        <f t="shared" si="26"/>
        <v>0.20618856457321083</v>
      </c>
    </row>
    <row r="30" spans="1:15" s="236" customFormat="1" x14ac:dyDescent="0.2">
      <c r="A30" s="237" t="str">
        <f>name!E$8</f>
        <v>Skilled trades occupations</v>
      </c>
      <c r="B30" s="302">
        <v>1.3912777950998878</v>
      </c>
      <c r="C30" s="302">
        <v>0.49348937034473239</v>
      </c>
      <c r="D30" s="302">
        <v>1.4583240843422065</v>
      </c>
      <c r="E30" s="302">
        <f t="shared" si="24"/>
        <v>3.343091249786827</v>
      </c>
      <c r="F30" s="303"/>
      <c r="G30" s="302">
        <v>1.1414790734659799</v>
      </c>
      <c r="H30" s="302">
        <v>0.16913470197285821</v>
      </c>
      <c r="I30" s="302">
        <v>0.24960032436529433</v>
      </c>
      <c r="J30" s="302">
        <f>SUM(G30:I30)</f>
        <v>1.5602140998041323</v>
      </c>
      <c r="K30" s="303"/>
      <c r="L30" s="302">
        <v>1.1840928610253303</v>
      </c>
      <c r="M30" s="302">
        <v>0.14537395107198295</v>
      </c>
      <c r="N30" s="302">
        <v>0.24024876314515442</v>
      </c>
      <c r="O30" s="302">
        <f t="shared" si="26"/>
        <v>1.5697155752424676</v>
      </c>
    </row>
    <row r="31" spans="1:15" s="236" customFormat="1" x14ac:dyDescent="0.2">
      <c r="A31" s="237" t="str">
        <f>name!E$9</f>
        <v>Caring, leisure and other service occupations</v>
      </c>
      <c r="B31" s="302">
        <v>0.1571278900644244</v>
      </c>
      <c r="C31" s="302">
        <v>0.10199140751634736</v>
      </c>
      <c r="D31" s="302">
        <v>7.5323117662058087E-3</v>
      </c>
      <c r="E31" s="302">
        <f t="shared" si="24"/>
        <v>0.26665160934697762</v>
      </c>
      <c r="F31" s="303"/>
      <c r="G31" s="302">
        <v>0.15489572990819153</v>
      </c>
      <c r="H31" s="302">
        <v>7.4044067810331085E-2</v>
      </c>
      <c r="I31" s="302">
        <v>3.0414437711372704E-3</v>
      </c>
      <c r="J31" s="302">
        <f t="shared" si="25"/>
        <v>0.2319812414896599</v>
      </c>
      <c r="K31" s="303"/>
      <c r="L31" s="302">
        <v>0.1712235423087797</v>
      </c>
      <c r="M31" s="302">
        <v>3.5197471017261679E-2</v>
      </c>
      <c r="N31" s="302">
        <v>2.2283389865914486E-3</v>
      </c>
      <c r="O31" s="302">
        <f t="shared" si="26"/>
        <v>0.20864935231263282</v>
      </c>
    </row>
    <row r="32" spans="1:15" s="236" customFormat="1" x14ac:dyDescent="0.2">
      <c r="A32" s="237" t="str">
        <f>name!E$10</f>
        <v>Sales and customer service occupations</v>
      </c>
      <c r="B32" s="302">
        <v>5.7973428829911619E-2</v>
      </c>
      <c r="C32" s="302">
        <v>7.6642436804146438E-2</v>
      </c>
      <c r="D32" s="302">
        <v>1.2746756083852534E-2</v>
      </c>
      <c r="E32" s="302">
        <f t="shared" si="24"/>
        <v>0.14736262171791059</v>
      </c>
      <c r="F32" s="303"/>
      <c r="G32" s="302">
        <v>5.7501983061254404E-2</v>
      </c>
      <c r="H32" s="302">
        <v>5.194144086965987E-2</v>
      </c>
      <c r="I32" s="302">
        <v>2.5084679793566642E-3</v>
      </c>
      <c r="J32" s="302">
        <f t="shared" si="25"/>
        <v>0.11195189191027094</v>
      </c>
      <c r="K32" s="303"/>
      <c r="L32" s="302">
        <v>6.1794061164789367E-2</v>
      </c>
      <c r="M32" s="302">
        <v>2.6618940655738273E-2</v>
      </c>
      <c r="N32" s="302">
        <v>1.5026218715161613E-3</v>
      </c>
      <c r="O32" s="302">
        <f t="shared" si="26"/>
        <v>8.9915623692043797E-2</v>
      </c>
    </row>
    <row r="33" spans="1:15" s="236" customFormat="1" x14ac:dyDescent="0.2">
      <c r="A33" s="237" t="str">
        <f>name!E$11</f>
        <v>Process, plant and machine operatives</v>
      </c>
      <c r="B33" s="302">
        <v>0.33643796966080414</v>
      </c>
      <c r="C33" s="302">
        <v>8.8255543555399135E-2</v>
      </c>
      <c r="D33" s="302">
        <v>3.1044967953029346E-3</v>
      </c>
      <c r="E33" s="302">
        <f t="shared" si="24"/>
        <v>0.42779801001150625</v>
      </c>
      <c r="F33" s="303"/>
      <c r="G33" s="302">
        <v>0.23950117515386046</v>
      </c>
      <c r="H33" s="302">
        <v>3.321544175178405E-2</v>
      </c>
      <c r="I33" s="302">
        <v>6.0872160298296684E-4</v>
      </c>
      <c r="J33" s="302">
        <f t="shared" si="25"/>
        <v>0.2733253385086275</v>
      </c>
      <c r="K33" s="303"/>
      <c r="L33" s="302">
        <v>0.18821117361460354</v>
      </c>
      <c r="M33" s="302">
        <v>3.6995730805689631E-2</v>
      </c>
      <c r="N33" s="302">
        <v>2.8050930014956858E-3</v>
      </c>
      <c r="O33" s="302">
        <f t="shared" si="26"/>
        <v>0.22801199742178885</v>
      </c>
    </row>
    <row r="34" spans="1:15" s="236" customFormat="1" x14ac:dyDescent="0.2">
      <c r="A34" s="237" t="str">
        <f>name!E$12</f>
        <v>Elementary occupations</v>
      </c>
      <c r="B34" s="302">
        <v>0.89995127307845979</v>
      </c>
      <c r="C34" s="302">
        <v>0.3635071467179174</v>
      </c>
      <c r="D34" s="302">
        <v>3.9669833521102496E-2</v>
      </c>
      <c r="E34" s="302">
        <f t="shared" si="24"/>
        <v>1.3031282533174797</v>
      </c>
      <c r="F34" s="303"/>
      <c r="G34" s="302">
        <v>0.58925839884338849</v>
      </c>
      <c r="H34" s="302">
        <v>0.18907440730954883</v>
      </c>
      <c r="I34" s="302">
        <v>5.5959747272830819E-3</v>
      </c>
      <c r="J34" s="302">
        <f t="shared" si="25"/>
        <v>0.78392878088022044</v>
      </c>
      <c r="K34" s="303"/>
      <c r="L34" s="302">
        <v>0.61371752083285813</v>
      </c>
      <c r="M34" s="302">
        <v>0.30228476031496393</v>
      </c>
      <c r="N34" s="302">
        <v>1.8118101419236077E-2</v>
      </c>
      <c r="O34" s="302">
        <f t="shared" si="26"/>
        <v>0.93412038256705821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3.5446879517623193</v>
      </c>
      <c r="C36" s="311">
        <f t="shared" ref="C36:O36" si="27">SUM(C26:C34)</f>
        <v>1.5324096934730091</v>
      </c>
      <c r="D36" s="311">
        <f t="shared" si="27"/>
        <v>1.5909023547646921</v>
      </c>
      <c r="E36" s="311">
        <f t="shared" si="27"/>
        <v>6.6680000000000215</v>
      </c>
      <c r="F36" s="311"/>
      <c r="G36" s="311">
        <f t="shared" si="27"/>
        <v>3.0501195613808765</v>
      </c>
      <c r="H36" s="311">
        <f t="shared" si="27"/>
        <v>0.87073116377917004</v>
      </c>
      <c r="I36" s="311">
        <f t="shared" si="27"/>
        <v>0.28214927483994878</v>
      </c>
      <c r="J36" s="311">
        <f t="shared" si="27"/>
        <v>4.2029999999999959</v>
      </c>
      <c r="K36" s="311"/>
      <c r="L36" s="311">
        <f t="shared" si="27"/>
        <v>3.2356435643535999</v>
      </c>
      <c r="M36" s="311">
        <f t="shared" si="27"/>
        <v>0.77904290429921097</v>
      </c>
      <c r="N36" s="311">
        <f t="shared" si="27"/>
        <v>0.28531353134718701</v>
      </c>
      <c r="O36" s="311">
        <f t="shared" si="27"/>
        <v>4.2999999999999972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1.6528309414686589E-2</v>
      </c>
      <c r="C43" s="302">
        <v>2.3956997573413343E-4</v>
      </c>
      <c r="D43" s="302">
        <v>8.0769533884207396E-3</v>
      </c>
      <c r="E43" s="302">
        <f>SUM(B43:D43)</f>
        <v>2.4844832778841461E-2</v>
      </c>
      <c r="F43" s="303"/>
      <c r="G43" s="302">
        <v>1.4044800058340244E-2</v>
      </c>
      <c r="H43" s="302">
        <v>1.7213104367676873E-4</v>
      </c>
      <c r="I43" s="302">
        <v>7.9947461615405124E-3</v>
      </c>
      <c r="J43" s="302">
        <f>SUM(G43:I43)</f>
        <v>2.2211677263557526E-2</v>
      </c>
      <c r="K43" s="303"/>
      <c r="L43" s="302">
        <v>9.3951318820495126E-3</v>
      </c>
      <c r="M43" s="302">
        <v>1.6027056283536377E-4</v>
      </c>
      <c r="N43" s="302">
        <v>4.8223570394371213E-3</v>
      </c>
      <c r="O43" s="302">
        <f>SUM(L43:N43)</f>
        <v>1.4377759484321998E-2</v>
      </c>
    </row>
    <row r="44" spans="1:15" s="236" customFormat="1" x14ac:dyDescent="0.2">
      <c r="A44" s="237" t="str">
        <f>name!E$5</f>
        <v>Professional occupations</v>
      </c>
      <c r="B44" s="302">
        <v>3.6114692826185041E-2</v>
      </c>
      <c r="C44" s="302">
        <v>8.3087263220989584E-4</v>
      </c>
      <c r="D44" s="302">
        <v>6.2157010275403499E-3</v>
      </c>
      <c r="E44" s="302">
        <f t="shared" ref="E44:E51" si="28">SUM(B44:D44)</f>
        <v>4.3161266485935289E-2</v>
      </c>
      <c r="F44" s="303"/>
      <c r="G44" s="302">
        <v>3.3790208469142345E-2</v>
      </c>
      <c r="H44" s="302">
        <v>4.7277361245847804E-4</v>
      </c>
      <c r="I44" s="302">
        <v>4.8678018962752621E-3</v>
      </c>
      <c r="J44" s="302">
        <f t="shared" ref="J44:J46" si="29">SUM(G44:I44)</f>
        <v>3.9130783977876081E-2</v>
      </c>
      <c r="K44" s="303"/>
      <c r="L44" s="302">
        <v>3.3175764847662811E-2</v>
      </c>
      <c r="M44" s="302">
        <v>3.2661494836605824E-4</v>
      </c>
      <c r="N44" s="302">
        <v>1.0946666382474863E-3</v>
      </c>
      <c r="O44" s="302">
        <f t="shared" ref="O44:O51" si="30">SUM(L44:N44)</f>
        <v>3.459704643427635E-2</v>
      </c>
    </row>
    <row r="45" spans="1:15" s="236" customFormat="1" x14ac:dyDescent="0.2">
      <c r="A45" s="237" t="str">
        <f>name!E$6</f>
        <v>Associate professional occupations</v>
      </c>
      <c r="B45" s="302">
        <v>1.6004926069184341E-2</v>
      </c>
      <c r="C45" s="302">
        <v>5.1366226904518784E-4</v>
      </c>
      <c r="D45" s="302">
        <v>3.5290163301813712E-3</v>
      </c>
      <c r="E45" s="302">
        <f t="shared" si="28"/>
        <v>2.00476046684109E-2</v>
      </c>
      <c r="F45" s="303"/>
      <c r="G45" s="302">
        <v>1.4135001315679564E-2</v>
      </c>
      <c r="H45" s="302">
        <v>3.0147991761317918E-4</v>
      </c>
      <c r="I45" s="302">
        <v>2.7425667980594498E-3</v>
      </c>
      <c r="J45" s="302">
        <f t="shared" si="29"/>
        <v>1.7179048031352191E-2</v>
      </c>
      <c r="K45" s="303"/>
      <c r="L45" s="302">
        <v>9.5630801971089384E-3</v>
      </c>
      <c r="M45" s="302">
        <v>2.4720938301545564E-4</v>
      </c>
      <c r="N45" s="302">
        <v>1.0841240350907171E-3</v>
      </c>
      <c r="O45" s="302">
        <f t="shared" si="30"/>
        <v>1.0894413615215112E-2</v>
      </c>
    </row>
    <row r="46" spans="1:15" s="236" customFormat="1" x14ac:dyDescent="0.2">
      <c r="A46" s="237" t="str">
        <f>name!E$7</f>
        <v>Administrative and secretarial occupations</v>
      </c>
      <c r="B46" s="302">
        <v>8.3923325930071544E-3</v>
      </c>
      <c r="C46" s="302">
        <v>9.9307759705306235E-4</v>
      </c>
      <c r="D46" s="302">
        <v>1.6466334267448671E-3</v>
      </c>
      <c r="E46" s="302">
        <f t="shared" si="28"/>
        <v>1.1032043616805083E-2</v>
      </c>
      <c r="F46" s="303"/>
      <c r="G46" s="302">
        <v>6.00257209670113E-3</v>
      </c>
      <c r="H46" s="302">
        <v>5.8104925996427779E-4</v>
      </c>
      <c r="I46" s="302">
        <v>1.1494380865602976E-3</v>
      </c>
      <c r="J46" s="302">
        <f t="shared" si="29"/>
        <v>7.7330594432257049E-3</v>
      </c>
      <c r="K46" s="303"/>
      <c r="L46" s="302">
        <v>3.9478216947538385E-3</v>
      </c>
      <c r="M46" s="302">
        <v>3.6853139311981178E-4</v>
      </c>
      <c r="N46" s="302">
        <v>6.0595602933221943E-4</v>
      </c>
      <c r="O46" s="302">
        <f t="shared" si="30"/>
        <v>4.9223091172058697E-3</v>
      </c>
    </row>
    <row r="47" spans="1:15" s="236" customFormat="1" x14ac:dyDescent="0.2">
      <c r="A47" s="237" t="str">
        <f>name!E$8</f>
        <v>Skilled trades occupations</v>
      </c>
      <c r="B47" s="302">
        <v>1.9046921981121817E-2</v>
      </c>
      <c r="C47" s="302">
        <v>2.6611296634954741E-4</v>
      </c>
      <c r="D47" s="302">
        <v>1.5394788620261288E-2</v>
      </c>
      <c r="E47" s="302">
        <f t="shared" si="28"/>
        <v>3.4707823567732651E-2</v>
      </c>
      <c r="F47" s="303"/>
      <c r="G47" s="302">
        <v>1.1922029018713958E-2</v>
      </c>
      <c r="H47" s="302">
        <v>9.3109081652088173E-5</v>
      </c>
      <c r="I47" s="302">
        <v>1.0147956675324329E-2</v>
      </c>
      <c r="J47" s="302">
        <f>SUM(G47:I47)</f>
        <v>2.2163094775690374E-2</v>
      </c>
      <c r="K47" s="303"/>
      <c r="L47" s="302">
        <v>6.1671326311789404E-3</v>
      </c>
      <c r="M47" s="302">
        <v>9.990543311131084E-5</v>
      </c>
      <c r="N47" s="302">
        <v>5.6626834735458726E-3</v>
      </c>
      <c r="O47" s="302">
        <f t="shared" si="30"/>
        <v>1.1929721537836124E-2</v>
      </c>
    </row>
    <row r="48" spans="1:15" s="236" customFormat="1" x14ac:dyDescent="0.2">
      <c r="A48" s="237" t="str">
        <f>name!E$9</f>
        <v>Caring, leisure and other service occupations</v>
      </c>
      <c r="B48" s="302">
        <v>4.2025012316593263E-3</v>
      </c>
      <c r="C48" s="302">
        <v>9.810970544380578E-4</v>
      </c>
      <c r="D48" s="302">
        <v>4.8965387938222095E-4</v>
      </c>
      <c r="E48" s="302">
        <f t="shared" si="28"/>
        <v>5.673252165479605E-3</v>
      </c>
      <c r="F48" s="303"/>
      <c r="G48" s="302">
        <v>2.8095539051848058E-3</v>
      </c>
      <c r="H48" s="302">
        <v>4.5710798220458676E-4</v>
      </c>
      <c r="I48" s="302">
        <v>4.0750449023849834E-4</v>
      </c>
      <c r="J48" s="302">
        <f t="shared" ref="J48:J51" si="31">SUM(G48:I48)</f>
        <v>3.6741663776278907E-3</v>
      </c>
      <c r="K48" s="303"/>
      <c r="L48" s="302">
        <v>1.55190803183532E-3</v>
      </c>
      <c r="M48" s="302">
        <v>2.4278887586840999E-4</v>
      </c>
      <c r="N48" s="302">
        <v>3.6389453623760247E-4</v>
      </c>
      <c r="O48" s="302">
        <f t="shared" si="30"/>
        <v>2.1585914439413325E-3</v>
      </c>
    </row>
    <row r="49" spans="1:15" s="236" customFormat="1" x14ac:dyDescent="0.2">
      <c r="A49" s="237" t="str">
        <f>name!E$10</f>
        <v>Sales and customer service occupations</v>
      </c>
      <c r="B49" s="302">
        <v>2.7977277277788401E-3</v>
      </c>
      <c r="C49" s="302">
        <v>1.1344082721260077E-3</v>
      </c>
      <c r="D49" s="302">
        <v>1.168105915411702E-3</v>
      </c>
      <c r="E49" s="302">
        <f t="shared" si="28"/>
        <v>5.1002419153165501E-3</v>
      </c>
      <c r="F49" s="303"/>
      <c r="G49" s="302">
        <v>1.9214097538874434E-3</v>
      </c>
      <c r="H49" s="302">
        <v>5.2454186440167741E-4</v>
      </c>
      <c r="I49" s="302">
        <v>7.9121355370020822E-4</v>
      </c>
      <c r="J49" s="302">
        <f t="shared" si="31"/>
        <v>3.2371651719893292E-3</v>
      </c>
      <c r="K49" s="303"/>
      <c r="L49" s="302">
        <v>1.3553091466052165E-3</v>
      </c>
      <c r="M49" s="302">
        <v>4.0362784387851106E-4</v>
      </c>
      <c r="N49" s="302">
        <v>3.9500805542743198E-4</v>
      </c>
      <c r="O49" s="302">
        <f t="shared" si="30"/>
        <v>2.1539450459111594E-3</v>
      </c>
    </row>
    <row r="50" spans="1:15" s="236" customFormat="1" x14ac:dyDescent="0.2">
      <c r="A50" s="237" t="str">
        <f>name!E$11</f>
        <v>Process, plant and machine operatives</v>
      </c>
      <c r="B50" s="302">
        <v>4.3350402141796161E-2</v>
      </c>
      <c r="C50" s="302">
        <v>4.43439724782573E-4</v>
      </c>
      <c r="D50" s="302">
        <v>9.5211650039898638E-3</v>
      </c>
      <c r="E50" s="302">
        <f t="shared" si="28"/>
        <v>5.3315006870568594E-2</v>
      </c>
      <c r="F50" s="303"/>
      <c r="G50" s="302">
        <v>2.6252827504056695E-2</v>
      </c>
      <c r="H50" s="302">
        <v>1.0700427410718145E-4</v>
      </c>
      <c r="I50" s="302">
        <v>8.2619167864185564E-3</v>
      </c>
      <c r="J50" s="302">
        <f t="shared" si="31"/>
        <v>3.462174856458243E-2</v>
      </c>
      <c r="K50" s="303"/>
      <c r="L50" s="302">
        <v>9.17796796822864E-3</v>
      </c>
      <c r="M50" s="302">
        <v>1.0226818275085368E-4</v>
      </c>
      <c r="N50" s="302">
        <v>6.9736220229656178E-3</v>
      </c>
      <c r="O50" s="302">
        <f t="shared" si="30"/>
        <v>1.6253858173945111E-2</v>
      </c>
    </row>
    <row r="51" spans="1:15" s="236" customFormat="1" x14ac:dyDescent="0.2">
      <c r="A51" s="237" t="str">
        <f>name!E$12</f>
        <v>Elementary occupations</v>
      </c>
      <c r="B51" s="302">
        <v>3.7344583692176052E-3</v>
      </c>
      <c r="C51" s="302">
        <v>1.1793837904820418E-3</v>
      </c>
      <c r="D51" s="302">
        <v>2.3204085771210078E-2</v>
      </c>
      <c r="E51" s="302">
        <f t="shared" si="28"/>
        <v>2.8117927930909725E-2</v>
      </c>
      <c r="F51" s="303"/>
      <c r="G51" s="302">
        <v>2.0741169072854507E-3</v>
      </c>
      <c r="H51" s="302">
        <v>4.760149972955733E-4</v>
      </c>
      <c r="I51" s="302">
        <v>1.6499124489517389E-2</v>
      </c>
      <c r="J51" s="302">
        <f t="shared" si="31"/>
        <v>1.9049256394098414E-2</v>
      </c>
      <c r="K51" s="303"/>
      <c r="L51" s="302">
        <v>1.0411516502456804E-3</v>
      </c>
      <c r="M51" s="302">
        <v>3.4971261226986736E-4</v>
      </c>
      <c r="N51" s="302">
        <v>1.2321490884831355E-2</v>
      </c>
      <c r="O51" s="302">
        <f t="shared" si="30"/>
        <v>1.3712355147346903E-2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0.15017227235463687</v>
      </c>
      <c r="C53" s="311">
        <f t="shared" ref="C53:E53" si="32">SUM(C43:C51)</f>
        <v>6.5816242822205068E-3</v>
      </c>
      <c r="D53" s="311">
        <f t="shared" si="32"/>
        <v>6.9246103363142478E-2</v>
      </c>
      <c r="E53" s="311">
        <f t="shared" si="32"/>
        <v>0.22599999999999984</v>
      </c>
      <c r="F53" s="311"/>
      <c r="G53" s="311">
        <f t="shared" ref="G53:J53" si="33">SUM(G43:G51)</f>
        <v>0.11295251902899164</v>
      </c>
      <c r="H53" s="311">
        <f t="shared" si="33"/>
        <v>3.1852120333738104E-3</v>
      </c>
      <c r="I53" s="311">
        <f t="shared" si="33"/>
        <v>5.2862268937634502E-2</v>
      </c>
      <c r="J53" s="311">
        <f t="shared" si="33"/>
        <v>0.16899999999999993</v>
      </c>
      <c r="K53" s="311"/>
      <c r="L53" s="311">
        <f t="shared" ref="L53:O53" si="34">SUM(L43:L51)</f>
        <v>7.5375268049668903E-2</v>
      </c>
      <c r="M53" s="311">
        <f t="shared" si="34"/>
        <v>2.3009292352156423E-3</v>
      </c>
      <c r="N53" s="311">
        <f t="shared" si="34"/>
        <v>3.3323802715115425E-2</v>
      </c>
      <c r="O53" s="311">
        <f t="shared" si="34"/>
        <v>0.11099999999999997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0.38681335825839097</v>
      </c>
      <c r="C60" s="302">
        <v>2.1974575703141493E-2</v>
      </c>
      <c r="D60" s="302">
        <v>2.6972452022356066E-2</v>
      </c>
      <c r="E60" s="302">
        <f>SUM(B60:D60)</f>
        <v>0.4357603859838885</v>
      </c>
      <c r="F60" s="303"/>
      <c r="G60" s="302">
        <v>0.52127524781717216</v>
      </c>
      <c r="H60" s="302">
        <v>4.799333981528673E-2</v>
      </c>
      <c r="I60" s="302">
        <v>1.3056641383957393E-2</v>
      </c>
      <c r="J60" s="302">
        <f>SUM(G60:I60)</f>
        <v>0.58232522901641626</v>
      </c>
      <c r="K60" s="303"/>
      <c r="L60" s="302">
        <v>0.561833334385474</v>
      </c>
      <c r="M60" s="302">
        <v>4.1372067415702318E-2</v>
      </c>
      <c r="N60" s="302">
        <v>1.0653948914468981E-2</v>
      </c>
      <c r="O60" s="302">
        <f>SUM(L60:N60)</f>
        <v>0.61385935071564535</v>
      </c>
    </row>
    <row r="61" spans="1:15" s="236" customFormat="1" x14ac:dyDescent="0.2">
      <c r="A61" s="237" t="str">
        <f>name!E$5</f>
        <v>Professional occupations</v>
      </c>
      <c r="B61" s="302">
        <v>0.32870064573143937</v>
      </c>
      <c r="C61" s="302">
        <v>2.0204662524701256E-2</v>
      </c>
      <c r="D61" s="302">
        <v>2.8799946196927946E-2</v>
      </c>
      <c r="E61" s="302">
        <f t="shared" ref="E61:E68" si="35">SUM(B61:D61)</f>
        <v>0.37770525445306857</v>
      </c>
      <c r="F61" s="303"/>
      <c r="G61" s="302">
        <v>0.48843776889962326</v>
      </c>
      <c r="H61" s="302">
        <v>3.8695111016722086E-2</v>
      </c>
      <c r="I61" s="302">
        <v>2.373634377857288E-2</v>
      </c>
      <c r="J61" s="302">
        <f t="shared" ref="J61:J63" si="36">SUM(G61:I61)</f>
        <v>0.55086922369491831</v>
      </c>
      <c r="K61" s="303"/>
      <c r="L61" s="302">
        <v>0.77790090936442657</v>
      </c>
      <c r="M61" s="302">
        <v>3.7496343908136151E-2</v>
      </c>
      <c r="N61" s="302">
        <v>2.7671275573468265E-2</v>
      </c>
      <c r="O61" s="302">
        <f t="shared" ref="O61:O68" si="37">SUM(L61:N61)</f>
        <v>0.84306852884603101</v>
      </c>
    </row>
    <row r="62" spans="1:15" s="236" customFormat="1" x14ac:dyDescent="0.2">
      <c r="A62" s="237" t="str">
        <f>name!E$6</f>
        <v>Associate professional occupations</v>
      </c>
      <c r="B62" s="302">
        <v>0.47050296986081036</v>
      </c>
      <c r="C62" s="302">
        <v>4.342361485079535E-2</v>
      </c>
      <c r="D62" s="302">
        <v>1.2498278903901372E-2</v>
      </c>
      <c r="E62" s="302">
        <f t="shared" si="35"/>
        <v>0.52642486361550711</v>
      </c>
      <c r="F62" s="303"/>
      <c r="G62" s="302">
        <v>0.65792621799605722</v>
      </c>
      <c r="H62" s="302">
        <v>6.7208460253420865E-2</v>
      </c>
      <c r="I62" s="302">
        <v>4.258875268340353E-3</v>
      </c>
      <c r="J62" s="302">
        <f t="shared" si="36"/>
        <v>0.72939355351781843</v>
      </c>
      <c r="K62" s="303"/>
      <c r="L62" s="302">
        <v>0.81104584152210057</v>
      </c>
      <c r="M62" s="302">
        <v>5.9740838603985609E-2</v>
      </c>
      <c r="N62" s="302">
        <v>3.1342240336905691E-3</v>
      </c>
      <c r="O62" s="302">
        <f t="shared" si="37"/>
        <v>0.87392090415977675</v>
      </c>
    </row>
    <row r="63" spans="1:15" s="236" customFormat="1" x14ac:dyDescent="0.2">
      <c r="A63" s="237" t="str">
        <f>name!E$7</f>
        <v>Administrative and secretarial occupations</v>
      </c>
      <c r="B63" s="302">
        <v>0.22152845289394679</v>
      </c>
      <c r="C63" s="302">
        <v>0.12552430491425043</v>
      </c>
      <c r="D63" s="302">
        <v>5.9915199997188445E-2</v>
      </c>
      <c r="E63" s="302">
        <f t="shared" si="35"/>
        <v>0.40696795780538564</v>
      </c>
      <c r="F63" s="303"/>
      <c r="G63" s="302">
        <v>0.28023850644619586</v>
      </c>
      <c r="H63" s="302">
        <v>0.13880196498805181</v>
      </c>
      <c r="I63" s="302">
        <v>1.6188028219552134E-2</v>
      </c>
      <c r="J63" s="302">
        <f t="shared" si="36"/>
        <v>0.43522849965379978</v>
      </c>
      <c r="K63" s="303"/>
      <c r="L63" s="302">
        <v>0.3492675088414598</v>
      </c>
      <c r="M63" s="302">
        <v>0.10512986025834284</v>
      </c>
      <c r="N63" s="302">
        <v>1.9543174662725597E-2</v>
      </c>
      <c r="O63" s="302">
        <f t="shared" si="37"/>
        <v>0.47394054376252825</v>
      </c>
    </row>
    <row r="64" spans="1:15" s="236" customFormat="1" x14ac:dyDescent="0.2">
      <c r="A64" s="237" t="str">
        <f>name!E$8</f>
        <v>Skilled trades occupations</v>
      </c>
      <c r="B64" s="302">
        <v>0.99296376162718103</v>
      </c>
      <c r="C64" s="302">
        <v>2.9302803132245692E-2</v>
      </c>
      <c r="D64" s="302">
        <v>0.12785848292717128</v>
      </c>
      <c r="E64" s="302">
        <f t="shared" si="35"/>
        <v>1.1501250476865978</v>
      </c>
      <c r="F64" s="303"/>
      <c r="G64" s="302">
        <v>0.96639338826831811</v>
      </c>
      <c r="H64" s="302">
        <v>3.7360118407828283E-2</v>
      </c>
      <c r="I64" s="302">
        <v>5.0953446743483663E-2</v>
      </c>
      <c r="J64" s="302">
        <f>SUM(G64:I64)</f>
        <v>1.0547069534196301</v>
      </c>
      <c r="K64" s="303"/>
      <c r="L64" s="302">
        <v>1.0276319319951326</v>
      </c>
      <c r="M64" s="302">
        <v>2.0853474015079226E-2</v>
      </c>
      <c r="N64" s="302">
        <v>5.9004838849756346E-2</v>
      </c>
      <c r="O64" s="302">
        <f t="shared" si="37"/>
        <v>1.1074902448599682</v>
      </c>
    </row>
    <row r="65" spans="1:15" s="236" customFormat="1" x14ac:dyDescent="0.2">
      <c r="A65" s="237" t="str">
        <f>name!E$9</f>
        <v>Caring, leisure and other service occupations</v>
      </c>
      <c r="B65" s="302">
        <v>3.5801979755636121E-2</v>
      </c>
      <c r="C65" s="302">
        <v>1.477776608800418E-2</v>
      </c>
      <c r="D65" s="302">
        <v>9.1106445665051546E-3</v>
      </c>
      <c r="E65" s="302">
        <f t="shared" si="35"/>
        <v>5.9690390410145455E-2</v>
      </c>
      <c r="F65" s="303"/>
      <c r="G65" s="302">
        <v>4.0240404790595347E-2</v>
      </c>
      <c r="H65" s="302">
        <v>1.8869520901635909E-2</v>
      </c>
      <c r="I65" s="302">
        <v>2.964120960209181E-3</v>
      </c>
      <c r="J65" s="302">
        <f t="shared" ref="J65:J68" si="38">SUM(G65:I65)</f>
        <v>6.2074046652440436E-2</v>
      </c>
      <c r="K65" s="303"/>
      <c r="L65" s="302">
        <v>4.0497920380652919E-2</v>
      </c>
      <c r="M65" s="302">
        <v>1.3476895331847951E-2</v>
      </c>
      <c r="N65" s="302">
        <v>3.9210835630958596E-3</v>
      </c>
      <c r="O65" s="302">
        <f t="shared" si="37"/>
        <v>5.7895899275596734E-2</v>
      </c>
    </row>
    <row r="66" spans="1:15" s="236" customFormat="1" x14ac:dyDescent="0.2">
      <c r="A66" s="237" t="str">
        <f>name!E$10</f>
        <v>Sales and customer service occupations</v>
      </c>
      <c r="B66" s="302">
        <v>0.1324914485328863</v>
      </c>
      <c r="C66" s="302">
        <v>8.1405973775147258E-2</v>
      </c>
      <c r="D66" s="302">
        <v>1.053041100988391E-2</v>
      </c>
      <c r="E66" s="302">
        <f t="shared" si="35"/>
        <v>0.22442783331791746</v>
      </c>
      <c r="F66" s="303"/>
      <c r="G66" s="302">
        <v>0.1448741669717562</v>
      </c>
      <c r="H66" s="302">
        <v>0.10248351345548411</v>
      </c>
      <c r="I66" s="302">
        <v>3.2832594349731597E-3</v>
      </c>
      <c r="J66" s="302">
        <f t="shared" si="38"/>
        <v>0.25064093986221347</v>
      </c>
      <c r="K66" s="303"/>
      <c r="L66" s="302">
        <v>0.18241658340252292</v>
      </c>
      <c r="M66" s="302">
        <v>9.6761417321710244E-2</v>
      </c>
      <c r="N66" s="302">
        <v>2.6766005023706498E-3</v>
      </c>
      <c r="O66" s="302">
        <f t="shared" si="37"/>
        <v>0.28185460122660383</v>
      </c>
    </row>
    <row r="67" spans="1:15" s="236" customFormat="1" x14ac:dyDescent="0.2">
      <c r="A67" s="237" t="str">
        <f>name!E$11</f>
        <v>Process, plant and machine operatives</v>
      </c>
      <c r="B67" s="302">
        <v>2.0539420934521493</v>
      </c>
      <c r="C67" s="302">
        <v>7.5584827451218542E-2</v>
      </c>
      <c r="D67" s="302">
        <v>2.7018923818489506E-2</v>
      </c>
      <c r="E67" s="302">
        <f t="shared" si="35"/>
        <v>2.1565458447218577</v>
      </c>
      <c r="F67" s="303"/>
      <c r="G67" s="302">
        <v>2.0195341564414044</v>
      </c>
      <c r="H67" s="302">
        <v>0.15189168173160766</v>
      </c>
      <c r="I67" s="302">
        <v>1.028194506849683E-2</v>
      </c>
      <c r="J67" s="302">
        <f t="shared" si="38"/>
        <v>2.1817077832415088</v>
      </c>
      <c r="K67" s="303"/>
      <c r="L67" s="302">
        <v>1.9597207992214614</v>
      </c>
      <c r="M67" s="302">
        <v>0.13261159956280927</v>
      </c>
      <c r="N67" s="302">
        <v>1.3363445732779916E-2</v>
      </c>
      <c r="O67" s="302">
        <f t="shared" si="37"/>
        <v>2.1056958445170508</v>
      </c>
    </row>
    <row r="68" spans="1:15" s="236" customFormat="1" x14ac:dyDescent="0.2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2.822788504065759E-2</v>
      </c>
      <c r="E68" s="302">
        <f t="shared" si="35"/>
        <v>0.76035242200563691</v>
      </c>
      <c r="F68" s="303"/>
      <c r="G68" s="302">
        <v>0.51045749315934996</v>
      </c>
      <c r="H68" s="302">
        <v>0.24059254857797327</v>
      </c>
      <c r="I68" s="302">
        <v>7.0037292039380307E-3</v>
      </c>
      <c r="J68" s="302">
        <f t="shared" si="38"/>
        <v>0.75805377094126125</v>
      </c>
      <c r="K68" s="303"/>
      <c r="L68" s="302">
        <v>0.57242785335168567</v>
      </c>
      <c r="M68" s="302">
        <v>0.42371654064837505</v>
      </c>
      <c r="N68" s="302">
        <v>1.4129688636742242E-2</v>
      </c>
      <c r="O68" s="302">
        <f t="shared" si="37"/>
        <v>1.0102740826368029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5.1853451907495849</v>
      </c>
      <c r="C70" s="311">
        <f t="shared" ref="C70:E70" si="39">SUM(C60:C68)</f>
        <v>0.58172258476733818</v>
      </c>
      <c r="D70" s="311">
        <f t="shared" si="39"/>
        <v>0.33093222448308129</v>
      </c>
      <c r="E70" s="311">
        <f t="shared" si="39"/>
        <v>6.0980000000000043</v>
      </c>
      <c r="F70" s="311"/>
      <c r="G70" s="311">
        <f t="shared" ref="G70:J70" si="40">SUM(G60:G68)</f>
        <v>5.6293773507904721</v>
      </c>
      <c r="H70" s="311">
        <f t="shared" si="40"/>
        <v>0.8438962591480107</v>
      </c>
      <c r="I70" s="311">
        <f t="shared" si="40"/>
        <v>0.13172639006152362</v>
      </c>
      <c r="J70" s="311">
        <f t="shared" si="40"/>
        <v>6.6050000000000075</v>
      </c>
      <c r="K70" s="311"/>
      <c r="L70" s="311">
        <f t="shared" ref="L70:O70" si="41">SUM(L60:L68)</f>
        <v>6.2827426824649164</v>
      </c>
      <c r="M70" s="311">
        <f t="shared" si="41"/>
        <v>0.93115903706598868</v>
      </c>
      <c r="N70" s="311">
        <f t="shared" si="41"/>
        <v>0.15409828046909843</v>
      </c>
      <c r="O70" s="311">
        <f t="shared" si="41"/>
        <v>7.3680000000000039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1.4268097820523826</v>
      </c>
      <c r="C77" s="302">
        <v>0.10012865319349282</v>
      </c>
      <c r="D77" s="302">
        <v>0.13265481739607674</v>
      </c>
      <c r="E77" s="302">
        <f>SUM(B77:D77)</f>
        <v>1.6595932526419521</v>
      </c>
      <c r="F77" s="303"/>
      <c r="G77" s="302">
        <v>1.4317541741294755</v>
      </c>
      <c r="H77" s="302">
        <v>0.173124555530102</v>
      </c>
      <c r="I77" s="302">
        <v>0.10939558419749128</v>
      </c>
      <c r="J77" s="302">
        <f>SUM(G77:I77)</f>
        <v>1.7142743138570686</v>
      </c>
      <c r="K77" s="303"/>
      <c r="L77" s="302">
        <v>1.1016461309055117</v>
      </c>
      <c r="M77" s="302">
        <v>0.16437484729858065</v>
      </c>
      <c r="N77" s="302">
        <v>0.10697805239959274</v>
      </c>
      <c r="O77" s="302">
        <f>SUM(L77:N77)</f>
        <v>1.372999030603685</v>
      </c>
    </row>
    <row r="78" spans="1:15" s="236" customFormat="1" x14ac:dyDescent="0.2">
      <c r="A78" s="237" t="str">
        <f>name!E$5</f>
        <v>Professional occupations</v>
      </c>
      <c r="B78" s="302">
        <v>2.1868585052279257</v>
      </c>
      <c r="C78" s="302">
        <v>8.2861670707831792E-2</v>
      </c>
      <c r="D78" s="302">
        <v>0.10736416509447629</v>
      </c>
      <c r="E78" s="302">
        <f t="shared" ref="E78:E85" si="42">SUM(B78:D78)</f>
        <v>2.3770843410302338</v>
      </c>
      <c r="F78" s="303"/>
      <c r="G78" s="302">
        <v>2.4256152683618781</v>
      </c>
      <c r="H78" s="302">
        <v>0.15077634367647708</v>
      </c>
      <c r="I78" s="302">
        <v>7.6996846406391706E-2</v>
      </c>
      <c r="J78" s="302">
        <f t="shared" ref="J78:J80" si="43">SUM(G78:I78)</f>
        <v>2.6533884584447467</v>
      </c>
      <c r="K78" s="303"/>
      <c r="L78" s="302">
        <v>2.5738714331785002</v>
      </c>
      <c r="M78" s="302">
        <v>0.14561192067498549</v>
      </c>
      <c r="N78" s="302">
        <v>5.6843509360593875E-2</v>
      </c>
      <c r="O78" s="302">
        <f t="shared" ref="O78:O85" si="44">SUM(L78:N78)</f>
        <v>2.7763268632140794</v>
      </c>
    </row>
    <row r="79" spans="1:15" s="236" customFormat="1" x14ac:dyDescent="0.2">
      <c r="A79" s="237" t="str">
        <f>name!E$6</f>
        <v>Associate professional occupations</v>
      </c>
      <c r="B79" s="302">
        <v>1.3304669639693971</v>
      </c>
      <c r="C79" s="302">
        <v>8.74437694998665E-2</v>
      </c>
      <c r="D79" s="302">
        <v>7.0326084063780173E-2</v>
      </c>
      <c r="E79" s="302">
        <f t="shared" si="42"/>
        <v>1.4882368175330438</v>
      </c>
      <c r="F79" s="303"/>
      <c r="G79" s="302">
        <v>1.3854569171654572</v>
      </c>
      <c r="H79" s="302">
        <v>0.12222162558756841</v>
      </c>
      <c r="I79" s="302">
        <v>4.1838107534051754E-2</v>
      </c>
      <c r="J79" s="302">
        <f t="shared" si="43"/>
        <v>1.5495166502870772</v>
      </c>
      <c r="K79" s="303"/>
      <c r="L79" s="302">
        <v>1.1415736396327063</v>
      </c>
      <c r="M79" s="302">
        <v>9.6016760140777493E-2</v>
      </c>
      <c r="N79" s="302">
        <v>3.8062016176552332E-2</v>
      </c>
      <c r="O79" s="302">
        <f t="shared" si="44"/>
        <v>1.2756524159500362</v>
      </c>
    </row>
    <row r="80" spans="1:15" s="236" customFormat="1" x14ac:dyDescent="0.2">
      <c r="A80" s="237" t="str">
        <f>name!E$7</f>
        <v>Administrative and secretarial occupations</v>
      </c>
      <c r="B80" s="302">
        <v>0.58115593034356394</v>
      </c>
      <c r="C80" s="302">
        <v>0.2109497691925396</v>
      </c>
      <c r="D80" s="302">
        <v>2.4015060212018276E-2</v>
      </c>
      <c r="E80" s="302">
        <f t="shared" si="42"/>
        <v>0.81612075974812182</v>
      </c>
      <c r="F80" s="303"/>
      <c r="G80" s="302">
        <v>0.51369765415525082</v>
      </c>
      <c r="H80" s="302">
        <v>0.19679064620999254</v>
      </c>
      <c r="I80" s="302">
        <v>1.2620372104064935E-2</v>
      </c>
      <c r="J80" s="302">
        <f t="shared" si="43"/>
        <v>0.72310867246930832</v>
      </c>
      <c r="K80" s="303"/>
      <c r="L80" s="302">
        <v>0.40068738411425031</v>
      </c>
      <c r="M80" s="302">
        <v>0.11379779641249865</v>
      </c>
      <c r="N80" s="302">
        <v>9.6859980056583153E-3</v>
      </c>
      <c r="O80" s="302">
        <f t="shared" si="44"/>
        <v>0.52417117853240724</v>
      </c>
    </row>
    <row r="81" spans="1:15" s="236" customFormat="1" x14ac:dyDescent="0.2">
      <c r="A81" s="237" t="str">
        <f>name!E$8</f>
        <v>Skilled trades occupations</v>
      </c>
      <c r="B81" s="302">
        <v>2.2304861945953038</v>
      </c>
      <c r="C81" s="302">
        <v>8.5953152062012345E-2</v>
      </c>
      <c r="D81" s="302">
        <v>0.18331927901104519</v>
      </c>
      <c r="E81" s="302">
        <f t="shared" si="42"/>
        <v>2.4997586256683615</v>
      </c>
      <c r="F81" s="303"/>
      <c r="G81" s="302">
        <v>1.6555086464715385</v>
      </c>
      <c r="H81" s="302">
        <v>9.0080975304830141E-2</v>
      </c>
      <c r="I81" s="302">
        <v>0.11462438266812265</v>
      </c>
      <c r="J81" s="302">
        <f>SUM(G81:I81)</f>
        <v>1.8602140044444913</v>
      </c>
      <c r="K81" s="303"/>
      <c r="L81" s="302">
        <v>1.1559712529570938</v>
      </c>
      <c r="M81" s="302">
        <v>8.1459877916855702E-2</v>
      </c>
      <c r="N81" s="302">
        <v>0.11668604981789936</v>
      </c>
      <c r="O81" s="302">
        <f t="shared" si="44"/>
        <v>1.3541171806918488</v>
      </c>
    </row>
    <row r="82" spans="1:15" s="236" customFormat="1" x14ac:dyDescent="0.2">
      <c r="A82" s="237" t="str">
        <f>name!E$9</f>
        <v>Caring, leisure and other service occupations</v>
      </c>
      <c r="B82" s="302">
        <v>8.181785746379272E-2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6.3347156872156987E-2</v>
      </c>
      <c r="H82" s="302">
        <v>2.2841961243685253E-2</v>
      </c>
      <c r="I82" s="302">
        <v>5.0237000589514764E-3</v>
      </c>
      <c r="J82" s="302">
        <f t="shared" ref="J82:J85" si="45">SUM(G82:I82)</f>
        <v>9.1212818174793708E-2</v>
      </c>
      <c r="K82" s="303"/>
      <c r="L82" s="302">
        <v>4.3774592626438957E-2</v>
      </c>
      <c r="M82" s="302">
        <v>1.1141127323844932E-2</v>
      </c>
      <c r="N82" s="302">
        <v>4.5926532093940988E-3</v>
      </c>
      <c r="O82" s="302">
        <f t="shared" si="44"/>
        <v>5.9508373159677989E-2</v>
      </c>
    </row>
    <row r="83" spans="1:15" s="236" customFormat="1" x14ac:dyDescent="0.2">
      <c r="A83" s="237" t="str">
        <f>name!E$10</f>
        <v>Sales and customer service occupations</v>
      </c>
      <c r="B83" s="302">
        <v>0.22808414165121377</v>
      </c>
      <c r="C83" s="302">
        <v>7.7449876457618791E-2</v>
      </c>
      <c r="D83" s="302">
        <v>1.8132557386244967E-2</v>
      </c>
      <c r="E83" s="302">
        <f t="shared" si="42"/>
        <v>0.32366657549507755</v>
      </c>
      <c r="F83" s="303"/>
      <c r="G83" s="302">
        <v>0.19776467473996973</v>
      </c>
      <c r="H83" s="302">
        <v>0.1233935986119661</v>
      </c>
      <c r="I83" s="302">
        <v>9.2260308391773245E-3</v>
      </c>
      <c r="J83" s="302">
        <f t="shared" si="45"/>
        <v>0.33038430419111314</v>
      </c>
      <c r="K83" s="303"/>
      <c r="L83" s="302">
        <v>0.15821801866802543</v>
      </c>
      <c r="M83" s="302">
        <v>0.17419230821724613</v>
      </c>
      <c r="N83" s="302">
        <v>7.5138226858768812E-3</v>
      </c>
      <c r="O83" s="302">
        <f t="shared" si="44"/>
        <v>0.33992414957114842</v>
      </c>
    </row>
    <row r="84" spans="1:15" s="236" customFormat="1" x14ac:dyDescent="0.2">
      <c r="A84" s="237" t="str">
        <f>name!E$11</f>
        <v>Process, plant and machine operatives</v>
      </c>
      <c r="B84" s="302">
        <v>1.0136603048405963</v>
      </c>
      <c r="C84" s="302">
        <v>0.12081699277335604</v>
      </c>
      <c r="D84" s="302">
        <v>3.3952659298096238E-2</v>
      </c>
      <c r="E84" s="302">
        <f t="shared" si="42"/>
        <v>1.1684299569120487</v>
      </c>
      <c r="F84" s="303"/>
      <c r="G84" s="302">
        <v>0.68445183155283507</v>
      </c>
      <c r="H84" s="302">
        <v>0.11322765438036626</v>
      </c>
      <c r="I84" s="302">
        <v>2.480765657576282E-2</v>
      </c>
      <c r="J84" s="302">
        <f t="shared" si="45"/>
        <v>0.82248714250896415</v>
      </c>
      <c r="K84" s="303"/>
      <c r="L84" s="302">
        <v>0.52492089679374798</v>
      </c>
      <c r="M84" s="302">
        <v>9.2690645981103076E-2</v>
      </c>
      <c r="N84" s="302">
        <v>2.3493229583102942E-2</v>
      </c>
      <c r="O84" s="302">
        <f t="shared" si="44"/>
        <v>0.64110477235795404</v>
      </c>
    </row>
    <row r="85" spans="1:15" s="236" customFormat="1" x14ac:dyDescent="0.2">
      <c r="A85" s="237" t="str">
        <f>name!E$12</f>
        <v>Elementary occupations</v>
      </c>
      <c r="B85" s="302">
        <v>0.31369411427898863</v>
      </c>
      <c r="C85" s="302">
        <v>7.2267566244675854E-2</v>
      </c>
      <c r="D85" s="302">
        <v>2.2575439096602996E-2</v>
      </c>
      <c r="E85" s="302">
        <f t="shared" si="42"/>
        <v>0.40853711962026745</v>
      </c>
      <c r="F85" s="303"/>
      <c r="G85" s="302">
        <v>0.21041387747456858</v>
      </c>
      <c r="H85" s="302">
        <v>6.0978681111346529E-2</v>
      </c>
      <c r="I85" s="302">
        <v>1.1021077036524191E-2</v>
      </c>
      <c r="J85" s="302">
        <f t="shared" si="45"/>
        <v>0.28241363562243926</v>
      </c>
      <c r="K85" s="303"/>
      <c r="L85" s="302">
        <v>0.17692155252947653</v>
      </c>
      <c r="M85" s="302">
        <v>8.7341262900063846E-2</v>
      </c>
      <c r="N85" s="302">
        <v>1.1933220489615058E-2</v>
      </c>
      <c r="O85" s="302">
        <f t="shared" si="44"/>
        <v>0.27619603591915542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9.3930337944231646</v>
      </c>
      <c r="C87" s="311">
        <f t="shared" ref="C87:E87" si="46">SUM(C77:C85)</f>
        <v>0.86559517730795721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8.5680102009231316</v>
      </c>
      <c r="H87" s="311">
        <f t="shared" si="47"/>
        <v>1.0534360416563344</v>
      </c>
      <c r="I87" s="311">
        <f t="shared" si="47"/>
        <v>0.40555375742053823</v>
      </c>
      <c r="J87" s="311">
        <f t="shared" si="47"/>
        <v>10.027000000000005</v>
      </c>
      <c r="K87" s="311"/>
      <c r="L87" s="311">
        <f t="shared" ref="L87:O87" si="48">SUM(L77:L85)</f>
        <v>7.2775849014057492</v>
      </c>
      <c r="M87" s="311">
        <f t="shared" si="48"/>
        <v>0.96662654686595595</v>
      </c>
      <c r="N87" s="311">
        <f t="shared" si="48"/>
        <v>0.37578855172828557</v>
      </c>
      <c r="O87" s="311">
        <f t="shared" si="48"/>
        <v>8.6199999999999939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2.4566025762534394</v>
      </c>
      <c r="C94" s="302">
        <v>0.15210394695072049</v>
      </c>
      <c r="D94" s="302">
        <v>0.45066761871444727</v>
      </c>
      <c r="E94" s="302">
        <f>SUM(B94:D94)</f>
        <v>3.0593741419186071</v>
      </c>
      <c r="F94" s="303"/>
      <c r="G94" s="302">
        <v>2.9720335621982779</v>
      </c>
      <c r="H94" s="302">
        <v>0.29828433157235984</v>
      </c>
      <c r="I94" s="302">
        <v>0.46583971911942273</v>
      </c>
      <c r="J94" s="302">
        <f>SUM(G94:I94)</f>
        <v>3.7361576128900604</v>
      </c>
      <c r="K94" s="303"/>
      <c r="L94" s="302">
        <v>2.358642130295074</v>
      </c>
      <c r="M94" s="302">
        <v>0.27688478811757217</v>
      </c>
      <c r="N94" s="302">
        <v>0.3848312975506808</v>
      </c>
      <c r="O94" s="302">
        <f>SUM(L94:N94)</f>
        <v>3.0203582159633267</v>
      </c>
    </row>
    <row r="95" spans="1:15" s="236" customFormat="1" x14ac:dyDescent="0.2">
      <c r="A95" s="237" t="str">
        <f>name!E$5</f>
        <v>Professional occupations</v>
      </c>
      <c r="B95" s="302">
        <v>3.4200651839388434</v>
      </c>
      <c r="C95" s="302">
        <v>0.14880316787775394</v>
      </c>
      <c r="D95" s="302">
        <v>0.3144323168191247</v>
      </c>
      <c r="E95" s="302">
        <f t="shared" ref="E95:E102" si="49">SUM(B95:D95)</f>
        <v>3.8833006686357221</v>
      </c>
      <c r="F95" s="303"/>
      <c r="G95" s="302">
        <v>4.5651713523800863</v>
      </c>
      <c r="H95" s="302">
        <v>0.28349755993510722</v>
      </c>
      <c r="I95" s="302">
        <v>0.28265991829636472</v>
      </c>
      <c r="J95" s="302">
        <f t="shared" ref="J95:J97" si="50">SUM(G95:I95)</f>
        <v>5.1313288306115581</v>
      </c>
      <c r="K95" s="303"/>
      <c r="L95" s="302">
        <v>4.9982126912335092</v>
      </c>
      <c r="M95" s="302">
        <v>0.27811505756130689</v>
      </c>
      <c r="N95" s="302">
        <v>0.19257369845559447</v>
      </c>
      <c r="O95" s="302">
        <f t="shared" ref="O95:O102" si="51">SUM(L95:N95)</f>
        <v>5.4689014472504098</v>
      </c>
    </row>
    <row r="96" spans="1:15" s="236" customFormat="1" x14ac:dyDescent="0.2">
      <c r="A96" s="237" t="str">
        <f>name!E$6</f>
        <v>Associate professional occupations</v>
      </c>
      <c r="B96" s="302">
        <v>2.4875415181480705</v>
      </c>
      <c r="C96" s="302">
        <v>0.19733571464309843</v>
      </c>
      <c r="D96" s="302">
        <v>0.33321067283366895</v>
      </c>
      <c r="E96" s="302">
        <f t="shared" si="49"/>
        <v>3.0180879056248378</v>
      </c>
      <c r="F96" s="303"/>
      <c r="G96" s="302">
        <v>3.1456439998001469</v>
      </c>
      <c r="H96" s="302">
        <v>0.33356308982297073</v>
      </c>
      <c r="I96" s="302">
        <v>0.2049556320840972</v>
      </c>
      <c r="J96" s="302">
        <f t="shared" si="50"/>
        <v>3.6841627217072146</v>
      </c>
      <c r="K96" s="303"/>
      <c r="L96" s="302">
        <v>2.7480919692963144</v>
      </c>
      <c r="M96" s="302">
        <v>0.25100962063343224</v>
      </c>
      <c r="N96" s="302">
        <v>0.17409056093722061</v>
      </c>
      <c r="O96" s="302">
        <f t="shared" si="51"/>
        <v>3.1731921508669672</v>
      </c>
    </row>
    <row r="97" spans="1:15" s="236" customFormat="1" x14ac:dyDescent="0.2">
      <c r="A97" s="237" t="str">
        <f>name!E$7</f>
        <v>Administrative and secretarial occupations</v>
      </c>
      <c r="B97" s="302">
        <v>1.324224476984208</v>
      </c>
      <c r="C97" s="302">
        <v>0.59087120008295735</v>
      </c>
      <c r="D97" s="302">
        <v>0.10928945429660837</v>
      </c>
      <c r="E97" s="302">
        <f t="shared" si="49"/>
        <v>2.0243851313637737</v>
      </c>
      <c r="F97" s="303"/>
      <c r="G97" s="302">
        <v>1.4658708997475409</v>
      </c>
      <c r="H97" s="302">
        <v>0.56092322652865534</v>
      </c>
      <c r="I97" s="302">
        <v>5.2958392077089626E-2</v>
      </c>
      <c r="J97" s="302">
        <f t="shared" si="50"/>
        <v>2.0797525183532861</v>
      </c>
      <c r="K97" s="303"/>
      <c r="L97" s="302">
        <v>1.2761395596651801</v>
      </c>
      <c r="M97" s="302">
        <v>0.33428449735432808</v>
      </c>
      <c r="N97" s="302">
        <v>3.9907969501489733E-2</v>
      </c>
      <c r="O97" s="302">
        <f t="shared" si="51"/>
        <v>1.650332026520998</v>
      </c>
    </row>
    <row r="98" spans="1:15" s="236" customFormat="1" x14ac:dyDescent="0.2">
      <c r="A98" s="237" t="str">
        <f>name!E$8</f>
        <v>Skilled trades occupations</v>
      </c>
      <c r="B98" s="302">
        <v>4.6684892529579152</v>
      </c>
      <c r="C98" s="302">
        <v>0.21477047490138437</v>
      </c>
      <c r="D98" s="302">
        <v>0.93039762409275661</v>
      </c>
      <c r="E98" s="302">
        <f t="shared" si="49"/>
        <v>5.813657351952056</v>
      </c>
      <c r="F98" s="303"/>
      <c r="G98" s="302">
        <v>4.0917816161437184</v>
      </c>
      <c r="H98" s="302">
        <v>0.25822745922530216</v>
      </c>
      <c r="I98" s="302">
        <v>0.75604446246444035</v>
      </c>
      <c r="J98" s="302">
        <f>SUM(G98:I98)</f>
        <v>5.1060535378334606</v>
      </c>
      <c r="K98" s="303"/>
      <c r="L98" s="302">
        <v>2.8883504424759781</v>
      </c>
      <c r="M98" s="302">
        <v>0.25773643526392398</v>
      </c>
      <c r="N98" s="302">
        <v>0.70146218522124537</v>
      </c>
      <c r="O98" s="302">
        <f t="shared" si="51"/>
        <v>3.8475490629611473</v>
      </c>
    </row>
    <row r="99" spans="1:15" s="236" customFormat="1" x14ac:dyDescent="0.2">
      <c r="A99" s="237" t="str">
        <f>name!E$9</f>
        <v>Caring, leisure and other service occupations</v>
      </c>
      <c r="B99" s="302">
        <v>0.22577085225506952</v>
      </c>
      <c r="C99" s="302">
        <v>6.613344220425077E-2</v>
      </c>
      <c r="D99" s="302">
        <v>4.6846254631705393E-2</v>
      </c>
      <c r="E99" s="302">
        <f t="shared" si="49"/>
        <v>0.3387505490910257</v>
      </c>
      <c r="F99" s="303"/>
      <c r="G99" s="302">
        <v>0.25355926240563004</v>
      </c>
      <c r="H99" s="302">
        <v>9.3140274043940388E-2</v>
      </c>
      <c r="I99" s="302">
        <v>2.6748376431231624E-2</v>
      </c>
      <c r="J99" s="302">
        <f t="shared" ref="J99:J102" si="52">SUM(G99:I99)</f>
        <v>0.37344791288080204</v>
      </c>
      <c r="K99" s="303"/>
      <c r="L99" s="302">
        <v>0.25966313951647607</v>
      </c>
      <c r="M99" s="302">
        <v>7.7326041500138123E-2</v>
      </c>
      <c r="N99" s="302">
        <v>2.7741349174533816E-2</v>
      </c>
      <c r="O99" s="302">
        <f t="shared" si="51"/>
        <v>0.36473053019114798</v>
      </c>
    </row>
    <row r="100" spans="1:15" s="236" customFormat="1" x14ac:dyDescent="0.2">
      <c r="A100" s="237" t="str">
        <f>name!E$10</f>
        <v>Sales and customer service occupations</v>
      </c>
      <c r="B100" s="302">
        <v>0.53286444118006515</v>
      </c>
      <c r="C100" s="302">
        <v>0.15787786545136231</v>
      </c>
      <c r="D100" s="302">
        <v>8.5769506181800181E-2</v>
      </c>
      <c r="E100" s="302">
        <f t="shared" si="49"/>
        <v>0.77651181281322756</v>
      </c>
      <c r="F100" s="303"/>
      <c r="G100" s="302">
        <v>0.55940044393440391</v>
      </c>
      <c r="H100" s="302">
        <v>0.23167893238458817</v>
      </c>
      <c r="I100" s="302">
        <v>4.856392172486404E-2</v>
      </c>
      <c r="J100" s="302">
        <f t="shared" si="52"/>
        <v>0.83964329804385607</v>
      </c>
      <c r="K100" s="303"/>
      <c r="L100" s="302">
        <v>0.52117863769591211</v>
      </c>
      <c r="M100" s="302">
        <v>0.20447699951173909</v>
      </c>
      <c r="N100" s="302">
        <v>3.3475634013522278E-2</v>
      </c>
      <c r="O100" s="302">
        <f t="shared" si="51"/>
        <v>0.75913127122117352</v>
      </c>
    </row>
    <row r="101" spans="1:15" s="236" customFormat="1" x14ac:dyDescent="0.2">
      <c r="A101" s="237" t="str">
        <f>name!E$11</f>
        <v>Process, plant and machine operatives</v>
      </c>
      <c r="B101" s="302">
        <v>2.8522412569112161</v>
      </c>
      <c r="C101" s="302">
        <v>0.21589507585739956</v>
      </c>
      <c r="D101" s="302">
        <v>0.16261308052570944</v>
      </c>
      <c r="E101" s="302">
        <f t="shared" si="49"/>
        <v>3.2307494132943253</v>
      </c>
      <c r="F101" s="303"/>
      <c r="G101" s="302">
        <v>2.5410637236371252</v>
      </c>
      <c r="H101" s="302">
        <v>0.34653756712814904</v>
      </c>
      <c r="I101" s="302">
        <v>0.15602869578018028</v>
      </c>
      <c r="J101" s="302">
        <f t="shared" si="52"/>
        <v>3.0436299865454544</v>
      </c>
      <c r="K101" s="303"/>
      <c r="L101" s="302">
        <v>1.8474551185811341</v>
      </c>
      <c r="M101" s="302">
        <v>0.34514189756328228</v>
      </c>
      <c r="N101" s="302">
        <v>0.15333019385988811</v>
      </c>
      <c r="O101" s="302">
        <f t="shared" si="51"/>
        <v>2.3459272100043047</v>
      </c>
    </row>
    <row r="102" spans="1:15" s="236" customFormat="1" x14ac:dyDescent="0.2">
      <c r="A102" s="237" t="str">
        <f>name!E$12</f>
        <v>Elementary occupations</v>
      </c>
      <c r="B102" s="302">
        <v>1.1003241375295545</v>
      </c>
      <c r="C102" s="302">
        <v>0.36215297176479533</v>
      </c>
      <c r="D102" s="302">
        <v>0.15270591601201358</v>
      </c>
      <c r="E102" s="302">
        <f t="shared" si="49"/>
        <v>1.6151830253063635</v>
      </c>
      <c r="F102" s="303"/>
      <c r="G102" s="302">
        <v>0.97019573594071185</v>
      </c>
      <c r="H102" s="302">
        <v>0.41826297220701303</v>
      </c>
      <c r="I102" s="302">
        <v>6.4364872986599639E-2</v>
      </c>
      <c r="J102" s="302">
        <f t="shared" si="52"/>
        <v>1.4528235811343244</v>
      </c>
      <c r="K102" s="303"/>
      <c r="L102" s="302">
        <v>0.85570685261108759</v>
      </c>
      <c r="M102" s="302">
        <v>0.48983944507548288</v>
      </c>
      <c r="N102" s="302">
        <v>7.1331787333927962E-2</v>
      </c>
      <c r="O102" s="302">
        <f t="shared" si="51"/>
        <v>1.4168780850204983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19.068123696158381</v>
      </c>
      <c r="C104" s="311">
        <f t="shared" ref="C104:E104" si="53">SUM(C94:C102)</f>
        <v>2.1059438597337228</v>
      </c>
      <c r="D104" s="311">
        <f t="shared" si="53"/>
        <v>2.5859324441078342</v>
      </c>
      <c r="E104" s="311">
        <f t="shared" si="53"/>
        <v>23.759999999999941</v>
      </c>
      <c r="F104" s="311"/>
      <c r="G104" s="311">
        <f t="shared" ref="G104:J104" si="54">SUM(G94:G102)</f>
        <v>20.564720596187644</v>
      </c>
      <c r="H104" s="311">
        <f t="shared" si="54"/>
        <v>2.8241154128480859</v>
      </c>
      <c r="I104" s="311">
        <f t="shared" si="54"/>
        <v>2.0581639909642901</v>
      </c>
      <c r="J104" s="311">
        <f t="shared" si="54"/>
        <v>25.447000000000017</v>
      </c>
      <c r="K104" s="311"/>
      <c r="L104" s="311">
        <f t="shared" ref="L104:O104" si="55">SUM(L94:L102)</f>
        <v>17.753440541370669</v>
      </c>
      <c r="M104" s="311">
        <f t="shared" si="55"/>
        <v>2.5148147825812059</v>
      </c>
      <c r="N104" s="311">
        <f t="shared" si="55"/>
        <v>1.7787446760481029</v>
      </c>
      <c r="O104" s="311">
        <f t="shared" si="55"/>
        <v>22.046999999999976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5.7431139428337614E-2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3.4301838367510724E-2</v>
      </c>
      <c r="H111" s="302">
        <v>1.2717591663677381E-3</v>
      </c>
      <c r="I111" s="302">
        <v>2.2391722130264868E-2</v>
      </c>
      <c r="J111" s="302">
        <f>SUM(G111:I111)</f>
        <v>5.7965319664143325E-2</v>
      </c>
      <c r="K111" s="303"/>
      <c r="L111" s="302">
        <v>2.793477812612195E-2</v>
      </c>
      <c r="M111" s="302">
        <v>1.2764346833121457E-3</v>
      </c>
      <c r="N111" s="302">
        <v>2.6555566691652609E-2</v>
      </c>
      <c r="O111" s="302">
        <f>SUM(L111:N111)</f>
        <v>5.5766779501086702E-2</v>
      </c>
    </row>
    <row r="112" spans="1:15" s="236" customFormat="1" x14ac:dyDescent="0.2">
      <c r="A112" s="237" t="str">
        <f>name!E$5</f>
        <v>Professional occupations</v>
      </c>
      <c r="B112" s="302">
        <v>0.13062099867141405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0.15546562296186148</v>
      </c>
      <c r="F112" s="303"/>
      <c r="G112" s="302">
        <v>8.756380444872644E-2</v>
      </c>
      <c r="H112" s="302">
        <v>1.4973091618030287E-3</v>
      </c>
      <c r="I112" s="302">
        <v>2.7076949572202722E-2</v>
      </c>
      <c r="J112" s="302">
        <f t="shared" ref="J112:J114" si="57">SUM(G112:I112)</f>
        <v>0.11613806318273219</v>
      </c>
      <c r="K112" s="303"/>
      <c r="L112" s="302">
        <v>9.4425741611908642E-2</v>
      </c>
      <c r="M112" s="302">
        <v>1.4709614290700991E-3</v>
      </c>
      <c r="N112" s="302">
        <v>1.7885043602953024E-2</v>
      </c>
      <c r="O112" s="302">
        <f t="shared" ref="O112:O119" si="58">SUM(L112:N112)</f>
        <v>0.11378174664393177</v>
      </c>
    </row>
    <row r="113" spans="1:15" s="236" customFormat="1" x14ac:dyDescent="0.2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1.985636268867412E-2</v>
      </c>
      <c r="E113" s="302">
        <f t="shared" si="56"/>
        <v>0.11455661560358453</v>
      </c>
      <c r="F113" s="303"/>
      <c r="G113" s="302">
        <v>5.9402649935586326E-2</v>
      </c>
      <c r="H113" s="302">
        <v>1.8335949464578279E-3</v>
      </c>
      <c r="I113" s="302">
        <v>1.0193175494804302E-2</v>
      </c>
      <c r="J113" s="302">
        <f t="shared" si="57"/>
        <v>7.1429420376848463E-2</v>
      </c>
      <c r="K113" s="303"/>
      <c r="L113" s="302">
        <v>4.850407404021962E-2</v>
      </c>
      <c r="M113" s="302">
        <v>1.6774116676706008E-3</v>
      </c>
      <c r="N113" s="302">
        <v>1.0743231800891475E-2</v>
      </c>
      <c r="O113" s="302">
        <f t="shared" si="58"/>
        <v>6.0924717508781701E-2</v>
      </c>
    </row>
    <row r="114" spans="1:15" s="236" customFormat="1" x14ac:dyDescent="0.2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3.5874192544863917E-2</v>
      </c>
      <c r="H114" s="302">
        <v>4.607737474887106E-3</v>
      </c>
      <c r="I114" s="302">
        <v>5.4469556832197142E-3</v>
      </c>
      <c r="J114" s="302">
        <f t="shared" si="57"/>
        <v>4.5928885702970733E-2</v>
      </c>
      <c r="K114" s="303"/>
      <c r="L114" s="302">
        <v>2.9499566435773467E-2</v>
      </c>
      <c r="M114" s="302">
        <v>3.5934201725304061E-3</v>
      </c>
      <c r="N114" s="302">
        <v>5.1799727379713478E-3</v>
      </c>
      <c r="O114" s="302">
        <f t="shared" si="58"/>
        <v>3.8272959346275219E-2</v>
      </c>
    </row>
    <row r="115" spans="1:15" s="236" customFormat="1" x14ac:dyDescent="0.2">
      <c r="A115" s="237" t="str">
        <f>name!E$8</f>
        <v>Skilled trades occupations</v>
      </c>
      <c r="B115" s="302">
        <v>0.14112554079385969</v>
      </c>
      <c r="C115" s="302">
        <v>2.3274577132281751E-3</v>
      </c>
      <c r="D115" s="302">
        <v>2.8359913459574997E-2</v>
      </c>
      <c r="E115" s="302">
        <f t="shared" si="56"/>
        <v>0.17181291196666287</v>
      </c>
      <c r="F115" s="303"/>
      <c r="G115" s="302">
        <v>6.0011161336260097E-2</v>
      </c>
      <c r="H115" s="302">
        <v>5.6527554896558616E-4</v>
      </c>
      <c r="I115" s="302">
        <v>2.1206583603623659E-2</v>
      </c>
      <c r="J115" s="302">
        <f>SUM(G115:I115)</f>
        <v>8.1783020488849334E-2</v>
      </c>
      <c r="K115" s="303"/>
      <c r="L115" s="302">
        <v>3.9546663055642792E-2</v>
      </c>
      <c r="M115" s="302">
        <v>4.1432871515989777E-4</v>
      </c>
      <c r="N115" s="302">
        <v>1.9021678850043727E-2</v>
      </c>
      <c r="O115" s="302">
        <f t="shared" si="58"/>
        <v>5.8982670620846417E-2</v>
      </c>
    </row>
    <row r="116" spans="1:15" s="236" customFormat="1" x14ac:dyDescent="0.2">
      <c r="A116" s="237" t="str">
        <f>name!E$9</f>
        <v>Caring, leisure and other service occupations</v>
      </c>
      <c r="B116" s="302">
        <v>1.8334285859106472E-2</v>
      </c>
      <c r="C116" s="302">
        <v>1.6437030063643165E-3</v>
      </c>
      <c r="D116" s="302">
        <v>1.546126801268541E-2</v>
      </c>
      <c r="E116" s="302">
        <f t="shared" si="56"/>
        <v>3.5439256878156196E-2</v>
      </c>
      <c r="F116" s="303"/>
      <c r="G116" s="302">
        <v>9.6803555780148702E-3</v>
      </c>
      <c r="H116" s="302">
        <v>7.2808979865509617E-4</v>
      </c>
      <c r="I116" s="302">
        <v>1.0373811267078415E-3</v>
      </c>
      <c r="J116" s="302">
        <f t="shared" ref="J116:J119" si="59">SUM(G116:I116)</f>
        <v>1.1445826503377807E-2</v>
      </c>
      <c r="K116" s="303"/>
      <c r="L116" s="302">
        <v>8.9608139064191964E-3</v>
      </c>
      <c r="M116" s="302">
        <v>4.6188658074184296E-4</v>
      </c>
      <c r="N116" s="302">
        <v>1.3557903338930922E-3</v>
      </c>
      <c r="O116" s="302">
        <f t="shared" si="58"/>
        <v>1.0778490821054133E-2</v>
      </c>
    </row>
    <row r="117" spans="1:15" s="236" customFormat="1" x14ac:dyDescent="0.2">
      <c r="A117" s="237" t="str">
        <f>name!E$10</f>
        <v>Sales and customer service occupations</v>
      </c>
      <c r="B117" s="302">
        <v>6.566070551910981E-2</v>
      </c>
      <c r="C117" s="302">
        <v>1.4183356006648079E-2</v>
      </c>
      <c r="D117" s="302">
        <v>1.171397570540381E-2</v>
      </c>
      <c r="E117" s="302">
        <f t="shared" si="56"/>
        <v>9.1558037231161696E-2</v>
      </c>
      <c r="F117" s="303"/>
      <c r="G117" s="302">
        <v>3.4528982483854991E-2</v>
      </c>
      <c r="H117" s="302">
        <v>8.0779592208956967E-3</v>
      </c>
      <c r="I117" s="302">
        <v>9.6770851726065473E-3</v>
      </c>
      <c r="J117" s="302">
        <f t="shared" si="59"/>
        <v>5.2284026877357233E-2</v>
      </c>
      <c r="K117" s="303"/>
      <c r="L117" s="302">
        <v>3.2965239618550114E-2</v>
      </c>
      <c r="M117" s="302">
        <v>7.6069180586299644E-3</v>
      </c>
      <c r="N117" s="302">
        <v>8.1101799396518411E-3</v>
      </c>
      <c r="O117" s="302">
        <f t="shared" si="58"/>
        <v>4.8682337616831925E-2</v>
      </c>
    </row>
    <row r="118" spans="1:15" s="236" customFormat="1" x14ac:dyDescent="0.2">
      <c r="A118" s="237" t="str">
        <f>name!E$11</f>
        <v>Process, plant and machine operatives</v>
      </c>
      <c r="B118" s="302">
        <v>1.7599021215990249E-2</v>
      </c>
      <c r="C118" s="302">
        <v>1.1124369423770957E-3</v>
      </c>
      <c r="D118" s="302">
        <v>7.8331725566073412E-3</v>
      </c>
      <c r="E118" s="302">
        <f t="shared" si="56"/>
        <v>2.6544630714974683E-2</v>
      </c>
      <c r="F118" s="303"/>
      <c r="G118" s="302">
        <v>7.533857063785409E-3</v>
      </c>
      <c r="H118" s="302">
        <v>4.3506452447726786E-4</v>
      </c>
      <c r="I118" s="302">
        <v>1.2822659285543235E-2</v>
      </c>
      <c r="J118" s="302">
        <f t="shared" si="59"/>
        <v>2.0791580873805914E-2</v>
      </c>
      <c r="K118" s="303"/>
      <c r="L118" s="302">
        <v>6.0416658117296643E-3</v>
      </c>
      <c r="M118" s="302">
        <v>4.9350540559646905E-4</v>
      </c>
      <c r="N118" s="302">
        <v>1.0641382891708181E-2</v>
      </c>
      <c r="O118" s="302">
        <f t="shared" si="58"/>
        <v>1.7176554109034313E-2</v>
      </c>
    </row>
    <row r="119" spans="1:15" s="236" customFormat="1" x14ac:dyDescent="0.2">
      <c r="A119" s="237" t="str">
        <f>name!E$12</f>
        <v>Elementary occupations</v>
      </c>
      <c r="B119" s="302">
        <v>1.3738850909511605E-2</v>
      </c>
      <c r="C119" s="302">
        <v>2.8841403940638461E-3</v>
      </c>
      <c r="D119" s="302">
        <v>1.6352097340898923E-2</v>
      </c>
      <c r="E119" s="302">
        <f t="shared" si="56"/>
        <v>3.2975088644474376E-2</v>
      </c>
      <c r="F119" s="303"/>
      <c r="G119" s="302">
        <v>6.1257552059028929E-3</v>
      </c>
      <c r="H119" s="302">
        <v>1.2300904274361391E-3</v>
      </c>
      <c r="I119" s="302">
        <v>3.8780106965765906E-3</v>
      </c>
      <c r="J119" s="302">
        <f t="shared" si="59"/>
        <v>1.1233856329915623E-2</v>
      </c>
      <c r="K119" s="303"/>
      <c r="L119" s="302">
        <v>4.6593806019338026E-3</v>
      </c>
      <c r="M119" s="302">
        <v>8.5041416517673651E-4</v>
      </c>
      <c r="N119" s="302">
        <v>2.1239490650471699E-3</v>
      </c>
      <c r="O119" s="302">
        <f t="shared" si="58"/>
        <v>7.6337438321577092E-3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0.15229324924847254</v>
      </c>
      <c r="E121" s="311">
        <f t="shared" si="60"/>
        <v>0.78999999999999937</v>
      </c>
      <c r="F121" s="311"/>
      <c r="G121" s="311">
        <f t="shared" ref="G121:J121" si="61">SUM(G111:G119)</f>
        <v>0.3350225969645057</v>
      </c>
      <c r="H121" s="311">
        <f t="shared" si="61"/>
        <v>2.0246880269945488E-2</v>
      </c>
      <c r="I121" s="311">
        <f t="shared" si="61"/>
        <v>0.11373052276554949</v>
      </c>
      <c r="J121" s="311">
        <f t="shared" si="61"/>
        <v>0.46900000000000064</v>
      </c>
      <c r="K121" s="311"/>
      <c r="L121" s="311">
        <f t="shared" ref="L121:O121" si="62">SUM(L111:L119)</f>
        <v>0.2925379232082993</v>
      </c>
      <c r="M121" s="311">
        <f t="shared" si="62"/>
        <v>1.7845280877888163E-2</v>
      </c>
      <c r="N121" s="311">
        <f t="shared" si="62"/>
        <v>0.10161679591381248</v>
      </c>
      <c r="O121" s="311">
        <f t="shared" si="62"/>
        <v>0.41199999999999992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0.48034067112137041</v>
      </c>
      <c r="C128" s="302">
        <v>1.902285008932645E-2</v>
      </c>
      <c r="D128" s="302">
        <v>1.2291995229854609E-2</v>
      </c>
      <c r="E128" s="302">
        <f>SUM(B128:D128)</f>
        <v>0.51165551644055152</v>
      </c>
      <c r="F128" s="303"/>
      <c r="G128" s="302">
        <v>0.53038914977339258</v>
      </c>
      <c r="H128" s="302">
        <v>3.2626003146874319E-2</v>
      </c>
      <c r="I128" s="302">
        <v>4.4879189707233605E-2</v>
      </c>
      <c r="J128" s="302">
        <f>SUM(G128:I128)</f>
        <v>0.60789434262750053</v>
      </c>
      <c r="K128" s="303"/>
      <c r="L128" s="302">
        <v>0.58457398363876545</v>
      </c>
      <c r="M128" s="302">
        <v>4.0585501490127081E-2</v>
      </c>
      <c r="N128" s="302">
        <v>5.0082297621658042E-2</v>
      </c>
      <c r="O128" s="302">
        <f>SUM(L128:N128)</f>
        <v>0.67524178275055058</v>
      </c>
    </row>
    <row r="129" spans="1:15" s="236" customFormat="1" x14ac:dyDescent="0.2">
      <c r="A129" s="237" t="str">
        <f>name!E$5</f>
        <v>Professional occupations</v>
      </c>
      <c r="B129" s="302">
        <v>0.48771843138845822</v>
      </c>
      <c r="C129" s="302">
        <v>4.3264533818796032E-2</v>
      </c>
      <c r="D129" s="302">
        <v>1.2113849007116918E-2</v>
      </c>
      <c r="E129" s="302">
        <f t="shared" ref="E129:E136" si="63">SUM(B129:D129)</f>
        <v>0.54309681421437117</v>
      </c>
      <c r="F129" s="303"/>
      <c r="G129" s="302">
        <v>0.60514069345150834</v>
      </c>
      <c r="H129" s="302">
        <v>5.9096059864858906E-2</v>
      </c>
      <c r="I129" s="302">
        <v>2.2461423029939542E-2</v>
      </c>
      <c r="J129" s="302">
        <f t="shared" ref="J129:J131" si="64">SUM(G129:I129)</f>
        <v>0.68669817634630681</v>
      </c>
      <c r="K129" s="303"/>
      <c r="L129" s="302">
        <v>0.85677466895793919</v>
      </c>
      <c r="M129" s="302">
        <v>6.6794795553218086E-2</v>
      </c>
      <c r="N129" s="302">
        <v>2.197629275369618E-2</v>
      </c>
      <c r="O129" s="302">
        <f t="shared" ref="O129:O136" si="65">SUM(L129:N129)</f>
        <v>0.94554575726485346</v>
      </c>
    </row>
    <row r="130" spans="1:15" s="236" customFormat="1" x14ac:dyDescent="0.2">
      <c r="A130" s="237" t="str">
        <f>name!E$6</f>
        <v>Associate professional occupations</v>
      </c>
      <c r="B130" s="302">
        <v>0.56430811895790245</v>
      </c>
      <c r="C130" s="302">
        <v>4.0651025701677106E-2</v>
      </c>
      <c r="D130" s="302">
        <v>1.6289017208515642E-2</v>
      </c>
      <c r="E130" s="302">
        <f t="shared" si="63"/>
        <v>0.62124816186809517</v>
      </c>
      <c r="F130" s="303"/>
      <c r="G130" s="302">
        <v>0.64293340132211874</v>
      </c>
      <c r="H130" s="302">
        <v>4.2573045016465569E-2</v>
      </c>
      <c r="I130" s="302">
        <v>1.3632838977333481E-2</v>
      </c>
      <c r="J130" s="302">
        <f t="shared" si="64"/>
        <v>0.69913928531591774</v>
      </c>
      <c r="K130" s="303"/>
      <c r="L130" s="302">
        <v>0.81438736500932785</v>
      </c>
      <c r="M130" s="302">
        <v>4.6281400164800486E-2</v>
      </c>
      <c r="N130" s="302">
        <v>1.7019795208221555E-2</v>
      </c>
      <c r="O130" s="302">
        <f t="shared" si="65"/>
        <v>0.87768856038234988</v>
      </c>
    </row>
    <row r="131" spans="1:15" s="236" customFormat="1" x14ac:dyDescent="0.2">
      <c r="A131" s="237" t="str">
        <f>name!E$7</f>
        <v>Administrative and secretarial occupations</v>
      </c>
      <c r="B131" s="302">
        <v>0.2882519250593969</v>
      </c>
      <c r="C131" s="302">
        <v>8.4298036807060495E-2</v>
      </c>
      <c r="D131" s="302">
        <v>6.2386010357709867E-3</v>
      </c>
      <c r="E131" s="302">
        <f t="shared" si="63"/>
        <v>0.3787885629022284</v>
      </c>
      <c r="F131" s="303"/>
      <c r="G131" s="302">
        <v>0.25954925776804466</v>
      </c>
      <c r="H131" s="302">
        <v>8.2410341309861121E-2</v>
      </c>
      <c r="I131" s="302">
        <v>3.2430755983201627E-3</v>
      </c>
      <c r="J131" s="302">
        <f t="shared" si="64"/>
        <v>0.34520267467622595</v>
      </c>
      <c r="K131" s="303"/>
      <c r="L131" s="302">
        <v>0.26346744327843469</v>
      </c>
      <c r="M131" s="302">
        <v>8.0828718080768178E-2</v>
      </c>
      <c r="N131" s="302">
        <v>5.6503117913093807E-3</v>
      </c>
      <c r="O131" s="302">
        <f t="shared" si="65"/>
        <v>0.34994647315051225</v>
      </c>
    </row>
    <row r="132" spans="1:15" s="236" customFormat="1" x14ac:dyDescent="0.2">
      <c r="A132" s="237" t="str">
        <f>name!E$8</f>
        <v>Skilled trades occupations</v>
      </c>
      <c r="B132" s="302">
        <v>0.34209467881989997</v>
      </c>
      <c r="C132" s="302">
        <v>3.6401988726354514E-2</v>
      </c>
      <c r="D132" s="302">
        <v>2.3540663152416676E-2</v>
      </c>
      <c r="E132" s="302">
        <f t="shared" si="63"/>
        <v>0.40203733069867115</v>
      </c>
      <c r="F132" s="303"/>
      <c r="G132" s="302">
        <v>0.3064523531315253</v>
      </c>
      <c r="H132" s="302">
        <v>3.1871941429765356E-2</v>
      </c>
      <c r="I132" s="302">
        <v>5.5955905981182601E-2</v>
      </c>
      <c r="J132" s="302">
        <f>SUM(G132:I132)</f>
        <v>0.39428020054247326</v>
      </c>
      <c r="K132" s="303"/>
      <c r="L132" s="302">
        <v>0.30525203983492494</v>
      </c>
      <c r="M132" s="302">
        <v>3.9749159744219373E-2</v>
      </c>
      <c r="N132" s="302">
        <v>5.0914730467137792E-2</v>
      </c>
      <c r="O132" s="302">
        <f t="shared" si="65"/>
        <v>0.39591593004628212</v>
      </c>
    </row>
    <row r="133" spans="1:15" s="236" customFormat="1" x14ac:dyDescent="0.2">
      <c r="A133" s="237" t="str">
        <f>name!E$9</f>
        <v>Caring, leisure and other service occupations</v>
      </c>
      <c r="B133" s="302">
        <v>0.10056310407269076</v>
      </c>
      <c r="C133" s="302">
        <v>1.7500460086791698E-2</v>
      </c>
      <c r="D133" s="302">
        <v>1.2244791219657873E-2</v>
      </c>
      <c r="E133" s="302">
        <f t="shared" si="63"/>
        <v>0.13030835537914032</v>
      </c>
      <c r="F133" s="303"/>
      <c r="G133" s="302">
        <v>9.5132053811583739E-2</v>
      </c>
      <c r="H133" s="302">
        <v>1.9471141394036457E-2</v>
      </c>
      <c r="I133" s="302">
        <v>2.6734842877159234E-3</v>
      </c>
      <c r="J133" s="302">
        <f t="shared" ref="J133:J136" si="66">SUM(G133:I133)</f>
        <v>0.11727667949333612</v>
      </c>
      <c r="K133" s="303"/>
      <c r="L133" s="302">
        <v>0.13550621425513021</v>
      </c>
      <c r="M133" s="302">
        <v>2.0085920491745204E-2</v>
      </c>
      <c r="N133" s="302">
        <v>3.4741074166139141E-3</v>
      </c>
      <c r="O133" s="302">
        <f t="shared" si="65"/>
        <v>0.15906624216348933</v>
      </c>
    </row>
    <row r="134" spans="1:15" s="236" customFormat="1" x14ac:dyDescent="0.2">
      <c r="A134" s="237" t="str">
        <f>name!E$10</f>
        <v>Sales and customer service occupations</v>
      </c>
      <c r="B134" s="302">
        <v>0.10259435936049914</v>
      </c>
      <c r="C134" s="302">
        <v>4.5653116132357556E-2</v>
      </c>
      <c r="D134" s="302">
        <v>5.3325869582970011E-3</v>
      </c>
      <c r="E134" s="302">
        <f t="shared" si="63"/>
        <v>0.15358006245115369</v>
      </c>
      <c r="F134" s="303"/>
      <c r="G134" s="302">
        <v>0.10094783501323144</v>
      </c>
      <c r="H134" s="302">
        <v>5.5654428064201469E-2</v>
      </c>
      <c r="I134" s="302">
        <v>8.2274961063829744E-3</v>
      </c>
      <c r="J134" s="302">
        <f t="shared" si="66"/>
        <v>0.1648297591838159</v>
      </c>
      <c r="K134" s="303"/>
      <c r="L134" s="302">
        <v>0.13157207463902795</v>
      </c>
      <c r="M134" s="302">
        <v>6.504267481641407E-2</v>
      </c>
      <c r="N134" s="302">
        <v>7.4318654337548022E-3</v>
      </c>
      <c r="O134" s="302">
        <f t="shared" si="65"/>
        <v>0.20404661488919681</v>
      </c>
    </row>
    <row r="135" spans="1:15" s="236" customFormat="1" x14ac:dyDescent="0.2">
      <c r="A135" s="237" t="str">
        <f>name!E$11</f>
        <v>Process, plant and machine operatives</v>
      </c>
      <c r="B135" s="302">
        <v>0.90449705395941371</v>
      </c>
      <c r="C135" s="302">
        <v>4.0160574007137642E-2</v>
      </c>
      <c r="D135" s="302">
        <v>4.3363743042560557E-3</v>
      </c>
      <c r="E135" s="302">
        <f t="shared" si="63"/>
        <v>0.94899400227080744</v>
      </c>
      <c r="F135" s="303"/>
      <c r="G135" s="302">
        <v>0.7279858737434951</v>
      </c>
      <c r="H135" s="302">
        <v>4.232623889991189E-2</v>
      </c>
      <c r="I135" s="302">
        <v>1.5719950426799047E-2</v>
      </c>
      <c r="J135" s="302">
        <f t="shared" si="66"/>
        <v>0.78603206307020612</v>
      </c>
      <c r="K135" s="303"/>
      <c r="L135" s="302">
        <v>0.85329643760718388</v>
      </c>
      <c r="M135" s="302">
        <v>4.5928147320524249E-2</v>
      </c>
      <c r="N135" s="302">
        <v>1.4485785272513138E-2</v>
      </c>
      <c r="O135" s="302">
        <f t="shared" si="65"/>
        <v>0.91371037020022117</v>
      </c>
    </row>
    <row r="136" spans="1:15" s="236" customFormat="1" x14ac:dyDescent="0.2">
      <c r="A136" s="237" t="str">
        <f>name!E$12</f>
        <v>Elementary occupations</v>
      </c>
      <c r="B136" s="302">
        <v>0.79314483541120173</v>
      </c>
      <c r="C136" s="302">
        <v>4.678190426264392E-2</v>
      </c>
      <c r="D136" s="302">
        <v>1.7364454101135539E-2</v>
      </c>
      <c r="E136" s="302">
        <f t="shared" si="63"/>
        <v>0.8572911937749812</v>
      </c>
      <c r="F136" s="303"/>
      <c r="G136" s="302">
        <v>0.63204746904013653</v>
      </c>
      <c r="H136" s="302">
        <v>3.5091854488961356E-2</v>
      </c>
      <c r="I136" s="302">
        <v>9.5074952151248948E-3</v>
      </c>
      <c r="J136" s="302">
        <f t="shared" si="66"/>
        <v>0.67664681874422272</v>
      </c>
      <c r="K136" s="303"/>
      <c r="L136" s="302">
        <v>0.66986645886309948</v>
      </c>
      <c r="M136" s="302">
        <v>7.6665200716953208E-2</v>
      </c>
      <c r="N136" s="302">
        <v>1.3306609572489379E-2</v>
      </c>
      <c r="O136" s="302">
        <f t="shared" si="65"/>
        <v>0.75983826915254205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4.0635131781508331</v>
      </c>
      <c r="C138" s="311">
        <f t="shared" ref="C138:E138" si="67">SUM(C128:C136)</f>
        <v>0.37373448963214539</v>
      </c>
      <c r="D138" s="311">
        <f t="shared" si="67"/>
        <v>0.1097523322170213</v>
      </c>
      <c r="E138" s="311">
        <f t="shared" si="67"/>
        <v>4.5469999999999997</v>
      </c>
      <c r="F138" s="311"/>
      <c r="G138" s="311">
        <f t="shared" ref="G138:J138" si="68">SUM(G128:G136)</f>
        <v>3.9005780870550364</v>
      </c>
      <c r="H138" s="311">
        <f t="shared" si="68"/>
        <v>0.40112105361493638</v>
      </c>
      <c r="I138" s="311">
        <f t="shared" si="68"/>
        <v>0.17630085933003226</v>
      </c>
      <c r="J138" s="311">
        <f t="shared" si="68"/>
        <v>4.4780000000000051</v>
      </c>
      <c r="K138" s="311"/>
      <c r="L138" s="311">
        <f t="shared" ref="L138:O138" si="69">SUM(L128:L136)</f>
        <v>4.6146966860838345</v>
      </c>
      <c r="M138" s="311">
        <f t="shared" si="69"/>
        <v>0.48196151837876994</v>
      </c>
      <c r="N138" s="311">
        <f t="shared" si="69"/>
        <v>0.18434179553739419</v>
      </c>
      <c r="O138" s="311">
        <f t="shared" si="69"/>
        <v>5.2809999999999979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2.4118186748885191</v>
      </c>
      <c r="C145" s="302">
        <v>0.18034645382528122</v>
      </c>
      <c r="D145" s="302">
        <v>0.60646724548279884</v>
      </c>
      <c r="E145" s="302">
        <f>SUM(B145:D145)</f>
        <v>3.198632374196599</v>
      </c>
      <c r="F145" s="303"/>
      <c r="G145" s="302">
        <v>2.7711149927087191</v>
      </c>
      <c r="H145" s="302">
        <v>0.37020652822800765</v>
      </c>
      <c r="I145" s="302">
        <v>1.1636457596374117</v>
      </c>
      <c r="J145" s="302">
        <f>SUM(G145:I145)</f>
        <v>4.3049672805741386</v>
      </c>
      <c r="K145" s="303"/>
      <c r="L145" s="302">
        <v>2.8799822476487802</v>
      </c>
      <c r="M145" s="302">
        <v>0.42923049225982712</v>
      </c>
      <c r="N145" s="302">
        <v>1.3495397109184784</v>
      </c>
      <c r="O145" s="302">
        <f>SUM(L145:N145)</f>
        <v>4.6587524508270857</v>
      </c>
    </row>
    <row r="146" spans="1:15" s="236" customFormat="1" x14ac:dyDescent="0.2">
      <c r="A146" s="237" t="str">
        <f>name!E$5</f>
        <v>Professional occupations</v>
      </c>
      <c r="B146" s="302">
        <v>2.6411828331965244</v>
      </c>
      <c r="C146" s="302">
        <v>0.10822256294657885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3.4118375366827234</v>
      </c>
      <c r="H146" s="302">
        <v>0.20271449974923603</v>
      </c>
      <c r="I146" s="302">
        <v>0.53950093500674134</v>
      </c>
      <c r="J146" s="302">
        <f t="shared" ref="J146:J148" si="71">SUM(G146:I146)</f>
        <v>4.1540529714387011</v>
      </c>
      <c r="K146" s="303"/>
      <c r="L146" s="302">
        <v>5.0275665226891606</v>
      </c>
      <c r="M146" s="302">
        <v>0.24873562989984344</v>
      </c>
      <c r="N146" s="302">
        <v>0.46965308164143688</v>
      </c>
      <c r="O146" s="302">
        <f t="shared" ref="O146:O153" si="72">SUM(L146:N146)</f>
        <v>5.7459552342304407</v>
      </c>
    </row>
    <row r="147" spans="1:15" s="236" customFormat="1" x14ac:dyDescent="0.2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2.0142434147774724</v>
      </c>
      <c r="H147" s="302">
        <v>0.23933476128830178</v>
      </c>
      <c r="I147" s="302">
        <v>0.21021687204215267</v>
      </c>
      <c r="J147" s="302">
        <f t="shared" si="71"/>
        <v>2.4637950481079267</v>
      </c>
      <c r="K147" s="303"/>
      <c r="L147" s="302">
        <v>2.3804657601561012</v>
      </c>
      <c r="M147" s="302">
        <v>0.23916997560097816</v>
      </c>
      <c r="N147" s="302">
        <v>0.26010703097147092</v>
      </c>
      <c r="O147" s="302">
        <f t="shared" si="72"/>
        <v>2.8797427667285502</v>
      </c>
    </row>
    <row r="148" spans="1:15" s="236" customFormat="1" x14ac:dyDescent="0.2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1.4652213701075156</v>
      </c>
      <c r="H148" s="302">
        <v>1.1149251266360392</v>
      </c>
      <c r="I148" s="302">
        <v>0.19995458169942806</v>
      </c>
      <c r="J148" s="302">
        <f t="shared" si="71"/>
        <v>2.7801010784429829</v>
      </c>
      <c r="K148" s="303"/>
      <c r="L148" s="302">
        <v>1.4986612726112267</v>
      </c>
      <c r="M148" s="302">
        <v>1.2651540499401481</v>
      </c>
      <c r="N148" s="302">
        <v>0.14945916407984566</v>
      </c>
      <c r="O148" s="302">
        <f t="shared" si="72"/>
        <v>2.9132744866312206</v>
      </c>
    </row>
    <row r="149" spans="1:15" s="236" customFormat="1" x14ac:dyDescent="0.2">
      <c r="A149" s="237" t="str">
        <f>name!E$8</f>
        <v>Skilled trades occupations</v>
      </c>
      <c r="B149" s="302">
        <v>3.6034587083341205</v>
      </c>
      <c r="C149" s="302">
        <v>0.1886586621166321</v>
      </c>
      <c r="D149" s="302">
        <v>7.1546657778566853</v>
      </c>
      <c r="E149" s="302">
        <f t="shared" si="70"/>
        <v>10.946783148307437</v>
      </c>
      <c r="F149" s="303"/>
      <c r="G149" s="302">
        <v>2.8653768401385586</v>
      </c>
      <c r="H149" s="302">
        <v>0.20732767847467862</v>
      </c>
      <c r="I149" s="302">
        <v>7.0933278517984482</v>
      </c>
      <c r="J149" s="302">
        <f>SUM(G149:I149)</f>
        <v>10.166032370411685</v>
      </c>
      <c r="K149" s="303"/>
      <c r="L149" s="302">
        <v>1.9225707888976709</v>
      </c>
      <c r="M149" s="302">
        <v>0.34005321785507953</v>
      </c>
      <c r="N149" s="302">
        <v>7.898553173611516</v>
      </c>
      <c r="O149" s="302">
        <f t="shared" si="72"/>
        <v>10.161177180364266</v>
      </c>
    </row>
    <row r="150" spans="1:15" s="236" customFormat="1" x14ac:dyDescent="0.2">
      <c r="A150" s="237" t="str">
        <f>name!E$9</f>
        <v>Caring, leisure and other service occupations</v>
      </c>
      <c r="B150" s="302">
        <v>6.8600876209500089E-2</v>
      </c>
      <c r="C150" s="302">
        <v>1.2925063238596874E-2</v>
      </c>
      <c r="D150" s="302">
        <v>3.6817278993372983E-3</v>
      </c>
      <c r="E150" s="302">
        <f t="shared" si="70"/>
        <v>8.5207667347434263E-2</v>
      </c>
      <c r="F150" s="303"/>
      <c r="G150" s="302">
        <v>7.5322377239938426E-2</v>
      </c>
      <c r="H150" s="302">
        <v>2.009717290960621E-2</v>
      </c>
      <c r="I150" s="302">
        <v>8.7609301323359322E-3</v>
      </c>
      <c r="J150" s="302">
        <f t="shared" ref="J150:J153" si="73">SUM(G150:I150)</f>
        <v>0.10418048028188057</v>
      </c>
      <c r="K150" s="303"/>
      <c r="L150" s="302">
        <v>7.0482863592126993E-2</v>
      </c>
      <c r="M150" s="302">
        <v>1.7951366899545608E-2</v>
      </c>
      <c r="N150" s="302">
        <v>1.4519373039813391E-2</v>
      </c>
      <c r="O150" s="302">
        <f t="shared" si="72"/>
        <v>0.10295360353148598</v>
      </c>
    </row>
    <row r="151" spans="1:15" s="236" customFormat="1" x14ac:dyDescent="0.2">
      <c r="A151" s="237" t="str">
        <f>name!E$10</f>
        <v>Sales and customer service occupations</v>
      </c>
      <c r="B151" s="302">
        <v>0.37467495141098373</v>
      </c>
      <c r="C151" s="302">
        <v>0.12833781437774361</v>
      </c>
      <c r="D151" s="302">
        <v>6.4817410130188394E-2</v>
      </c>
      <c r="E151" s="302">
        <f t="shared" si="70"/>
        <v>0.56783017591891571</v>
      </c>
      <c r="F151" s="303"/>
      <c r="G151" s="302">
        <v>0.38002930079437358</v>
      </c>
      <c r="H151" s="302">
        <v>0.18116590565667387</v>
      </c>
      <c r="I151" s="302">
        <v>8.574637425811088E-2</v>
      </c>
      <c r="J151" s="302">
        <f t="shared" si="73"/>
        <v>0.6469415807091583</v>
      </c>
      <c r="K151" s="303"/>
      <c r="L151" s="302">
        <v>0.44546331338624445</v>
      </c>
      <c r="M151" s="302">
        <v>0.20205261175662728</v>
      </c>
      <c r="N151" s="302">
        <v>0.10424714551186157</v>
      </c>
      <c r="O151" s="302">
        <f t="shared" si="72"/>
        <v>0.75176307065473325</v>
      </c>
    </row>
    <row r="152" spans="1:15" s="236" customFormat="1" x14ac:dyDescent="0.2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0.60743436494900127</v>
      </c>
      <c r="E152" s="302">
        <f t="shared" si="70"/>
        <v>2.7488946368894793</v>
      </c>
      <c r="F152" s="303"/>
      <c r="G152" s="302">
        <v>1.6492035474024573</v>
      </c>
      <c r="H152" s="302">
        <v>9.5769784923833576E-2</v>
      </c>
      <c r="I152" s="302">
        <v>0.82965818612279141</v>
      </c>
      <c r="J152" s="302">
        <f t="shared" si="73"/>
        <v>2.574631518449082</v>
      </c>
      <c r="K152" s="303"/>
      <c r="L152" s="302">
        <v>1.5494396433709716</v>
      </c>
      <c r="M152" s="302">
        <v>9.813661426304654E-2</v>
      </c>
      <c r="N152" s="302">
        <v>1.2838676848500026</v>
      </c>
      <c r="O152" s="302">
        <f t="shared" si="72"/>
        <v>2.9314439424840204</v>
      </c>
    </row>
    <row r="153" spans="1:15" s="236" customFormat="1" x14ac:dyDescent="0.2">
      <c r="A153" s="237" t="str">
        <f>name!E$12</f>
        <v>Elementary occupations</v>
      </c>
      <c r="B153" s="302">
        <v>1.128587104634875</v>
      </c>
      <c r="C153" s="302">
        <v>0.19691796094224628</v>
      </c>
      <c r="D153" s="302">
        <v>0.70658800179478143</v>
      </c>
      <c r="E153" s="302">
        <f t="shared" si="70"/>
        <v>2.0320930673719024</v>
      </c>
      <c r="F153" s="303"/>
      <c r="G153" s="302">
        <v>0.86713352535628296</v>
      </c>
      <c r="H153" s="302">
        <v>0.24354430585258763</v>
      </c>
      <c r="I153" s="302">
        <v>0.80761984037551737</v>
      </c>
      <c r="J153" s="302">
        <f t="shared" si="73"/>
        <v>1.918297671584388</v>
      </c>
      <c r="K153" s="303"/>
      <c r="L153" s="302">
        <v>1.0318007530226792</v>
      </c>
      <c r="M153" s="302">
        <v>0.29485448533206554</v>
      </c>
      <c r="N153" s="302">
        <v>1.1632820261934382</v>
      </c>
      <c r="O153" s="302">
        <f t="shared" si="72"/>
        <v>2.4899372645481828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15.34613171932452</v>
      </c>
      <c r="C155" s="311">
        <f t="shared" ref="C155:E155" si="74">SUM(C145:C153)</f>
        <v>2.0299057212656488</v>
      </c>
      <c r="D155" s="311">
        <f t="shared" si="74"/>
        <v>9.6849625594098008</v>
      </c>
      <c r="E155" s="311">
        <f t="shared" si="74"/>
        <v>27.060999999999968</v>
      </c>
      <c r="F155" s="311"/>
      <c r="G155" s="311">
        <f t="shared" ref="G155:J155" si="75">SUM(G145:G153)</f>
        <v>15.499482905208042</v>
      </c>
      <c r="H155" s="311">
        <f t="shared" si="75"/>
        <v>2.6750857637189642</v>
      </c>
      <c r="I155" s="311">
        <f t="shared" si="75"/>
        <v>10.938431331072939</v>
      </c>
      <c r="J155" s="311">
        <f t="shared" si="75"/>
        <v>29.112999999999939</v>
      </c>
      <c r="K155" s="311"/>
      <c r="L155" s="311">
        <f t="shared" ref="L155:O155" si="76">SUM(L145:L153)</f>
        <v>16.806433165374962</v>
      </c>
      <c r="M155" s="311">
        <f t="shared" si="76"/>
        <v>3.1353384438071612</v>
      </c>
      <c r="N155" s="311">
        <f t="shared" si="76"/>
        <v>12.693228390817865</v>
      </c>
      <c r="O155" s="311">
        <f t="shared" si="76"/>
        <v>32.634999999999984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6.9763279054404226</v>
      </c>
      <c r="C162" s="302">
        <v>0.53232606160278939</v>
      </c>
      <c r="D162" s="302">
        <v>1.720587826323513</v>
      </c>
      <c r="E162" s="302">
        <f>SUM(B162:D162)</f>
        <v>9.2292417933667252</v>
      </c>
      <c r="F162" s="303"/>
      <c r="G162" s="302">
        <v>7.343327943092496</v>
      </c>
      <c r="H162" s="302">
        <v>0.86750426253207646</v>
      </c>
      <c r="I162" s="302">
        <v>1.3910638687558115</v>
      </c>
      <c r="J162" s="302">
        <f>SUM(G162:I162)</f>
        <v>9.6018960743803845</v>
      </c>
      <c r="K162" s="303"/>
      <c r="L162" s="302">
        <v>7.7906575575352992</v>
      </c>
      <c r="M162" s="302">
        <v>0.91790901884813969</v>
      </c>
      <c r="N162" s="302">
        <v>1.4333755307749112</v>
      </c>
      <c r="O162" s="302">
        <f>SUM(L162:N162)</f>
        <v>10.14194210715835</v>
      </c>
    </row>
    <row r="163" spans="1:15" s="236" customFormat="1" x14ac:dyDescent="0.2">
      <c r="A163" s="237" t="str">
        <f>name!E$5</f>
        <v>Professional occupations</v>
      </c>
      <c r="B163" s="302">
        <v>4.4808514825251571</v>
      </c>
      <c r="C163" s="302">
        <v>0.67858933139321376</v>
      </c>
      <c r="D163" s="302">
        <v>0.47548769856053125</v>
      </c>
      <c r="E163" s="302">
        <f t="shared" ref="E163:E170" si="77">SUM(B163:D163)</f>
        <v>5.6349285124789024</v>
      </c>
      <c r="F163" s="303"/>
      <c r="G163" s="302">
        <v>5.3987798063649279</v>
      </c>
      <c r="H163" s="302">
        <v>0.9370657264518184</v>
      </c>
      <c r="I163" s="302">
        <v>0.36737914295384277</v>
      </c>
      <c r="J163" s="302">
        <f t="shared" ref="J163:J165" si="78">SUM(G163:I163)</f>
        <v>6.7032246757705893</v>
      </c>
      <c r="K163" s="303"/>
      <c r="L163" s="302">
        <v>7.3388465664448628</v>
      </c>
      <c r="M163" s="302">
        <v>1.0335877027453262</v>
      </c>
      <c r="N163" s="302">
        <v>0.30160644622763993</v>
      </c>
      <c r="O163" s="302">
        <f t="shared" ref="O163:O170" si="79">SUM(L163:N163)</f>
        <v>8.6740407154178278</v>
      </c>
    </row>
    <row r="164" spans="1:15" s="236" customFormat="1" x14ac:dyDescent="0.2">
      <c r="A164" s="237" t="str">
        <f>name!E$6</f>
        <v>Associate professional occupations</v>
      </c>
      <c r="B164" s="302">
        <v>4.4249526946174349</v>
      </c>
      <c r="C164" s="302">
        <v>1.0396690761378402</v>
      </c>
      <c r="D164" s="302">
        <v>0.42140423182950987</v>
      </c>
      <c r="E164" s="302">
        <f t="shared" si="77"/>
        <v>5.886026002584785</v>
      </c>
      <c r="F164" s="303"/>
      <c r="G164" s="302">
        <v>4.8156856932035144</v>
      </c>
      <c r="H164" s="302">
        <v>1.2088259521717821</v>
      </c>
      <c r="I164" s="302">
        <v>0.30887093716013003</v>
      </c>
      <c r="J164" s="302">
        <f t="shared" si="78"/>
        <v>6.3333825825354264</v>
      </c>
      <c r="K164" s="303"/>
      <c r="L164" s="302">
        <v>5.633318258674918</v>
      </c>
      <c r="M164" s="302">
        <v>1.1002814952574707</v>
      </c>
      <c r="N164" s="302">
        <v>0.31763086607778124</v>
      </c>
      <c r="O164" s="302">
        <f t="shared" si="79"/>
        <v>7.0512306200101698</v>
      </c>
    </row>
    <row r="165" spans="1:15" s="236" customFormat="1" x14ac:dyDescent="0.2">
      <c r="A165" s="237" t="str">
        <f>name!E$7</f>
        <v>Administrative and secretarial occupations</v>
      </c>
      <c r="B165" s="302">
        <v>4.28903077369724</v>
      </c>
      <c r="C165" s="302">
        <v>1.8962341184658387</v>
      </c>
      <c r="D165" s="302">
        <v>0.20403015443181136</v>
      </c>
      <c r="E165" s="302">
        <f t="shared" si="77"/>
        <v>6.3892950465948903</v>
      </c>
      <c r="F165" s="303"/>
      <c r="G165" s="302">
        <v>4.2106404802459965</v>
      </c>
      <c r="H165" s="302">
        <v>2.0855016325127598</v>
      </c>
      <c r="I165" s="302">
        <v>0.17756743398077277</v>
      </c>
      <c r="J165" s="302">
        <f t="shared" si="78"/>
        <v>6.4737095467395296</v>
      </c>
      <c r="K165" s="303"/>
      <c r="L165" s="302">
        <v>4.8880303704378525</v>
      </c>
      <c r="M165" s="302">
        <v>1.8816626852279297</v>
      </c>
      <c r="N165" s="302">
        <v>0.17054983508014812</v>
      </c>
      <c r="O165" s="302">
        <f t="shared" si="79"/>
        <v>6.9402428907459308</v>
      </c>
    </row>
    <row r="166" spans="1:15" s="236" customFormat="1" x14ac:dyDescent="0.2">
      <c r="A166" s="237" t="str">
        <f>name!E$8</f>
        <v>Skilled trades occupations</v>
      </c>
      <c r="B166" s="302">
        <v>5.0564007486390281</v>
      </c>
      <c r="C166" s="302">
        <v>0.74985627973812485</v>
      </c>
      <c r="D166" s="302">
        <v>1.2087827571870262</v>
      </c>
      <c r="E166" s="302">
        <f t="shared" si="77"/>
        <v>7.0150397855641788</v>
      </c>
      <c r="F166" s="303"/>
      <c r="G166" s="302">
        <v>3.7645092298586476</v>
      </c>
      <c r="H166" s="302">
        <v>0.61390277104897062</v>
      </c>
      <c r="I166" s="302">
        <v>0.79878849906540583</v>
      </c>
      <c r="J166" s="302">
        <f>SUM(G166:I166)</f>
        <v>5.1772004999730239</v>
      </c>
      <c r="K166" s="303"/>
      <c r="L166" s="302">
        <v>3.7359332187196355</v>
      </c>
      <c r="M166" s="302">
        <v>0.71778282302951379</v>
      </c>
      <c r="N166" s="302">
        <v>0.96168307504445782</v>
      </c>
      <c r="O166" s="302">
        <f t="shared" si="79"/>
        <v>5.4153991167936066</v>
      </c>
    </row>
    <row r="167" spans="1:15" s="236" customFormat="1" x14ac:dyDescent="0.2">
      <c r="A167" s="237" t="str">
        <f>name!E$9</f>
        <v>Caring, leisure and other service occupations</v>
      </c>
      <c r="B167" s="302">
        <v>0.46913328246860497</v>
      </c>
      <c r="C167" s="302">
        <v>0.16814275367930268</v>
      </c>
      <c r="D167" s="302">
        <v>5.7411563526246281E-2</v>
      </c>
      <c r="E167" s="302">
        <f t="shared" si="77"/>
        <v>0.69468759967415394</v>
      </c>
      <c r="F167" s="303"/>
      <c r="G167" s="302">
        <v>0.43327106002390936</v>
      </c>
      <c r="H167" s="302">
        <v>0.14492576330373863</v>
      </c>
      <c r="I167" s="302">
        <v>6.2841745835583315E-2</v>
      </c>
      <c r="J167" s="302">
        <f t="shared" ref="J167:J170" si="80">SUM(G167:I167)</f>
        <v>0.64103856916323132</v>
      </c>
      <c r="K167" s="303"/>
      <c r="L167" s="302">
        <v>0.61868497547688828</v>
      </c>
      <c r="M167" s="302">
        <v>9.7257413809673968E-2</v>
      </c>
      <c r="N167" s="302">
        <v>8.0796039161068062E-2</v>
      </c>
      <c r="O167" s="302">
        <f t="shared" si="79"/>
        <v>0.79673842844763032</v>
      </c>
    </row>
    <row r="168" spans="1:15" s="236" customFormat="1" x14ac:dyDescent="0.2">
      <c r="A168" s="237" t="str">
        <f>name!E$10</f>
        <v>Sales and customer service occupations</v>
      </c>
      <c r="B168" s="302">
        <v>6.1670810539141696</v>
      </c>
      <c r="C168" s="302">
        <v>16.793746430861766</v>
      </c>
      <c r="D168" s="302">
        <v>1.1812855770219852</v>
      </c>
      <c r="E168" s="302">
        <f t="shared" si="77"/>
        <v>24.142113061797922</v>
      </c>
      <c r="F168" s="303"/>
      <c r="G168" s="302">
        <v>5.0462010167601141</v>
      </c>
      <c r="H168" s="302">
        <v>14.871289102368076</v>
      </c>
      <c r="I168" s="302">
        <v>0.63930116158031913</v>
      </c>
      <c r="J168" s="302">
        <f t="shared" si="80"/>
        <v>20.556791280708509</v>
      </c>
      <c r="K168" s="303"/>
      <c r="L168" s="302">
        <v>4.3489659962008043</v>
      </c>
      <c r="M168" s="302">
        <v>13.881648399377513</v>
      </c>
      <c r="N168" s="302">
        <v>0.4508246550046715</v>
      </c>
      <c r="O168" s="302">
        <f t="shared" si="79"/>
        <v>18.681439050582988</v>
      </c>
    </row>
    <row r="169" spans="1:15" s="236" customFormat="1" x14ac:dyDescent="0.2">
      <c r="A169" s="237" t="str">
        <f>name!E$11</f>
        <v>Process, plant and machine operatives</v>
      </c>
      <c r="B169" s="302">
        <v>4.0799117232190758</v>
      </c>
      <c r="C169" s="302">
        <v>0.74630668967371161</v>
      </c>
      <c r="D169" s="302">
        <v>0.29298352522044513</v>
      </c>
      <c r="E169" s="302">
        <f t="shared" si="77"/>
        <v>5.1192019381132328</v>
      </c>
      <c r="F169" s="303"/>
      <c r="G169" s="302">
        <v>3.0762474474752288</v>
      </c>
      <c r="H169" s="302">
        <v>0.73476673782369994</v>
      </c>
      <c r="I169" s="302">
        <v>0.27147186335155982</v>
      </c>
      <c r="J169" s="302">
        <f t="shared" si="80"/>
        <v>4.0824860486504884</v>
      </c>
      <c r="K169" s="303"/>
      <c r="L169" s="302">
        <v>2.9340618298977801</v>
      </c>
      <c r="M169" s="302">
        <v>0.88304498167387235</v>
      </c>
      <c r="N169" s="302">
        <v>0.61995736802824419</v>
      </c>
      <c r="O169" s="302">
        <f t="shared" si="79"/>
        <v>4.4370641795998971</v>
      </c>
    </row>
    <row r="170" spans="1:15" s="236" customFormat="1" x14ac:dyDescent="0.2">
      <c r="A170" s="237" t="str">
        <f>name!E$12</f>
        <v>Elementary occupations</v>
      </c>
      <c r="B170" s="302">
        <v>3.718183018658022</v>
      </c>
      <c r="C170" s="302">
        <v>3.7157744990561139</v>
      </c>
      <c r="D170" s="302">
        <v>0.13350874211109387</v>
      </c>
      <c r="E170" s="302">
        <f t="shared" si="77"/>
        <v>7.5674662598252294</v>
      </c>
      <c r="F170" s="303"/>
      <c r="G170" s="302">
        <v>2.725664495978168</v>
      </c>
      <c r="H170" s="302">
        <v>2.8757663065799868</v>
      </c>
      <c r="I170" s="302">
        <v>7.4839919520751863E-2</v>
      </c>
      <c r="J170" s="302">
        <f t="shared" si="80"/>
        <v>5.6762707220789066</v>
      </c>
      <c r="K170" s="303"/>
      <c r="L170" s="302">
        <v>2.9705770844390398</v>
      </c>
      <c r="M170" s="302">
        <v>2.4799785207407536</v>
      </c>
      <c r="N170" s="302">
        <v>0.1213472860638372</v>
      </c>
      <c r="O170" s="302">
        <f t="shared" si="79"/>
        <v>5.5719028912436315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39.661872683179155</v>
      </c>
      <c r="C172" s="311">
        <f t="shared" ref="C172:E172" si="81">SUM(C162:C170)</f>
        <v>26.320645240608702</v>
      </c>
      <c r="D172" s="311">
        <f t="shared" si="81"/>
        <v>5.6954820762121621</v>
      </c>
      <c r="E172" s="311">
        <f t="shared" si="81"/>
        <v>71.678000000000011</v>
      </c>
      <c r="F172" s="311"/>
      <c r="G172" s="311">
        <f t="shared" ref="G172:J172" si="82">SUM(G162:G170)</f>
        <v>36.814327173002994</v>
      </c>
      <c r="H172" s="311">
        <f t="shared" si="82"/>
        <v>24.339548254792909</v>
      </c>
      <c r="I172" s="311">
        <f t="shared" si="82"/>
        <v>4.0921245722041775</v>
      </c>
      <c r="J172" s="311">
        <f t="shared" si="82"/>
        <v>65.24600000000008</v>
      </c>
      <c r="K172" s="311"/>
      <c r="L172" s="311">
        <f t="shared" ref="L172:O172" si="83">SUM(L162:L170)</f>
        <v>40.259075857827085</v>
      </c>
      <c r="M172" s="311">
        <f t="shared" si="83"/>
        <v>22.993153040710194</v>
      </c>
      <c r="N172" s="311">
        <f t="shared" si="83"/>
        <v>4.4577711014627592</v>
      </c>
      <c r="O172" s="311">
        <f t="shared" si="83"/>
        <v>67.710000000000036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1.1232094492233278</v>
      </c>
      <c r="C179" s="302">
        <v>7.3751300096424027E-2</v>
      </c>
      <c r="D179" s="302">
        <v>0.25206502792247054</v>
      </c>
      <c r="E179" s="302">
        <f>SUM(B179:D179)</f>
        <v>1.4490257772422224</v>
      </c>
      <c r="F179" s="303"/>
      <c r="G179" s="302">
        <v>1.6728382272404132</v>
      </c>
      <c r="H179" s="302">
        <v>0.15315217906414605</v>
      </c>
      <c r="I179" s="302">
        <v>0.57572388209726977</v>
      </c>
      <c r="J179" s="302">
        <f>SUM(G179:I179)</f>
        <v>2.4017142884018292</v>
      </c>
      <c r="K179" s="303"/>
      <c r="L179" s="302">
        <v>1.7254757580564801</v>
      </c>
      <c r="M179" s="302">
        <v>0.16959012089686187</v>
      </c>
      <c r="N179" s="302">
        <v>0.60961599123375454</v>
      </c>
      <c r="O179" s="302">
        <f>SUM(L179:N179)</f>
        <v>2.5046818701870963</v>
      </c>
    </row>
    <row r="180" spans="1:15" s="236" customFormat="1" x14ac:dyDescent="0.2">
      <c r="A180" s="237" t="str">
        <f>name!E$5</f>
        <v>Professional occupations</v>
      </c>
      <c r="B180" s="302">
        <v>0.91274492479577785</v>
      </c>
      <c r="C180" s="302">
        <v>7.5795256934210381E-2</v>
      </c>
      <c r="D180" s="302">
        <v>8.6170327445209971E-2</v>
      </c>
      <c r="E180" s="302">
        <f t="shared" ref="E180:E187" si="84">SUM(B180:D180)</f>
        <v>1.0747105091751983</v>
      </c>
      <c r="F180" s="303"/>
      <c r="G180" s="302">
        <v>1.5723844001374752</v>
      </c>
      <c r="H180" s="302">
        <v>0.1754547594762077</v>
      </c>
      <c r="I180" s="302">
        <v>0.17308220511970407</v>
      </c>
      <c r="J180" s="302">
        <f t="shared" ref="J180:J182" si="85">SUM(G180:I180)</f>
        <v>1.9209213647333869</v>
      </c>
      <c r="K180" s="303"/>
      <c r="L180" s="302">
        <v>2.227051523553254</v>
      </c>
      <c r="M180" s="302">
        <v>0.29753467685147439</v>
      </c>
      <c r="N180" s="302">
        <v>0.15793066844587031</v>
      </c>
      <c r="O180" s="302">
        <f t="shared" ref="O180:O187" si="86">SUM(L180:N180)</f>
        <v>2.6825168688505987</v>
      </c>
    </row>
    <row r="181" spans="1:15" s="236" customFormat="1" x14ac:dyDescent="0.2">
      <c r="A181" s="237" t="str">
        <f>name!E$6</f>
        <v>Associate professional occupations</v>
      </c>
      <c r="B181" s="302">
        <v>0.87899025577261281</v>
      </c>
      <c r="C181" s="302">
        <v>9.4811599876734931E-2</v>
      </c>
      <c r="D181" s="302">
        <v>4.9703284089181968E-2</v>
      </c>
      <c r="E181" s="302">
        <f t="shared" si="84"/>
        <v>1.0235051397385297</v>
      </c>
      <c r="F181" s="303"/>
      <c r="G181" s="302">
        <v>1.353201251268864</v>
      </c>
      <c r="H181" s="302">
        <v>0.17685558475448443</v>
      </c>
      <c r="I181" s="302">
        <v>0.12110443421556952</v>
      </c>
      <c r="J181" s="302">
        <f t="shared" si="85"/>
        <v>1.651161270238918</v>
      </c>
      <c r="K181" s="303"/>
      <c r="L181" s="302">
        <v>1.5383771017921</v>
      </c>
      <c r="M181" s="302">
        <v>0.23469072185076151</v>
      </c>
      <c r="N181" s="302">
        <v>0.13194973807483296</v>
      </c>
      <c r="O181" s="302">
        <f t="shared" si="86"/>
        <v>1.9050175617176943</v>
      </c>
    </row>
    <row r="182" spans="1:15" s="236" customFormat="1" x14ac:dyDescent="0.2">
      <c r="A182" s="237" t="str">
        <f>name!E$7</f>
        <v>Administrative and secretarial occupations</v>
      </c>
      <c r="B182" s="302">
        <v>1.2591159164568517</v>
      </c>
      <c r="C182" s="302">
        <v>0.4380330121844741</v>
      </c>
      <c r="D182" s="302">
        <v>3.4729604243161447E-2</v>
      </c>
      <c r="E182" s="302">
        <f t="shared" si="84"/>
        <v>1.7318785328844875</v>
      </c>
      <c r="F182" s="303"/>
      <c r="G182" s="302">
        <v>1.7786977047500865</v>
      </c>
      <c r="H182" s="302">
        <v>0.5556477471561988</v>
      </c>
      <c r="I182" s="302">
        <v>9.9731131626938058E-2</v>
      </c>
      <c r="J182" s="302">
        <f t="shared" si="85"/>
        <v>2.4340765835332232</v>
      </c>
      <c r="K182" s="303"/>
      <c r="L182" s="302">
        <v>2.1034132169257105</v>
      </c>
      <c r="M182" s="302">
        <v>0.51991939972951962</v>
      </c>
      <c r="N182" s="302">
        <v>7.8318910018077961E-2</v>
      </c>
      <c r="O182" s="302">
        <f t="shared" si="86"/>
        <v>2.7016515266733081</v>
      </c>
    </row>
    <row r="183" spans="1:15" s="236" customFormat="1" x14ac:dyDescent="0.2">
      <c r="A183" s="237" t="str">
        <f>name!E$8</f>
        <v>Skilled trades occupations</v>
      </c>
      <c r="B183" s="302">
        <v>0.65489168184818392</v>
      </c>
      <c r="C183" s="302">
        <v>0.12129811369535103</v>
      </c>
      <c r="D183" s="302">
        <v>0.27426480330495612</v>
      </c>
      <c r="E183" s="302">
        <f t="shared" si="84"/>
        <v>1.050454598848491</v>
      </c>
      <c r="F183" s="303"/>
      <c r="G183" s="302">
        <v>0.66547523495481864</v>
      </c>
      <c r="H183" s="302">
        <v>0.13230396938154418</v>
      </c>
      <c r="I183" s="302">
        <v>0.29009500397809607</v>
      </c>
      <c r="J183" s="302">
        <f>SUM(G183:I183)</f>
        <v>1.0878742083144588</v>
      </c>
      <c r="K183" s="303"/>
      <c r="L183" s="302">
        <v>0.5873624549212022</v>
      </c>
      <c r="M183" s="302">
        <v>0.21396950633918188</v>
      </c>
      <c r="N183" s="302">
        <v>0.31278585322273106</v>
      </c>
      <c r="O183" s="302">
        <f t="shared" si="86"/>
        <v>1.1141178144831152</v>
      </c>
    </row>
    <row r="184" spans="1:15" s="236" customFormat="1" x14ac:dyDescent="0.2">
      <c r="A184" s="237" t="str">
        <f>name!E$9</f>
        <v>Caring, leisure and other service occupations</v>
      </c>
      <c r="B184" s="302">
        <v>0.61949236014479669</v>
      </c>
      <c r="C184" s="302">
        <v>0.38335288595871259</v>
      </c>
      <c r="D184" s="302">
        <v>7.8980385620937593E-2</v>
      </c>
      <c r="E184" s="302">
        <f t="shared" si="84"/>
        <v>1.081825631724447</v>
      </c>
      <c r="F184" s="303"/>
      <c r="G184" s="302">
        <v>0.79154209239536122</v>
      </c>
      <c r="H184" s="302">
        <v>0.4701407994717629</v>
      </c>
      <c r="I184" s="302">
        <v>0.18587990127944848</v>
      </c>
      <c r="J184" s="302">
        <f t="shared" ref="J184:J187" si="87">SUM(G184:I184)</f>
        <v>1.4475627931465727</v>
      </c>
      <c r="K184" s="303"/>
      <c r="L184" s="302">
        <v>0.73127890786219196</v>
      </c>
      <c r="M184" s="302">
        <v>0.49139367051899496</v>
      </c>
      <c r="N184" s="302">
        <v>0.21143770266962156</v>
      </c>
      <c r="O184" s="302">
        <f t="shared" si="86"/>
        <v>1.4341102810508084</v>
      </c>
    </row>
    <row r="185" spans="1:15" s="236" customFormat="1" x14ac:dyDescent="0.2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0.55743952130420971</v>
      </c>
      <c r="H185" s="302">
        <v>0.19593154210008534</v>
      </c>
      <c r="I185" s="302">
        <v>7.4905850398150869E-2</v>
      </c>
      <c r="J185" s="302">
        <f t="shared" si="87"/>
        <v>0.82827691380244595</v>
      </c>
      <c r="K185" s="303"/>
      <c r="L185" s="302">
        <v>0.60747020980969002</v>
      </c>
      <c r="M185" s="302">
        <v>0.30327841459360538</v>
      </c>
      <c r="N185" s="302">
        <v>6.8538243573853672E-2</v>
      </c>
      <c r="O185" s="302">
        <f t="shared" si="86"/>
        <v>0.97928686797714903</v>
      </c>
    </row>
    <row r="186" spans="1:15" s="236" customFormat="1" x14ac:dyDescent="0.2">
      <c r="A186" s="237" t="str">
        <f>name!E$11</f>
        <v>Process, plant and machine operatives</v>
      </c>
      <c r="B186" s="302">
        <v>4.1695295039305993</v>
      </c>
      <c r="C186" s="302">
        <v>0.64839300614914397</v>
      </c>
      <c r="D186" s="302">
        <v>1.7138391139301781</v>
      </c>
      <c r="E186" s="302">
        <f t="shared" si="84"/>
        <v>6.5317616240099214</v>
      </c>
      <c r="F186" s="303"/>
      <c r="G186" s="302">
        <v>4.4416415399588098</v>
      </c>
      <c r="H186" s="302">
        <v>0.90694030102387369</v>
      </c>
      <c r="I186" s="302">
        <v>2.8750101563664305</v>
      </c>
      <c r="J186" s="302">
        <f t="shared" si="87"/>
        <v>8.2235919973491143</v>
      </c>
      <c r="K186" s="303"/>
      <c r="L186" s="302">
        <v>4.3522847507810161</v>
      </c>
      <c r="M186" s="302">
        <v>1.0464096845797315</v>
      </c>
      <c r="N186" s="302">
        <v>3.4748521435271895</v>
      </c>
      <c r="O186" s="302">
        <f t="shared" si="86"/>
        <v>8.873546578887936</v>
      </c>
    </row>
    <row r="187" spans="1:15" s="236" customFormat="1" x14ac:dyDescent="0.2">
      <c r="A187" s="237" t="str">
        <f>name!E$12</f>
        <v>Elementary occupations</v>
      </c>
      <c r="B187" s="302">
        <v>2.3846873425055888</v>
      </c>
      <c r="C187" s="302">
        <v>0.51185944915850279</v>
      </c>
      <c r="D187" s="302">
        <v>7.9828625807993034E-2</v>
      </c>
      <c r="E187" s="302">
        <f t="shared" si="84"/>
        <v>2.9763754174720845</v>
      </c>
      <c r="F187" s="303"/>
      <c r="G187" s="302">
        <v>2.4253748270653297</v>
      </c>
      <c r="H187" s="302">
        <v>0.55439195446037848</v>
      </c>
      <c r="I187" s="302">
        <v>0.12105379895432425</v>
      </c>
      <c r="J187" s="302">
        <f t="shared" si="87"/>
        <v>3.1008205804800326</v>
      </c>
      <c r="K187" s="303"/>
      <c r="L187" s="302">
        <v>2.4310102117130472</v>
      </c>
      <c r="M187" s="302">
        <v>0.6024972323167801</v>
      </c>
      <c r="N187" s="302">
        <v>0.13456318614247553</v>
      </c>
      <c r="O187" s="302">
        <f t="shared" si="86"/>
        <v>3.1680706301723029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12.417299102366098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17.516999999999996</v>
      </c>
      <c r="F189" s="311"/>
      <c r="G189" s="311">
        <f t="shared" ref="G189:J189" si="89">SUM(G179:G187)</f>
        <v>15.258594799075368</v>
      </c>
      <c r="H189" s="311">
        <f t="shared" si="89"/>
        <v>3.3208188368886815</v>
      </c>
      <c r="I189" s="311">
        <f t="shared" si="89"/>
        <v>4.5165863640359314</v>
      </c>
      <c r="J189" s="311">
        <f t="shared" si="89"/>
        <v>23.095999999999982</v>
      </c>
      <c r="K189" s="311"/>
      <c r="L189" s="311">
        <f t="shared" ref="L189:O189" si="90">SUM(L179:L187)</f>
        <v>16.303724135414694</v>
      </c>
      <c r="M189" s="311">
        <f t="shared" si="90"/>
        <v>3.8792834276769113</v>
      </c>
      <c r="N189" s="311">
        <f t="shared" si="90"/>
        <v>5.1799924369084076</v>
      </c>
      <c r="O189" s="311">
        <f t="shared" si="90"/>
        <v>25.36300000000001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1.2076893586768245</v>
      </c>
      <c r="C196" s="302">
        <v>0.16805565888557342</v>
      </c>
      <c r="D196" s="302">
        <v>0.61315526605165893</v>
      </c>
      <c r="E196" s="302">
        <f>SUM(B196:D196)</f>
        <v>1.9889002836140568</v>
      </c>
      <c r="F196" s="303"/>
      <c r="G196" s="302">
        <v>1.4756431402581847</v>
      </c>
      <c r="H196" s="302">
        <v>0.37203756459864884</v>
      </c>
      <c r="I196" s="302">
        <v>1.0098411950790032</v>
      </c>
      <c r="J196" s="302">
        <f>SUM(G196:I196)</f>
        <v>2.8575218999358367</v>
      </c>
      <c r="K196" s="303"/>
      <c r="L196" s="302">
        <v>1.8538793807429228</v>
      </c>
      <c r="M196" s="302">
        <v>0.58243794089873768</v>
      </c>
      <c r="N196" s="302">
        <v>1.3170935960558445</v>
      </c>
      <c r="O196" s="302">
        <f>SUM(L196:N196)</f>
        <v>3.7534109176975052</v>
      </c>
    </row>
    <row r="197" spans="1:15" s="236" customFormat="1" x14ac:dyDescent="0.2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4.994993923321997E-2</v>
      </c>
      <c r="E197" s="302">
        <f t="shared" ref="E197:E204" si="91">SUM(B197:D197)</f>
        <v>0.5606441167317634</v>
      </c>
      <c r="F197" s="303"/>
      <c r="G197" s="302">
        <v>0.6277156552352684</v>
      </c>
      <c r="H197" s="302">
        <v>0.19511179507782572</v>
      </c>
      <c r="I197" s="302">
        <v>7.9520632638456726E-2</v>
      </c>
      <c r="J197" s="302">
        <f t="shared" ref="J197:J199" si="92">SUM(G197:I197)</f>
        <v>0.90234808295155089</v>
      </c>
      <c r="K197" s="303"/>
      <c r="L197" s="302">
        <v>0.88620499326279834</v>
      </c>
      <c r="M197" s="302">
        <v>0.3491335130877215</v>
      </c>
      <c r="N197" s="302">
        <v>6.9119283046138943E-2</v>
      </c>
      <c r="O197" s="302">
        <f t="shared" ref="O197:O204" si="93">SUM(L197:N197)</f>
        <v>1.3044577893966587</v>
      </c>
    </row>
    <row r="198" spans="1:15" s="236" customFormat="1" x14ac:dyDescent="0.2">
      <c r="A198" s="237" t="str">
        <f>name!E$6</f>
        <v>Associate professional occupations</v>
      </c>
      <c r="B198" s="302">
        <v>0.40971139085724656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0.54857055163928936</v>
      </c>
      <c r="H198" s="302">
        <v>0.42144581530845188</v>
      </c>
      <c r="I198" s="302">
        <v>4.0975247905003696E-2</v>
      </c>
      <c r="J198" s="302">
        <f t="shared" si="92"/>
        <v>1.0109916148527449</v>
      </c>
      <c r="K198" s="303"/>
      <c r="L198" s="302">
        <v>0.74202782272223089</v>
      </c>
      <c r="M198" s="302">
        <v>0.73954031419614463</v>
      </c>
      <c r="N198" s="302">
        <v>4.9141725043807059E-2</v>
      </c>
      <c r="O198" s="302">
        <f t="shared" si="93"/>
        <v>1.5307098619621826</v>
      </c>
    </row>
    <row r="199" spans="1:15" s="236" customFormat="1" x14ac:dyDescent="0.2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6.744667967505549E-3</v>
      </c>
      <c r="E199" s="302">
        <f t="shared" si="91"/>
        <v>1.1290135527771272</v>
      </c>
      <c r="F199" s="303"/>
      <c r="G199" s="302">
        <v>0.9017310035395717</v>
      </c>
      <c r="H199" s="302">
        <v>0.50065238983160643</v>
      </c>
      <c r="I199" s="302">
        <v>1.4661227883864191E-2</v>
      </c>
      <c r="J199" s="302">
        <f t="shared" si="92"/>
        <v>1.4170446212550425</v>
      </c>
      <c r="K199" s="303"/>
      <c r="L199" s="302">
        <v>1.2500823138861039</v>
      </c>
      <c r="M199" s="302">
        <v>0.78225151550122751</v>
      </c>
      <c r="N199" s="302">
        <v>1.3526101039445782E-2</v>
      </c>
      <c r="O199" s="302">
        <f t="shared" si="93"/>
        <v>2.0458599304267775</v>
      </c>
    </row>
    <row r="200" spans="1:15" s="236" customFormat="1" x14ac:dyDescent="0.2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0.22897549378741963</v>
      </c>
      <c r="E200" s="302">
        <f t="shared" si="91"/>
        <v>4.2888890486965998</v>
      </c>
      <c r="F200" s="303"/>
      <c r="G200" s="302">
        <v>2.3572907434106112</v>
      </c>
      <c r="H200" s="302">
        <v>1.1385630753064226</v>
      </c>
      <c r="I200" s="302">
        <v>0.43906227226892147</v>
      </c>
      <c r="J200" s="302">
        <f>SUM(G200:I200)</f>
        <v>3.9349160909859555</v>
      </c>
      <c r="K200" s="303"/>
      <c r="L200" s="302">
        <v>2.4603951016483974</v>
      </c>
      <c r="M200" s="302">
        <v>1.391021080832356</v>
      </c>
      <c r="N200" s="302">
        <v>0.53686518109076231</v>
      </c>
      <c r="O200" s="302">
        <f t="shared" si="93"/>
        <v>4.3882813635715161</v>
      </c>
    </row>
    <row r="201" spans="1:15" s="236" customFormat="1" x14ac:dyDescent="0.2">
      <c r="A201" s="237" t="str">
        <f>name!E$9</f>
        <v>Caring, leisure and other service occupations</v>
      </c>
      <c r="B201" s="302">
        <v>0.47670543990861247</v>
      </c>
      <c r="C201" s="302">
        <v>0.54425422647969912</v>
      </c>
      <c r="D201" s="302">
        <v>2.9405578004826578E-2</v>
      </c>
      <c r="E201" s="302">
        <f t="shared" si="91"/>
        <v>1.0503652443931382</v>
      </c>
      <c r="F201" s="303"/>
      <c r="G201" s="302">
        <v>0.5010047972192363</v>
      </c>
      <c r="H201" s="302">
        <v>0.71021210954648195</v>
      </c>
      <c r="I201" s="302">
        <v>8.5709125818464363E-2</v>
      </c>
      <c r="J201" s="302">
        <f t="shared" ref="J201:J204" si="94">SUM(G201:I201)</f>
        <v>1.2969260325841827</v>
      </c>
      <c r="K201" s="303"/>
      <c r="L201" s="302">
        <v>0.55391252122349877</v>
      </c>
      <c r="M201" s="302">
        <v>0.9294356779198728</v>
      </c>
      <c r="N201" s="302">
        <v>0.16017545328477364</v>
      </c>
      <c r="O201" s="302">
        <f t="shared" si="93"/>
        <v>1.6435236524281451</v>
      </c>
    </row>
    <row r="202" spans="1:15" s="236" customFormat="1" x14ac:dyDescent="0.2">
      <c r="A202" s="237" t="str">
        <f>name!E$10</f>
        <v>Sales and customer service occupations</v>
      </c>
      <c r="B202" s="302">
        <v>0.36060831771148372</v>
      </c>
      <c r="C202" s="302">
        <v>1.0900940782486015</v>
      </c>
      <c r="D202" s="302">
        <v>0.21629578147996961</v>
      </c>
      <c r="E202" s="302">
        <f t="shared" si="91"/>
        <v>1.6669981774400549</v>
      </c>
      <c r="F202" s="303"/>
      <c r="G202" s="302">
        <v>0.38057542885902645</v>
      </c>
      <c r="H202" s="302">
        <v>1.5652363082863237</v>
      </c>
      <c r="I202" s="302">
        <v>0.28316721974896847</v>
      </c>
      <c r="J202" s="302">
        <f t="shared" si="94"/>
        <v>2.2289789568943186</v>
      </c>
      <c r="K202" s="303"/>
      <c r="L202" s="302">
        <v>0.51353677884932947</v>
      </c>
      <c r="M202" s="302">
        <v>2.8495111341017987</v>
      </c>
      <c r="N202" s="302">
        <v>0.24521181504023684</v>
      </c>
      <c r="O202" s="302">
        <f t="shared" si="93"/>
        <v>3.6082597279913649</v>
      </c>
    </row>
    <row r="203" spans="1:15" s="236" customFormat="1" x14ac:dyDescent="0.2">
      <c r="A203" s="237" t="str">
        <f>name!E$11</f>
        <v>Process, plant and machine operatives</v>
      </c>
      <c r="B203" s="302">
        <v>0.31025584807626116</v>
      </c>
      <c r="C203" s="302">
        <v>0.35750976965929321</v>
      </c>
      <c r="D203" s="302">
        <v>3.3942466105823549E-2</v>
      </c>
      <c r="E203" s="302">
        <f t="shared" si="91"/>
        <v>0.70170808384137795</v>
      </c>
      <c r="F203" s="303"/>
      <c r="G203" s="302">
        <v>0.25993209809500234</v>
      </c>
      <c r="H203" s="302">
        <v>0.54565815539529583</v>
      </c>
      <c r="I203" s="302">
        <v>5.3854240544154705E-2</v>
      </c>
      <c r="J203" s="302">
        <f t="shared" si="94"/>
        <v>0.85944449403445278</v>
      </c>
      <c r="K203" s="303"/>
      <c r="L203" s="302">
        <v>0.30189221723165799</v>
      </c>
      <c r="M203" s="302">
        <v>1.0351544546251368</v>
      </c>
      <c r="N203" s="302">
        <v>8.3119087355770796E-2</v>
      </c>
      <c r="O203" s="302">
        <f t="shared" si="93"/>
        <v>1.4201657592125656</v>
      </c>
    </row>
    <row r="204" spans="1:15" s="236" customFormat="1" x14ac:dyDescent="0.2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5.2031426712743627E-2</v>
      </c>
      <c r="E204" s="302">
        <f t="shared" si="91"/>
        <v>13.466740522039361</v>
      </c>
      <c r="F204" s="303"/>
      <c r="G204" s="302">
        <v>3.100284502179917</v>
      </c>
      <c r="H204" s="302">
        <v>12.431174358270276</v>
      </c>
      <c r="I204" s="302">
        <v>8.936934605572644E-2</v>
      </c>
      <c r="J204" s="302">
        <f t="shared" si="94"/>
        <v>15.620828206505919</v>
      </c>
      <c r="K204" s="303"/>
      <c r="L204" s="302">
        <v>3.7441305576056507</v>
      </c>
      <c r="M204" s="302">
        <v>12.568737816683347</v>
      </c>
      <c r="N204" s="302">
        <v>0.10346262302437641</v>
      </c>
      <c r="O204" s="302">
        <f t="shared" si="93"/>
        <v>16.416330997313374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1.2568532216057575</v>
      </c>
      <c r="E206" s="311">
        <f t="shared" si="95"/>
        <v>25.539999999999992</v>
      </c>
      <c r="F206" s="311"/>
      <c r="G206" s="311">
        <f t="shared" ref="G206:J206" si="96">SUM(G196:G204)</f>
        <v>10.152747920436108</v>
      </c>
      <c r="H206" s="311">
        <f t="shared" si="96"/>
        <v>17.880091571621335</v>
      </c>
      <c r="I206" s="311">
        <f t="shared" si="96"/>
        <v>2.0961605079425634</v>
      </c>
      <c r="J206" s="311">
        <f t="shared" si="96"/>
        <v>30.129000000000005</v>
      </c>
      <c r="K206" s="311"/>
      <c r="L206" s="311">
        <f t="shared" ref="L206:O206" si="97">SUM(L196:L204)</f>
        <v>12.306061687172589</v>
      </c>
      <c r="M206" s="311">
        <f t="shared" si="97"/>
        <v>21.227223447846342</v>
      </c>
      <c r="N206" s="311">
        <f t="shared" si="97"/>
        <v>2.5777148649811568</v>
      </c>
      <c r="O206" s="311">
        <f t="shared" si="97"/>
        <v>36.111000000000089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0.6791216102912665</v>
      </c>
      <c r="C213" s="302">
        <v>0.18106868285410105</v>
      </c>
      <c r="D213" s="302">
        <v>0.23471197404835811</v>
      </c>
      <c r="E213" s="302">
        <f>SUM(B213:D213)</f>
        <v>1.0949022671937256</v>
      </c>
      <c r="F213" s="303"/>
      <c r="G213" s="302">
        <v>0.76016096454269733</v>
      </c>
      <c r="H213" s="302">
        <v>0.18958286309699643</v>
      </c>
      <c r="I213" s="302">
        <v>0.2413130858889953</v>
      </c>
      <c r="J213" s="302">
        <f>SUM(G213:I213)</f>
        <v>1.191056913528689</v>
      </c>
      <c r="K213" s="303"/>
      <c r="L213" s="302">
        <v>0.65191411977312119</v>
      </c>
      <c r="M213" s="302">
        <v>0.19591453164518605</v>
      </c>
      <c r="N213" s="302">
        <v>0.24807905953690221</v>
      </c>
      <c r="O213" s="302">
        <f>SUM(L213:N213)</f>
        <v>1.0959077109552093</v>
      </c>
    </row>
    <row r="214" spans="1:15" s="236" customFormat="1" x14ac:dyDescent="0.2">
      <c r="A214" s="237" t="str">
        <f>name!E$5</f>
        <v>Professional occupations</v>
      </c>
      <c r="B214" s="302">
        <v>0.8037173582634547</v>
      </c>
      <c r="C214" s="302">
        <v>0.1774540417180471</v>
      </c>
      <c r="D214" s="302">
        <v>0.39902440742488937</v>
      </c>
      <c r="E214" s="302">
        <f t="shared" ref="E214:E221" si="98">SUM(B214:D214)</f>
        <v>1.3801958074063911</v>
      </c>
      <c r="F214" s="303"/>
      <c r="G214" s="302">
        <v>1.0908598288896341</v>
      </c>
      <c r="H214" s="302">
        <v>0.19996679527727274</v>
      </c>
      <c r="I214" s="302">
        <v>0.37393520556128323</v>
      </c>
      <c r="J214" s="302">
        <f t="shared" ref="J214:J216" si="99">SUM(G214:I214)</f>
        <v>1.6647618297281901</v>
      </c>
      <c r="K214" s="303"/>
      <c r="L214" s="302">
        <v>1.2050474814586651</v>
      </c>
      <c r="M214" s="302">
        <v>0.26211350732430588</v>
      </c>
      <c r="N214" s="302">
        <v>0.32194057083278882</v>
      </c>
      <c r="O214" s="302">
        <f t="shared" ref="O214:O221" si="100">SUM(L214:N214)</f>
        <v>1.78910155961576</v>
      </c>
    </row>
    <row r="215" spans="1:15" s="236" customFormat="1" x14ac:dyDescent="0.2">
      <c r="A215" s="237" t="str">
        <f>name!E$6</f>
        <v>Associate professional occupations</v>
      </c>
      <c r="B215" s="302">
        <v>0.6878938035170381</v>
      </c>
      <c r="C215" s="302">
        <v>0.23774557492173046</v>
      </c>
      <c r="D215" s="302">
        <v>0.8657021328932224</v>
      </c>
      <c r="E215" s="302">
        <f t="shared" si="98"/>
        <v>1.791341511331991</v>
      </c>
      <c r="F215" s="303"/>
      <c r="G215" s="302">
        <v>0.86956296182068127</v>
      </c>
      <c r="H215" s="302">
        <v>0.2200173662462101</v>
      </c>
      <c r="I215" s="302">
        <v>0.63560372530435594</v>
      </c>
      <c r="J215" s="302">
        <f t="shared" si="99"/>
        <v>1.7251840533712475</v>
      </c>
      <c r="K215" s="303"/>
      <c r="L215" s="302">
        <v>0.79084467996947683</v>
      </c>
      <c r="M215" s="302">
        <v>0.18980257356252325</v>
      </c>
      <c r="N215" s="302">
        <v>0.56651186731757552</v>
      </c>
      <c r="O215" s="302">
        <f t="shared" si="100"/>
        <v>1.5471591208495756</v>
      </c>
    </row>
    <row r="216" spans="1:15" s="236" customFormat="1" x14ac:dyDescent="0.2">
      <c r="A216" s="237" t="str">
        <f>name!E$7</f>
        <v>Administrative and secretarial occupations</v>
      </c>
      <c r="B216" s="302">
        <v>0.2928094905377599</v>
      </c>
      <c r="C216" s="302">
        <v>0.29090546549783958</v>
      </c>
      <c r="D216" s="302">
        <v>6.0970301009272261E-2</v>
      </c>
      <c r="E216" s="302">
        <f t="shared" si="98"/>
        <v>0.64468525704487167</v>
      </c>
      <c r="F216" s="303"/>
      <c r="G216" s="302">
        <v>0.30802449879632066</v>
      </c>
      <c r="H216" s="302">
        <v>0.20364285918435521</v>
      </c>
      <c r="I216" s="302">
        <v>3.5668140762784233E-2</v>
      </c>
      <c r="J216" s="302">
        <f t="shared" si="99"/>
        <v>0.5473354987434601</v>
      </c>
      <c r="K216" s="303"/>
      <c r="L216" s="302">
        <v>0.21738529421908481</v>
      </c>
      <c r="M216" s="302">
        <v>0.13099063438471889</v>
      </c>
      <c r="N216" s="302">
        <v>2.809552732651778E-2</v>
      </c>
      <c r="O216" s="302">
        <f t="shared" si="100"/>
        <v>0.3764714559303215</v>
      </c>
    </row>
    <row r="217" spans="1:15" s="236" customFormat="1" x14ac:dyDescent="0.2">
      <c r="A217" s="237" t="str">
        <f>name!E$8</f>
        <v>Skilled trades occupations</v>
      </c>
      <c r="B217" s="302">
        <v>0.32436764887157055</v>
      </c>
      <c r="C217" s="302">
        <v>8.7906692409131112E-2</v>
      </c>
      <c r="D217" s="302">
        <v>0.15883168767968622</v>
      </c>
      <c r="E217" s="302">
        <f t="shared" si="98"/>
        <v>0.57110602896038787</v>
      </c>
      <c r="F217" s="303"/>
      <c r="G217" s="302">
        <v>0.27555045774071646</v>
      </c>
      <c r="H217" s="302">
        <v>5.8212692054937343E-2</v>
      </c>
      <c r="I217" s="302">
        <v>0.13031477335479594</v>
      </c>
      <c r="J217" s="302">
        <f>SUM(G217:I217)</f>
        <v>0.46407792315044971</v>
      </c>
      <c r="K217" s="303"/>
      <c r="L217" s="302">
        <v>0.17994887296195275</v>
      </c>
      <c r="M217" s="302">
        <v>8.6926377263181795E-2</v>
      </c>
      <c r="N217" s="302">
        <v>0.13512798684211258</v>
      </c>
      <c r="O217" s="302">
        <f t="shared" si="100"/>
        <v>0.40200323706724711</v>
      </c>
    </row>
    <row r="218" spans="1:15" s="236" customFormat="1" x14ac:dyDescent="0.2">
      <c r="A218" s="237" t="str">
        <f>name!E$9</f>
        <v>Caring, leisure and other service occupations</v>
      </c>
      <c r="B218" s="302">
        <v>9.662892641456533E-2</v>
      </c>
      <c r="C218" s="302">
        <v>0.12025555782681073</v>
      </c>
      <c r="D218" s="302">
        <v>3.2266091052305872E-2</v>
      </c>
      <c r="E218" s="302">
        <f t="shared" si="98"/>
        <v>0.24915057529368195</v>
      </c>
      <c r="F218" s="303"/>
      <c r="G218" s="302">
        <v>8.1765897471552579E-2</v>
      </c>
      <c r="H218" s="302">
        <v>7.4785824370970658E-2</v>
      </c>
      <c r="I218" s="302">
        <v>2.0727973318391976E-2</v>
      </c>
      <c r="J218" s="302">
        <f t="shared" ref="J218:J221" si="101">SUM(G218:I218)</f>
        <v>0.17727969516091524</v>
      </c>
      <c r="K218" s="303"/>
      <c r="L218" s="302">
        <v>7.2828712188462791E-2</v>
      </c>
      <c r="M218" s="302">
        <v>5.9020579156162857E-2</v>
      </c>
      <c r="N218" s="302">
        <v>2.4685222472223423E-2</v>
      </c>
      <c r="O218" s="302">
        <f t="shared" si="100"/>
        <v>0.15653451381684907</v>
      </c>
    </row>
    <row r="219" spans="1:15" s="236" customFormat="1" x14ac:dyDescent="0.2">
      <c r="A219" s="237" t="str">
        <f>name!E$10</f>
        <v>Sales and customer service occupations</v>
      </c>
      <c r="B219" s="302">
        <v>0.1920018129210751</v>
      </c>
      <c r="C219" s="302">
        <v>0.11899440901720325</v>
      </c>
      <c r="D219" s="302">
        <v>5.1607574812685873E-2</v>
      </c>
      <c r="E219" s="302">
        <f t="shared" si="98"/>
        <v>0.36260379675096421</v>
      </c>
      <c r="F219" s="303"/>
      <c r="G219" s="302">
        <v>0.1977985472572347</v>
      </c>
      <c r="H219" s="302">
        <v>8.8030912084412674E-2</v>
      </c>
      <c r="I219" s="302">
        <v>3.1787867355213092E-2</v>
      </c>
      <c r="J219" s="302">
        <f t="shared" si="101"/>
        <v>0.31761732669686049</v>
      </c>
      <c r="K219" s="303"/>
      <c r="L219" s="302">
        <v>0.19444362228736875</v>
      </c>
      <c r="M219" s="302">
        <v>8.6215304054167968E-2</v>
      </c>
      <c r="N219" s="302">
        <v>2.4746224527195288E-2</v>
      </c>
      <c r="O219" s="302">
        <f t="shared" si="100"/>
        <v>0.30540515086873199</v>
      </c>
    </row>
    <row r="220" spans="1:15" s="236" customFormat="1" x14ac:dyDescent="0.2">
      <c r="A220" s="237" t="str">
        <f>name!E$11</f>
        <v>Process, plant and machine operatives</v>
      </c>
      <c r="B220" s="302">
        <v>8.5644058823096378E-2</v>
      </c>
      <c r="C220" s="302">
        <v>5.2065087669854897E-2</v>
      </c>
      <c r="D220" s="302">
        <v>2.6704604126199533E-2</v>
      </c>
      <c r="E220" s="302">
        <f t="shared" si="98"/>
        <v>0.16441375061915081</v>
      </c>
      <c r="F220" s="303"/>
      <c r="G220" s="302">
        <v>6.8660880224816923E-2</v>
      </c>
      <c r="H220" s="302">
        <v>4.9155062737761782E-2</v>
      </c>
      <c r="I220" s="302">
        <v>2.8686521301104349E-2</v>
      </c>
      <c r="J220" s="302">
        <f t="shared" si="101"/>
        <v>0.14650246426368305</v>
      </c>
      <c r="K220" s="303"/>
      <c r="L220" s="302">
        <v>4.6370169872379845E-2</v>
      </c>
      <c r="M220" s="302">
        <v>5.1137403607248229E-2</v>
      </c>
      <c r="N220" s="302">
        <v>3.0611811695672519E-2</v>
      </c>
      <c r="O220" s="302">
        <f t="shared" si="100"/>
        <v>0.12811938517530058</v>
      </c>
    </row>
    <row r="221" spans="1:15" s="236" customFormat="1" x14ac:dyDescent="0.2">
      <c r="A221" s="237" t="str">
        <f>name!E$12</f>
        <v>Elementary occupations</v>
      </c>
      <c r="B221" s="302">
        <v>0.27156980444540096</v>
      </c>
      <c r="C221" s="302">
        <v>0.5013055714857928</v>
      </c>
      <c r="D221" s="302">
        <v>4.5725629467645419E-2</v>
      </c>
      <c r="E221" s="302">
        <f t="shared" si="98"/>
        <v>0.81860100539883918</v>
      </c>
      <c r="F221" s="303"/>
      <c r="G221" s="302">
        <v>0.19869413035670408</v>
      </c>
      <c r="H221" s="302">
        <v>0.29329026106351608</v>
      </c>
      <c r="I221" s="302">
        <v>2.4199903936282019E-2</v>
      </c>
      <c r="J221" s="302">
        <f t="shared" si="101"/>
        <v>0.51618429535650212</v>
      </c>
      <c r="K221" s="303"/>
      <c r="L221" s="302">
        <v>0.1935689782893133</v>
      </c>
      <c r="M221" s="302">
        <v>0.28766662393124814</v>
      </c>
      <c r="N221" s="302">
        <v>2.6062263500428857E-2</v>
      </c>
      <c r="O221" s="302">
        <f t="shared" si="100"/>
        <v>0.50729786572099034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3.4337545140852277</v>
      </c>
      <c r="C223" s="311">
        <f t="shared" ref="C223:E223" si="102">SUM(C213:C221)</f>
        <v>1.7677010834005109</v>
      </c>
      <c r="D223" s="311">
        <f t="shared" si="102"/>
        <v>1.8755444025142651</v>
      </c>
      <c r="E223" s="311">
        <f t="shared" si="102"/>
        <v>7.0770000000000035</v>
      </c>
      <c r="F223" s="311"/>
      <c r="G223" s="311">
        <f t="shared" ref="G223:J223" si="103">SUM(G213:G221)</f>
        <v>3.8510781671003582</v>
      </c>
      <c r="H223" s="311">
        <f t="shared" si="103"/>
        <v>1.3766846361164329</v>
      </c>
      <c r="I223" s="311">
        <f t="shared" si="103"/>
        <v>1.5222371967832062</v>
      </c>
      <c r="J223" s="311">
        <f t="shared" si="103"/>
        <v>6.7499999999999973</v>
      </c>
      <c r="K223" s="311"/>
      <c r="L223" s="311">
        <f t="shared" ref="L223:O223" si="104">SUM(L213:L221)</f>
        <v>3.5523519310198255</v>
      </c>
      <c r="M223" s="311">
        <f t="shared" si="104"/>
        <v>1.3497875349287431</v>
      </c>
      <c r="N223" s="311">
        <f t="shared" si="104"/>
        <v>1.405860534051417</v>
      </c>
      <c r="O223" s="311">
        <f t="shared" si="104"/>
        <v>6.3079999999999856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2.6032091271066293</v>
      </c>
      <c r="H230" s="302">
        <v>0.40807962383437668</v>
      </c>
      <c r="I230" s="302">
        <v>0.26250990024619858</v>
      </c>
      <c r="J230" s="302">
        <f>SUM(G230:I230)</f>
        <v>3.2737986511872044</v>
      </c>
      <c r="K230" s="303"/>
      <c r="L230" s="302">
        <v>2.3789028707300162</v>
      </c>
      <c r="M230" s="302">
        <v>0.42235259643603978</v>
      </c>
      <c r="N230" s="302">
        <v>0.29876721328412453</v>
      </c>
      <c r="O230" s="302">
        <f>SUM(L230:N230)</f>
        <v>3.1000226804501803</v>
      </c>
    </row>
    <row r="231" spans="1:15" s="236" customFormat="1" x14ac:dyDescent="0.2">
      <c r="A231" s="237" t="str">
        <f>name!E$5</f>
        <v>Professional occupations</v>
      </c>
      <c r="B231" s="302">
        <v>7.2646099996803093</v>
      </c>
      <c r="C231" s="302">
        <v>0.29976302746572403</v>
      </c>
      <c r="D231" s="302">
        <v>0.50117445633750501</v>
      </c>
      <c r="E231" s="302">
        <f t="shared" ref="E231:E238" si="105">SUM(B231:D231)</f>
        <v>8.0655474834835381</v>
      </c>
      <c r="F231" s="303"/>
      <c r="G231" s="302">
        <v>8.2487998659682553</v>
      </c>
      <c r="H231" s="302">
        <v>0.60480662538044927</v>
      </c>
      <c r="I231" s="302">
        <v>0.59565894980517198</v>
      </c>
      <c r="J231" s="302">
        <f t="shared" ref="J231:J233" si="106">SUM(G231:I231)</f>
        <v>9.4492654411538766</v>
      </c>
      <c r="K231" s="303"/>
      <c r="L231" s="302">
        <v>10.428267655584333</v>
      </c>
      <c r="M231" s="302">
        <v>0.83554915775857086</v>
      </c>
      <c r="N231" s="302">
        <v>0.57659954775942324</v>
      </c>
      <c r="O231" s="302">
        <f t="shared" ref="O231:O238" si="107">SUM(L231:N231)</f>
        <v>11.840416361102328</v>
      </c>
    </row>
    <row r="232" spans="1:15" s="236" customFormat="1" x14ac:dyDescent="0.2">
      <c r="A232" s="237" t="str">
        <f>name!E$6</f>
        <v>Associate professional occupations</v>
      </c>
      <c r="B232" s="302">
        <v>2.484934036184383</v>
      </c>
      <c r="C232" s="302">
        <v>0.19578519866710242</v>
      </c>
      <c r="D232" s="302">
        <v>0.24337615858958395</v>
      </c>
      <c r="E232" s="302">
        <f t="shared" si="105"/>
        <v>2.9240953934410694</v>
      </c>
      <c r="F232" s="303"/>
      <c r="G232" s="302">
        <v>2.7293270378082455</v>
      </c>
      <c r="H232" s="302">
        <v>0.3491535686360962</v>
      </c>
      <c r="I232" s="302">
        <v>0.23413127073153603</v>
      </c>
      <c r="J232" s="302">
        <f t="shared" si="106"/>
        <v>3.3126118771758777</v>
      </c>
      <c r="K232" s="303"/>
      <c r="L232" s="302">
        <v>2.6595129125864241</v>
      </c>
      <c r="M232" s="302">
        <v>0.30888306802121829</v>
      </c>
      <c r="N232" s="302">
        <v>0.27577025359931995</v>
      </c>
      <c r="O232" s="302">
        <f t="shared" si="107"/>
        <v>3.2441662342069622</v>
      </c>
    </row>
    <row r="233" spans="1:15" s="236" customFormat="1" x14ac:dyDescent="0.2">
      <c r="A233" s="237" t="str">
        <f>name!E$7</f>
        <v>Administrative and secretarial occupations</v>
      </c>
      <c r="B233" s="302">
        <v>0.81157874597710344</v>
      </c>
      <c r="C233" s="302">
        <v>0.29835792326009741</v>
      </c>
      <c r="D233" s="302">
        <v>4.9261174167369491E-2</v>
      </c>
      <c r="E233" s="302">
        <f t="shared" si="105"/>
        <v>1.1591978434045702</v>
      </c>
      <c r="F233" s="303"/>
      <c r="G233" s="302">
        <v>0.84219943795307106</v>
      </c>
      <c r="H233" s="302">
        <v>0.33806771148969605</v>
      </c>
      <c r="I233" s="302">
        <v>2.4820347739858657E-2</v>
      </c>
      <c r="J233" s="302">
        <f t="shared" si="106"/>
        <v>1.205087497182626</v>
      </c>
      <c r="K233" s="303"/>
      <c r="L233" s="302">
        <v>0.75390355262261055</v>
      </c>
      <c r="M233" s="302">
        <v>0.25511644743936984</v>
      </c>
      <c r="N233" s="302">
        <v>2.2774287356937876E-2</v>
      </c>
      <c r="O233" s="302">
        <f t="shared" si="107"/>
        <v>1.0317942874189183</v>
      </c>
    </row>
    <row r="234" spans="1:15" s="236" customFormat="1" x14ac:dyDescent="0.2">
      <c r="A234" s="237" t="str">
        <f>name!E$8</f>
        <v>Skilled trades occupations</v>
      </c>
      <c r="B234" s="302">
        <v>0.97871487328353779</v>
      </c>
      <c r="C234" s="302">
        <v>5.3415296459761015E-2</v>
      </c>
      <c r="D234" s="302">
        <v>0.13936482940599673</v>
      </c>
      <c r="E234" s="302">
        <f t="shared" si="105"/>
        <v>1.1714949991492956</v>
      </c>
      <c r="F234" s="303"/>
      <c r="G234" s="302">
        <v>0.80646116730733652</v>
      </c>
      <c r="H234" s="302">
        <v>7.6038045450301364E-2</v>
      </c>
      <c r="I234" s="302">
        <v>0.14814978780433591</v>
      </c>
      <c r="J234" s="302">
        <f>SUM(G234:I234)</f>
        <v>1.0306490005619737</v>
      </c>
      <c r="K234" s="303"/>
      <c r="L234" s="302">
        <v>0.57980500625224718</v>
      </c>
      <c r="M234" s="302">
        <v>0.10073955578958589</v>
      </c>
      <c r="N234" s="302">
        <v>0.2483652737143548</v>
      </c>
      <c r="O234" s="302">
        <f t="shared" si="107"/>
        <v>0.92890983575618791</v>
      </c>
    </row>
    <row r="235" spans="1:15" s="236" customFormat="1" x14ac:dyDescent="0.2">
      <c r="A235" s="237" t="str">
        <f>name!E$9</f>
        <v>Caring, leisure and other service occupations</v>
      </c>
      <c r="B235" s="302">
        <v>0.30370548435666328</v>
      </c>
      <c r="C235" s="302">
        <v>3.8640134897673845E-2</v>
      </c>
      <c r="D235" s="302">
        <v>3.6271207891853022E-2</v>
      </c>
      <c r="E235" s="302">
        <f t="shared" si="105"/>
        <v>0.37861682714619016</v>
      </c>
      <c r="F235" s="303"/>
      <c r="G235" s="302">
        <v>0.29120937932198632</v>
      </c>
      <c r="H235" s="302">
        <v>5.8773780059256119E-2</v>
      </c>
      <c r="I235" s="302">
        <v>1.9771411109971108E-2</v>
      </c>
      <c r="J235" s="302">
        <f t="shared" ref="J235:J238" si="108">SUM(G235:I235)</f>
        <v>0.36975457049121352</v>
      </c>
      <c r="K235" s="303"/>
      <c r="L235" s="302">
        <v>0.35407024855529301</v>
      </c>
      <c r="M235" s="302">
        <v>5.7520338678094078E-2</v>
      </c>
      <c r="N235" s="302">
        <v>3.1039820710218605E-2</v>
      </c>
      <c r="O235" s="302">
        <f t="shared" si="107"/>
        <v>0.4426304079436057</v>
      </c>
    </row>
    <row r="236" spans="1:15" s="236" customFormat="1" x14ac:dyDescent="0.2">
      <c r="A236" s="237" t="str">
        <f>name!E$10</f>
        <v>Sales and customer service occupations</v>
      </c>
      <c r="B236" s="302">
        <v>0.50174698324904332</v>
      </c>
      <c r="C236" s="302">
        <v>0.12533303680466262</v>
      </c>
      <c r="D236" s="302">
        <v>3.5218260519066014E-2</v>
      </c>
      <c r="E236" s="302">
        <f t="shared" si="105"/>
        <v>0.66229828057277196</v>
      </c>
      <c r="F236" s="303"/>
      <c r="G236" s="302">
        <v>0.52789955887662277</v>
      </c>
      <c r="H236" s="302">
        <v>0.18361902536938932</v>
      </c>
      <c r="I236" s="302">
        <v>2.3742957512755951E-2</v>
      </c>
      <c r="J236" s="302">
        <f t="shared" si="108"/>
        <v>0.73526154175876801</v>
      </c>
      <c r="K236" s="303"/>
      <c r="L236" s="302">
        <v>0.57779014188009892</v>
      </c>
      <c r="M236" s="302">
        <v>0.21516908644231642</v>
      </c>
      <c r="N236" s="302">
        <v>2.4927706385510333E-2</v>
      </c>
      <c r="O236" s="302">
        <f t="shared" si="107"/>
        <v>0.81788693470792573</v>
      </c>
    </row>
    <row r="237" spans="1:15" s="236" customFormat="1" x14ac:dyDescent="0.2">
      <c r="A237" s="237" t="str">
        <f>name!E$11</f>
        <v>Process, plant and machine operatives</v>
      </c>
      <c r="B237" s="302">
        <v>9.0962377148509771E-2</v>
      </c>
      <c r="C237" s="302">
        <v>3.4004408113291022E-2</v>
      </c>
      <c r="D237" s="302">
        <v>3.7137185167039961E-2</v>
      </c>
      <c r="E237" s="302">
        <f t="shared" si="105"/>
        <v>0.16210397042884075</v>
      </c>
      <c r="F237" s="303"/>
      <c r="G237" s="302">
        <v>6.1407387251501591E-2</v>
      </c>
      <c r="H237" s="302">
        <v>7.8609398791240515E-2</v>
      </c>
      <c r="I237" s="302">
        <v>4.8799658399320781E-2</v>
      </c>
      <c r="J237" s="302">
        <f t="shared" si="108"/>
        <v>0.18881644444206286</v>
      </c>
      <c r="K237" s="303"/>
      <c r="L237" s="302">
        <v>5.6300462855903503E-2</v>
      </c>
      <c r="M237" s="302">
        <v>8.2261576736245956E-2</v>
      </c>
      <c r="N237" s="302">
        <v>7.2413562936290615E-2</v>
      </c>
      <c r="O237" s="302">
        <f t="shared" si="107"/>
        <v>0.21097560252844008</v>
      </c>
    </row>
    <row r="238" spans="1:15" s="236" customFormat="1" x14ac:dyDescent="0.2">
      <c r="A238" s="237" t="str">
        <f>name!E$12</f>
        <v>Elementary occupations</v>
      </c>
      <c r="B238" s="302">
        <v>0.21754791000597914</v>
      </c>
      <c r="C238" s="302">
        <v>4.6047981876899173E-2</v>
      </c>
      <c r="D238" s="302">
        <v>4.0322361964428621E-2</v>
      </c>
      <c r="E238" s="302">
        <f t="shared" si="105"/>
        <v>0.30391825384730692</v>
      </c>
      <c r="F238" s="303"/>
      <c r="G238" s="302">
        <v>0.10000163768773691</v>
      </c>
      <c r="H238" s="302">
        <v>8.3790607317993607E-2</v>
      </c>
      <c r="I238" s="302">
        <v>3.1962731040634691E-2</v>
      </c>
      <c r="J238" s="302">
        <f t="shared" si="108"/>
        <v>0.2157549760463652</v>
      </c>
      <c r="K238" s="303"/>
      <c r="L238" s="302">
        <v>0.10424098564134904</v>
      </c>
      <c r="M238" s="302">
        <v>7.7552113254401339E-2</v>
      </c>
      <c r="N238" s="302">
        <v>3.940455698968566E-2</v>
      </c>
      <c r="O238" s="302">
        <f t="shared" si="107"/>
        <v>0.22119765588543605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17.607999999999979</v>
      </c>
      <c r="F240" s="311"/>
      <c r="G240" s="311">
        <f t="shared" ref="G240:J240" si="110">SUM(G230:G238)</f>
        <v>16.210514599281382</v>
      </c>
      <c r="H240" s="311">
        <f t="shared" si="110"/>
        <v>2.1809383863287994</v>
      </c>
      <c r="I240" s="311">
        <f t="shared" si="110"/>
        <v>1.3895470143897839</v>
      </c>
      <c r="J240" s="311">
        <f t="shared" si="110"/>
        <v>19.780999999999967</v>
      </c>
      <c r="K240" s="311"/>
      <c r="L240" s="311">
        <f t="shared" ref="L240:O240" si="111">SUM(L230:L238)</f>
        <v>17.892793836708275</v>
      </c>
      <c r="M240" s="311">
        <f t="shared" si="111"/>
        <v>2.3551439405558421</v>
      </c>
      <c r="N240" s="311">
        <f t="shared" si="111"/>
        <v>1.5900622227358656</v>
      </c>
      <c r="O240" s="311">
        <f t="shared" si="111"/>
        <v>21.837999999999983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1.2963426677779222</v>
      </c>
      <c r="C247" s="302">
        <v>0.1388367142164694</v>
      </c>
      <c r="D247" s="302">
        <v>0.19531542650228276</v>
      </c>
      <c r="E247" s="302">
        <f>SUM(B247:D247)</f>
        <v>1.6304948084966744</v>
      </c>
      <c r="F247" s="303"/>
      <c r="G247" s="302">
        <v>1.4805141530628805</v>
      </c>
      <c r="H247" s="302">
        <v>0.18133264379185093</v>
      </c>
      <c r="I247" s="302">
        <v>0.17067053100065716</v>
      </c>
      <c r="J247" s="302">
        <f>SUM(G247:I247)</f>
        <v>1.8325173278553886</v>
      </c>
      <c r="K247" s="303"/>
      <c r="L247" s="302">
        <v>1.1094967603408812</v>
      </c>
      <c r="M247" s="302">
        <v>0.19136177743039831</v>
      </c>
      <c r="N247" s="302">
        <v>0.1652409755968986</v>
      </c>
      <c r="O247" s="302">
        <f>SUM(L247:N247)</f>
        <v>1.4660995133681782</v>
      </c>
    </row>
    <row r="248" spans="1:15" s="236" customFormat="1" x14ac:dyDescent="0.2">
      <c r="A248" s="237" t="str">
        <f>name!E$5</f>
        <v>Professional occupations</v>
      </c>
      <c r="B248" s="302">
        <v>1.536126853300926</v>
      </c>
      <c r="C248" s="302">
        <v>0.10488820041897344</v>
      </c>
      <c r="D248" s="302">
        <v>0.46870911960888306</v>
      </c>
      <c r="E248" s="302">
        <f t="shared" ref="E248:E255" si="112">SUM(B248:D248)</f>
        <v>2.1097241733287824</v>
      </c>
      <c r="F248" s="303"/>
      <c r="G248" s="302">
        <v>2.1833570131388851</v>
      </c>
      <c r="H248" s="302">
        <v>0.13902171528686172</v>
      </c>
      <c r="I248" s="302">
        <v>0.21160212703191186</v>
      </c>
      <c r="J248" s="302">
        <f t="shared" ref="J248:J250" si="113">SUM(G248:I248)</f>
        <v>2.5339808554576586</v>
      </c>
      <c r="K248" s="303"/>
      <c r="L248" s="302">
        <v>2.2829033080123264</v>
      </c>
      <c r="M248" s="302">
        <v>0.13464991498537182</v>
      </c>
      <c r="N248" s="302">
        <v>0.18565000052846511</v>
      </c>
      <c r="O248" s="302">
        <f t="shared" ref="O248:O255" si="114">SUM(L248:N248)</f>
        <v>2.6032032235261635</v>
      </c>
    </row>
    <row r="249" spans="1:15" s="236" customFormat="1" x14ac:dyDescent="0.2">
      <c r="A249" s="237" t="str">
        <f>name!E$6</f>
        <v>Associate professional occupations</v>
      </c>
      <c r="B249" s="302">
        <v>1.7641274769898549</v>
      </c>
      <c r="C249" s="302">
        <v>0.23591145384106341</v>
      </c>
      <c r="D249" s="302">
        <v>0.41338988524517495</v>
      </c>
      <c r="E249" s="302">
        <f t="shared" si="112"/>
        <v>2.4134288160760935</v>
      </c>
      <c r="F249" s="303"/>
      <c r="G249" s="302">
        <v>2.2217953237410528</v>
      </c>
      <c r="H249" s="302">
        <v>0.23996685503225884</v>
      </c>
      <c r="I249" s="302">
        <v>0.32588305603626377</v>
      </c>
      <c r="J249" s="302">
        <f t="shared" si="113"/>
        <v>2.7876452348095753</v>
      </c>
      <c r="K249" s="303"/>
      <c r="L249" s="302">
        <v>1.789984710280234</v>
      </c>
      <c r="M249" s="302">
        <v>0.21551558977493418</v>
      </c>
      <c r="N249" s="302">
        <v>0.32849083852673822</v>
      </c>
      <c r="O249" s="302">
        <f t="shared" si="114"/>
        <v>2.3339911385819065</v>
      </c>
    </row>
    <row r="250" spans="1:15" s="236" customFormat="1" x14ac:dyDescent="0.2">
      <c r="A250" s="237" t="str">
        <f>name!E$7</f>
        <v>Administrative and secretarial occupations</v>
      </c>
      <c r="B250" s="302">
        <v>1.4675859231337973</v>
      </c>
      <c r="C250" s="302">
        <v>0.81858864677821386</v>
      </c>
      <c r="D250" s="302">
        <v>0.10223739213350917</v>
      </c>
      <c r="E250" s="302">
        <f t="shared" si="112"/>
        <v>2.3884119620455206</v>
      </c>
      <c r="F250" s="303"/>
      <c r="G250" s="302">
        <v>1.5691310691651128</v>
      </c>
      <c r="H250" s="302">
        <v>0.60811795490826126</v>
      </c>
      <c r="I250" s="302">
        <v>0.1078208922762362</v>
      </c>
      <c r="J250" s="302">
        <f t="shared" si="113"/>
        <v>2.2850699163496104</v>
      </c>
      <c r="K250" s="303"/>
      <c r="L250" s="302">
        <v>1.0171974417235587</v>
      </c>
      <c r="M250" s="302">
        <v>0.41364881429504047</v>
      </c>
      <c r="N250" s="302">
        <v>6.2127734477269672E-2</v>
      </c>
      <c r="O250" s="302">
        <f t="shared" si="114"/>
        <v>1.492973990495869</v>
      </c>
    </row>
    <row r="251" spans="1:15" s="236" customFormat="1" x14ac:dyDescent="0.2">
      <c r="A251" s="237" t="str">
        <f>name!E$8</f>
        <v>Skilled trades occupations</v>
      </c>
      <c r="B251" s="302">
        <v>9.4624849780866757E-2</v>
      </c>
      <c r="C251" s="302">
        <v>2.2856366251761691E-2</v>
      </c>
      <c r="D251" s="302">
        <v>0.12173509658030679</v>
      </c>
      <c r="E251" s="302">
        <f t="shared" si="112"/>
        <v>0.23921631261293524</v>
      </c>
      <c r="F251" s="303"/>
      <c r="G251" s="302">
        <v>8.9046321046446428E-2</v>
      </c>
      <c r="H251" s="302">
        <v>1.8823470218047044E-2</v>
      </c>
      <c r="I251" s="302">
        <v>4.6473414232097866E-2</v>
      </c>
      <c r="J251" s="302">
        <f>SUM(G251:I251)</f>
        <v>0.15434320549659133</v>
      </c>
      <c r="K251" s="303"/>
      <c r="L251" s="302">
        <v>6.8518094337380195E-2</v>
      </c>
      <c r="M251" s="302">
        <v>1.5877416036502626E-2</v>
      </c>
      <c r="N251" s="302">
        <v>3.8947260750789178E-2</v>
      </c>
      <c r="O251" s="302">
        <f t="shared" si="114"/>
        <v>0.123342771124672</v>
      </c>
    </row>
    <row r="252" spans="1:15" s="236" customFormat="1" x14ac:dyDescent="0.2">
      <c r="A252" s="237" t="str">
        <f>name!E$9</f>
        <v>Caring, leisure and other service occupations</v>
      </c>
      <c r="B252" s="302">
        <v>5.0985562531871996E-2</v>
      </c>
      <c r="C252" s="302">
        <v>7.1944828826651999E-3</v>
      </c>
      <c r="D252" s="302">
        <v>2.2237565054894635E-2</v>
      </c>
      <c r="E252" s="302">
        <f t="shared" si="112"/>
        <v>8.0417610469431827E-2</v>
      </c>
      <c r="F252" s="303"/>
      <c r="G252" s="302">
        <v>6.9624140089096717E-2</v>
      </c>
      <c r="H252" s="302">
        <v>6.9651746018592094E-3</v>
      </c>
      <c r="I252" s="302">
        <v>5.48184542859265E-2</v>
      </c>
      <c r="J252" s="302">
        <f t="shared" ref="J252:J255" si="115">SUM(G252:I252)</f>
        <v>0.13140776897688242</v>
      </c>
      <c r="K252" s="303"/>
      <c r="L252" s="302">
        <v>6.5270468644467589E-2</v>
      </c>
      <c r="M252" s="302">
        <v>4.8823917353568438E-3</v>
      </c>
      <c r="N252" s="302">
        <v>5.9016520219658204E-2</v>
      </c>
      <c r="O252" s="302">
        <f t="shared" si="114"/>
        <v>0.12916938059948263</v>
      </c>
    </row>
    <row r="253" spans="1:15" s="236" customFormat="1" x14ac:dyDescent="0.2">
      <c r="A253" s="237" t="str">
        <f>name!E$10</f>
        <v>Sales and customer service occupations</v>
      </c>
      <c r="B253" s="302">
        <v>0.39038959174834786</v>
      </c>
      <c r="C253" s="302">
        <v>0.22154122127953804</v>
      </c>
      <c r="D253" s="302">
        <v>0.10627698701363666</v>
      </c>
      <c r="E253" s="302">
        <f t="shared" si="112"/>
        <v>0.71820780004152251</v>
      </c>
      <c r="F253" s="303"/>
      <c r="G253" s="302">
        <v>0.43877938080963386</v>
      </c>
      <c r="H253" s="302">
        <v>0.19009603395375427</v>
      </c>
      <c r="I253" s="302">
        <v>8.7316134817040161E-2</v>
      </c>
      <c r="J253" s="302">
        <f t="shared" si="115"/>
        <v>0.7161915495804283</v>
      </c>
      <c r="K253" s="303"/>
      <c r="L253" s="302">
        <v>0.33091131728403717</v>
      </c>
      <c r="M253" s="302">
        <v>0.16651228709334895</v>
      </c>
      <c r="N253" s="302">
        <v>4.8658613414540065E-2</v>
      </c>
      <c r="O253" s="302">
        <f t="shared" si="114"/>
        <v>0.54608221779192612</v>
      </c>
    </row>
    <row r="254" spans="1:15" s="236" customFormat="1" x14ac:dyDescent="0.2">
      <c r="A254" s="237" t="str">
        <f>name!E$11</f>
        <v>Process, plant and machine operatives</v>
      </c>
      <c r="B254" s="302">
        <v>3.9807300784851028E-2</v>
      </c>
      <c r="C254" s="302">
        <v>7.7294838122901992E-3</v>
      </c>
      <c r="D254" s="302">
        <v>4.6360489435275154E-2</v>
      </c>
      <c r="E254" s="302">
        <f t="shared" si="112"/>
        <v>9.3897274032416378E-2</v>
      </c>
      <c r="F254" s="303"/>
      <c r="G254" s="302">
        <v>3.4650905307787812E-2</v>
      </c>
      <c r="H254" s="302">
        <v>6.6153049212050634E-3</v>
      </c>
      <c r="I254" s="302">
        <v>2.9506196379711292E-2</v>
      </c>
      <c r="J254" s="302">
        <f t="shared" si="115"/>
        <v>7.0772406608704166E-2</v>
      </c>
      <c r="K254" s="303"/>
      <c r="L254" s="302">
        <v>2.9131462651655282E-2</v>
      </c>
      <c r="M254" s="302">
        <v>9.2906453549027289E-3</v>
      </c>
      <c r="N254" s="302">
        <v>3.1766809700764856E-2</v>
      </c>
      <c r="O254" s="302">
        <f t="shared" si="114"/>
        <v>7.018891770732287E-2</v>
      </c>
    </row>
    <row r="255" spans="1:15" s="236" customFormat="1" x14ac:dyDescent="0.2">
      <c r="A255" s="237" t="str">
        <f>name!E$12</f>
        <v>Elementary occupations</v>
      </c>
      <c r="B255" s="302">
        <v>8.7454583634367755E-2</v>
      </c>
      <c r="C255" s="302">
        <v>2.6149219809963306E-2</v>
      </c>
      <c r="D255" s="302">
        <v>3.5597439452294682E-2</v>
      </c>
      <c r="E255" s="302">
        <f t="shared" si="112"/>
        <v>0.14920124289662573</v>
      </c>
      <c r="F255" s="303"/>
      <c r="G255" s="302">
        <v>7.713613006502712E-2</v>
      </c>
      <c r="H255" s="302">
        <v>2.2299587014790963E-2</v>
      </c>
      <c r="I255" s="302">
        <v>2.0636017785331473E-2</v>
      </c>
      <c r="J255" s="302">
        <f t="shared" si="115"/>
        <v>0.12007173486514955</v>
      </c>
      <c r="K255" s="303"/>
      <c r="L255" s="302">
        <v>6.5241472469604198E-2</v>
      </c>
      <c r="M255" s="302">
        <v>1.9190690507405728E-2</v>
      </c>
      <c r="N255" s="302">
        <v>1.95166838274702E-2</v>
      </c>
      <c r="O255" s="302">
        <f t="shared" si="114"/>
        <v>0.10394884680448012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6.7274448096828054</v>
      </c>
      <c r="C257" s="311">
        <f t="shared" ref="C257:E257" si="116">SUM(C247:C255)</f>
        <v>1.5836957892909385</v>
      </c>
      <c r="D257" s="311">
        <f t="shared" si="116"/>
        <v>1.5118594010262578</v>
      </c>
      <c r="E257" s="311">
        <f t="shared" si="116"/>
        <v>9.8230000000000022</v>
      </c>
      <c r="F257" s="311"/>
      <c r="G257" s="311">
        <f t="shared" ref="G257:J257" si="117">SUM(G247:G255)</f>
        <v>8.1640344364259221</v>
      </c>
      <c r="H257" s="311">
        <f t="shared" si="117"/>
        <v>1.4132387397288892</v>
      </c>
      <c r="I257" s="311">
        <f t="shared" si="117"/>
        <v>1.0547268238451764</v>
      </c>
      <c r="J257" s="311">
        <f t="shared" si="117"/>
        <v>10.631999999999985</v>
      </c>
      <c r="K257" s="311"/>
      <c r="L257" s="311">
        <f t="shared" ref="L257:O257" si="118">SUM(L247:L255)</f>
        <v>6.7586550357441437</v>
      </c>
      <c r="M257" s="311">
        <f t="shared" si="118"/>
        <v>1.1709295272132616</v>
      </c>
      <c r="N257" s="311">
        <f t="shared" si="118"/>
        <v>0.939415437042594</v>
      </c>
      <c r="O257" s="311">
        <f t="shared" si="118"/>
        <v>8.8690000000000015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0.80709267882104885</v>
      </c>
      <c r="C264" s="302">
        <v>0.1675159315411629</v>
      </c>
      <c r="D264" s="302">
        <v>0.43452906609666475</v>
      </c>
      <c r="E264" s="302">
        <f>SUM(B264:D264)</f>
        <v>1.4091376764588766</v>
      </c>
      <c r="F264" s="303"/>
      <c r="G264" s="302">
        <v>0.97296503065911033</v>
      </c>
      <c r="H264" s="302">
        <v>0.2667373690822275</v>
      </c>
      <c r="I264" s="302">
        <v>0.36576921851960131</v>
      </c>
      <c r="J264" s="302">
        <f>SUM(G264:I264)</f>
        <v>1.6054716182609392</v>
      </c>
      <c r="K264" s="303"/>
      <c r="L264" s="302">
        <v>1.0902401256567982</v>
      </c>
      <c r="M264" s="302">
        <v>0.27124482805162325</v>
      </c>
      <c r="N264" s="302">
        <v>0.41682812304276284</v>
      </c>
      <c r="O264" s="302">
        <f>SUM(L264:N264)</f>
        <v>1.7783130767511843</v>
      </c>
    </row>
    <row r="265" spans="1:15" s="236" customFormat="1" x14ac:dyDescent="0.2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0.1141936909124002</v>
      </c>
      <c r="E265" s="302">
        <f t="shared" ref="E265:E272" si="119">SUM(B265:D265)</f>
        <v>0.978130434117782</v>
      </c>
      <c r="F265" s="303"/>
      <c r="G265" s="302">
        <v>1.0050212581969928</v>
      </c>
      <c r="H265" s="302">
        <v>0.20144092502635397</v>
      </c>
      <c r="I265" s="302">
        <v>9.5694153883302061E-2</v>
      </c>
      <c r="J265" s="302">
        <f t="shared" ref="J265:J267" si="120">SUM(G265:I265)</f>
        <v>1.3021563371066489</v>
      </c>
      <c r="K265" s="303"/>
      <c r="L265" s="302">
        <v>1.3040488753897275</v>
      </c>
      <c r="M265" s="302">
        <v>0.27583535861173164</v>
      </c>
      <c r="N265" s="302">
        <v>8.2725348541521276E-2</v>
      </c>
      <c r="O265" s="302">
        <f t="shared" ref="O265:O272" si="121">SUM(L265:N265)</f>
        <v>1.6626095825429805</v>
      </c>
    </row>
    <row r="266" spans="1:15" s="236" customFormat="1" x14ac:dyDescent="0.2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9.9618577324137855E-2</v>
      </c>
      <c r="E266" s="302">
        <f t="shared" si="119"/>
        <v>0.98192692906236956</v>
      </c>
      <c r="F266" s="303"/>
      <c r="G266" s="302">
        <v>0.86200316481775741</v>
      </c>
      <c r="H266" s="302">
        <v>0.23037495755373424</v>
      </c>
      <c r="I266" s="302">
        <v>6.846493633233007E-2</v>
      </c>
      <c r="J266" s="302">
        <f t="shared" si="120"/>
        <v>1.1608430587038217</v>
      </c>
      <c r="K266" s="303"/>
      <c r="L266" s="302">
        <v>1.1563813279178967</v>
      </c>
      <c r="M266" s="302">
        <v>0.26765833587550419</v>
      </c>
      <c r="N266" s="302">
        <v>8.0560961244469903E-2</v>
      </c>
      <c r="O266" s="302">
        <f t="shared" si="121"/>
        <v>1.504600625037871</v>
      </c>
    </row>
    <row r="267" spans="1:15" s="236" customFormat="1" x14ac:dyDescent="0.2">
      <c r="A267" s="237" t="str">
        <f>name!E$7</f>
        <v>Administrative and secretarial occupations</v>
      </c>
      <c r="B267" s="302">
        <v>0.61807222753533664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0.60318565707294602</v>
      </c>
      <c r="H267" s="302">
        <v>0.54675357334331431</v>
      </c>
      <c r="I267" s="302">
        <v>6.4204231461088404E-2</v>
      </c>
      <c r="J267" s="302">
        <f t="shared" si="120"/>
        <v>1.2141434618773488</v>
      </c>
      <c r="K267" s="303"/>
      <c r="L267" s="302">
        <v>0.59384741409128217</v>
      </c>
      <c r="M267" s="302">
        <v>0.49774840022827616</v>
      </c>
      <c r="N267" s="302">
        <v>8.1606946387946036E-2</v>
      </c>
      <c r="O267" s="302">
        <f t="shared" si="121"/>
        <v>1.1732027607075044</v>
      </c>
    </row>
    <row r="268" spans="1:15" s="236" customFormat="1" x14ac:dyDescent="0.2">
      <c r="A268" s="237" t="str">
        <f>name!E$8</f>
        <v>Skilled trades occupations</v>
      </c>
      <c r="B268" s="302">
        <v>0.27635403757265831</v>
      </c>
      <c r="C268" s="302">
        <v>4.4296358009349321E-2</v>
      </c>
      <c r="D268" s="302">
        <v>0.20000137190252371</v>
      </c>
      <c r="E268" s="302">
        <f t="shared" si="119"/>
        <v>0.52065176748453135</v>
      </c>
      <c r="F268" s="303"/>
      <c r="G268" s="302">
        <v>0.25749871946369718</v>
      </c>
      <c r="H268" s="302">
        <v>3.7841016047262484E-2</v>
      </c>
      <c r="I268" s="302">
        <v>0.14089416344957989</v>
      </c>
      <c r="J268" s="302">
        <f>SUM(G268:I268)</f>
        <v>0.43623389896053955</v>
      </c>
      <c r="K268" s="303"/>
      <c r="L268" s="302">
        <v>0.30309288105628251</v>
      </c>
      <c r="M268" s="302">
        <v>5.8619665909382862E-2</v>
      </c>
      <c r="N268" s="302">
        <v>0.20853986772752836</v>
      </c>
      <c r="O268" s="302">
        <f t="shared" si="121"/>
        <v>0.57025241469319377</v>
      </c>
    </row>
    <row r="269" spans="1:15" s="236" customFormat="1" x14ac:dyDescent="0.2">
      <c r="A269" s="237" t="str">
        <f>name!E$9</f>
        <v>Caring, leisure and other service occupations</v>
      </c>
      <c r="B269" s="302">
        <v>0.12372576668756954</v>
      </c>
      <c r="C269" s="302">
        <v>6.3392503616061191E-2</v>
      </c>
      <c r="D269" s="302">
        <v>3.9417835798530629E-2</v>
      </c>
      <c r="E269" s="302">
        <f t="shared" si="119"/>
        <v>0.22653610610216135</v>
      </c>
      <c r="F269" s="303"/>
      <c r="G269" s="302">
        <v>0.1219259329798196</v>
      </c>
      <c r="H269" s="302">
        <v>6.2375075654823614E-2</v>
      </c>
      <c r="I269" s="302">
        <v>3.0689460773609924E-2</v>
      </c>
      <c r="J269" s="302">
        <f t="shared" ref="J269:J272" si="122">SUM(G269:I269)</f>
        <v>0.21499046940825314</v>
      </c>
      <c r="K269" s="303"/>
      <c r="L269" s="302">
        <v>0.15686663088153335</v>
      </c>
      <c r="M269" s="302">
        <v>6.3494927932989234E-2</v>
      </c>
      <c r="N269" s="302">
        <v>6.3538562517359148E-2</v>
      </c>
      <c r="O269" s="302">
        <f t="shared" si="121"/>
        <v>0.28390012133188169</v>
      </c>
    </row>
    <row r="270" spans="1:15" s="236" customFormat="1" x14ac:dyDescent="0.2">
      <c r="A270" s="237" t="str">
        <f>name!E$10</f>
        <v>Sales and customer service occupations</v>
      </c>
      <c r="B270" s="302">
        <v>0.53699692030514634</v>
      </c>
      <c r="C270" s="302">
        <v>0.26078222108618221</v>
      </c>
      <c r="D270" s="302">
        <v>0.12255567511836465</v>
      </c>
      <c r="E270" s="302">
        <f t="shared" si="119"/>
        <v>0.92033481650969318</v>
      </c>
      <c r="F270" s="303"/>
      <c r="G270" s="302">
        <v>0.46799185332740578</v>
      </c>
      <c r="H270" s="302">
        <v>0.22652047942544651</v>
      </c>
      <c r="I270" s="302">
        <v>6.813009839868589E-2</v>
      </c>
      <c r="J270" s="302">
        <f t="shared" si="122"/>
        <v>0.76264243115153818</v>
      </c>
      <c r="K270" s="303"/>
      <c r="L270" s="302">
        <v>0.56641372106900134</v>
      </c>
      <c r="M270" s="302">
        <v>0.26976651276377323</v>
      </c>
      <c r="N270" s="302">
        <v>6.4644748601310406E-2</v>
      </c>
      <c r="O270" s="302">
        <f t="shared" si="121"/>
        <v>0.90082498243408504</v>
      </c>
    </row>
    <row r="271" spans="1:15" s="236" customFormat="1" x14ac:dyDescent="0.2">
      <c r="A271" s="237" t="str">
        <f>name!E$11</f>
        <v>Process, plant and machine operatives</v>
      </c>
      <c r="B271" s="302">
        <v>6.6204608727794836E-2</v>
      </c>
      <c r="C271" s="302">
        <v>1.3996726360108756E-2</v>
      </c>
      <c r="D271" s="302">
        <v>7.5056454953475399E-3</v>
      </c>
      <c r="E271" s="302">
        <f t="shared" si="119"/>
        <v>8.7706980583251132E-2</v>
      </c>
      <c r="F271" s="303"/>
      <c r="G271" s="302">
        <v>5.8423650282258842E-2</v>
      </c>
      <c r="H271" s="302">
        <v>1.4921746805046245E-2</v>
      </c>
      <c r="I271" s="302">
        <v>7.0662907315327036E-3</v>
      </c>
      <c r="J271" s="302">
        <f t="shared" si="122"/>
        <v>8.0411687818837785E-2</v>
      </c>
      <c r="K271" s="303"/>
      <c r="L271" s="302">
        <v>5.2112212255035005E-2</v>
      </c>
      <c r="M271" s="302">
        <v>1.591733471311078E-2</v>
      </c>
      <c r="N271" s="302">
        <v>1.1239065132887702E-2</v>
      </c>
      <c r="O271" s="302">
        <f t="shared" si="121"/>
        <v>7.9268612101033489E-2</v>
      </c>
    </row>
    <row r="272" spans="1:15" s="236" customFormat="1" x14ac:dyDescent="0.2">
      <c r="A272" s="237" t="str">
        <f>name!E$12</f>
        <v>Elementary occupations</v>
      </c>
      <c r="B272" s="302">
        <v>8.9252994141625769E-2</v>
      </c>
      <c r="C272" s="302">
        <v>0.16327881511156159</v>
      </c>
      <c r="D272" s="302">
        <v>3.3604107652489813E-2</v>
      </c>
      <c r="E272" s="302">
        <f t="shared" si="119"/>
        <v>0.28613591690567719</v>
      </c>
      <c r="F272" s="303"/>
      <c r="G272" s="302">
        <v>7.9344779359826076E-2</v>
      </c>
      <c r="H272" s="302">
        <v>0.11756516388585331</v>
      </c>
      <c r="I272" s="302">
        <v>2.3197093466402911E-2</v>
      </c>
      <c r="J272" s="302">
        <f t="shared" si="122"/>
        <v>0.22010703671208232</v>
      </c>
      <c r="K272" s="303"/>
      <c r="L272" s="302">
        <v>8.5180924007839803E-2</v>
      </c>
      <c r="M272" s="302">
        <v>6.9800617467723425E-2</v>
      </c>
      <c r="N272" s="302">
        <v>4.7046282924706466E-2</v>
      </c>
      <c r="O272" s="302">
        <f t="shared" si="121"/>
        <v>0.2020278244002697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3.9537812632029263</v>
      </c>
      <c r="C274" s="311">
        <f t="shared" ref="C274:E274" si="123">SUM(C264:C272)</f>
        <v>1.690761724424509</v>
      </c>
      <c r="D274" s="311">
        <f t="shared" si="123"/>
        <v>1.1434570123725767</v>
      </c>
      <c r="E274" s="311">
        <f t="shared" si="123"/>
        <v>6.7880000000000118</v>
      </c>
      <c r="F274" s="311"/>
      <c r="G274" s="311">
        <f t="shared" ref="G274:J274" si="124">SUM(G264:G272)</f>
        <v>4.4283600461598143</v>
      </c>
      <c r="H274" s="311">
        <f t="shared" si="124"/>
        <v>1.704530306824062</v>
      </c>
      <c r="I274" s="311">
        <f t="shared" si="124"/>
        <v>0.86410964701613313</v>
      </c>
      <c r="J274" s="311">
        <f t="shared" si="124"/>
        <v>6.9970000000000088</v>
      </c>
      <c r="K274" s="311"/>
      <c r="L274" s="311">
        <f t="shared" ref="L274:O274" si="125">SUM(L264:L272)</f>
        <v>5.3081841123253968</v>
      </c>
      <c r="M274" s="311">
        <f t="shared" si="125"/>
        <v>1.7900859815541148</v>
      </c>
      <c r="N274" s="311">
        <f t="shared" si="125"/>
        <v>1.056729906120492</v>
      </c>
      <c r="O274" s="311">
        <f t="shared" si="125"/>
        <v>8.1550000000000047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4.3406517122869035</v>
      </c>
      <c r="C281" s="302">
        <v>1.0073825487525943</v>
      </c>
      <c r="D281" s="302">
        <v>1.5204893722457495</v>
      </c>
      <c r="E281" s="302">
        <f>SUM(B281:D281)</f>
        <v>6.8685236332852471</v>
      </c>
      <c r="F281" s="303"/>
      <c r="G281" s="302">
        <v>5.485629164552412</v>
      </c>
      <c r="H281" s="302">
        <v>1.6379291788411303</v>
      </c>
      <c r="I281" s="302">
        <v>1.4118278974294804</v>
      </c>
      <c r="J281" s="302">
        <f>SUM(G281:I281)</f>
        <v>8.5353862408230228</v>
      </c>
      <c r="K281" s="303"/>
      <c r="L281" s="302">
        <v>5.2431730761820834</v>
      </c>
      <c r="M281" s="302">
        <v>2.2952346635260739</v>
      </c>
      <c r="N281" s="302">
        <v>1.937532090854847</v>
      </c>
      <c r="O281" s="302">
        <f>SUM(L281:N281)</f>
        <v>9.4759398305630036</v>
      </c>
    </row>
    <row r="282" spans="1:15" s="236" customFormat="1" x14ac:dyDescent="0.2">
      <c r="A282" s="237" t="str">
        <f>name!E$5</f>
        <v>Professional occupations</v>
      </c>
      <c r="B282" s="302">
        <v>12.589512565324732</v>
      </c>
      <c r="C282" s="302">
        <v>1.9607446767482797</v>
      </c>
      <c r="D282" s="302">
        <v>4.6458955151599062</v>
      </c>
      <c r="E282" s="302">
        <f t="shared" ref="E282:E289" si="126">SUM(B282:D282)</f>
        <v>19.19615275723292</v>
      </c>
      <c r="F282" s="303"/>
      <c r="G282" s="302">
        <v>18.386327453579369</v>
      </c>
      <c r="H282" s="302">
        <v>3.0463749086065475</v>
      </c>
      <c r="I282" s="302">
        <v>4.0003764237541324</v>
      </c>
      <c r="J282" s="302">
        <f t="shared" ref="J282:J284" si="127">SUM(G282:I282)</f>
        <v>25.433078785940051</v>
      </c>
      <c r="K282" s="303"/>
      <c r="L282" s="302">
        <v>23.758403186767129</v>
      </c>
      <c r="M282" s="302">
        <v>4.2907936516344103</v>
      </c>
      <c r="N282" s="302">
        <v>4.4343396432691415</v>
      </c>
      <c r="O282" s="302">
        <f t="shared" ref="O282:O289" si="128">SUM(L282:N282)</f>
        <v>32.483536481670683</v>
      </c>
    </row>
    <row r="283" spans="1:15" s="236" customFormat="1" x14ac:dyDescent="0.2">
      <c r="A283" s="237" t="str">
        <f>name!E$6</f>
        <v>Associate professional occupations</v>
      </c>
      <c r="B283" s="302">
        <v>6.1893192475276493</v>
      </c>
      <c r="C283" s="302">
        <v>1.5026778522156339</v>
      </c>
      <c r="D283" s="302">
        <v>1.7606974753935543</v>
      </c>
      <c r="E283" s="302">
        <f t="shared" si="126"/>
        <v>9.452694575136837</v>
      </c>
      <c r="F283" s="303"/>
      <c r="G283" s="302">
        <v>8.0401030654743071</v>
      </c>
      <c r="H283" s="302">
        <v>2.0072714577767288</v>
      </c>
      <c r="I283" s="302">
        <v>1.3654047998468077</v>
      </c>
      <c r="J283" s="302">
        <f t="shared" si="127"/>
        <v>11.412779323097844</v>
      </c>
      <c r="K283" s="303"/>
      <c r="L283" s="302">
        <v>9.0149548495349698</v>
      </c>
      <c r="M283" s="302">
        <v>2.4597693955239786</v>
      </c>
      <c r="N283" s="302">
        <v>1.7073981512030365</v>
      </c>
      <c r="O283" s="302">
        <f t="shared" si="128"/>
        <v>13.182122396261985</v>
      </c>
    </row>
    <row r="284" spans="1:15" s="236" customFormat="1" x14ac:dyDescent="0.2">
      <c r="A284" s="237" t="str">
        <f>name!E$7</f>
        <v>Administrative and secretarial occupations</v>
      </c>
      <c r="B284" s="302">
        <v>4.1704781234172197</v>
      </c>
      <c r="C284" s="302">
        <v>3.7792521320986698</v>
      </c>
      <c r="D284" s="302">
        <v>0.91756500001413288</v>
      </c>
      <c r="E284" s="302">
        <f t="shared" si="126"/>
        <v>8.8672952555300224</v>
      </c>
      <c r="F284" s="303"/>
      <c r="G284" s="302">
        <v>4.0307094465955435</v>
      </c>
      <c r="H284" s="302">
        <v>3.9024582882868888</v>
      </c>
      <c r="I284" s="302">
        <v>0.57301519965821535</v>
      </c>
      <c r="J284" s="302">
        <f t="shared" si="127"/>
        <v>8.5061829345406483</v>
      </c>
      <c r="K284" s="303"/>
      <c r="L284" s="302">
        <v>3.0151495732013069</v>
      </c>
      <c r="M284" s="302">
        <v>3.664884595770256</v>
      </c>
      <c r="N284" s="302">
        <v>0.59206900824867714</v>
      </c>
      <c r="O284" s="302">
        <f t="shared" si="128"/>
        <v>7.2721031772202398</v>
      </c>
    </row>
    <row r="285" spans="1:15" s="236" customFormat="1" x14ac:dyDescent="0.2">
      <c r="A285" s="237" t="str">
        <f>name!E$8</f>
        <v>Skilled trades occupations</v>
      </c>
      <c r="B285" s="302">
        <v>1.0274349002239396</v>
      </c>
      <c r="C285" s="302">
        <v>0.28404409444297141</v>
      </c>
      <c r="D285" s="302">
        <v>0.3365496964315553</v>
      </c>
      <c r="E285" s="302">
        <f t="shared" si="126"/>
        <v>1.6480286910984663</v>
      </c>
      <c r="F285" s="303"/>
      <c r="G285" s="302">
        <v>0.97576301150960842</v>
      </c>
      <c r="H285" s="302">
        <v>0.19821511419200266</v>
      </c>
      <c r="I285" s="302">
        <v>0.25259617106136062</v>
      </c>
      <c r="J285" s="302">
        <f>SUM(G285:I285)</f>
        <v>1.4265742967629718</v>
      </c>
      <c r="K285" s="303"/>
      <c r="L285" s="302">
        <v>0.86445791580990516</v>
      </c>
      <c r="M285" s="302">
        <v>0.29720860577907904</v>
      </c>
      <c r="N285" s="302">
        <v>0.39072788192821634</v>
      </c>
      <c r="O285" s="302">
        <f t="shared" si="128"/>
        <v>1.5523944035172006</v>
      </c>
    </row>
    <row r="286" spans="1:15" s="236" customFormat="1" x14ac:dyDescent="0.2">
      <c r="A286" s="237" t="str">
        <f>name!E$9</f>
        <v>Caring, leisure and other service occupations</v>
      </c>
      <c r="B286" s="302">
        <v>0.6284478084293631</v>
      </c>
      <c r="C286" s="302">
        <v>0.22921083204001616</v>
      </c>
      <c r="D286" s="302">
        <v>0.43212125293184145</v>
      </c>
      <c r="E286" s="302">
        <f t="shared" si="126"/>
        <v>1.2897798934012208</v>
      </c>
      <c r="F286" s="303"/>
      <c r="G286" s="302">
        <v>0.79702876068708972</v>
      </c>
      <c r="H286" s="302">
        <v>0.38401540842486509</v>
      </c>
      <c r="I286" s="302">
        <v>0.35672299903317051</v>
      </c>
      <c r="J286" s="302">
        <f t="shared" ref="J286:J289" si="129">SUM(G286:I286)</f>
        <v>1.5377671681451255</v>
      </c>
      <c r="K286" s="303"/>
      <c r="L286" s="302">
        <v>0.9772000732305014</v>
      </c>
      <c r="M286" s="302">
        <v>0.46180579813195083</v>
      </c>
      <c r="N286" s="302">
        <v>0.58873847183087946</v>
      </c>
      <c r="O286" s="302">
        <f t="shared" si="128"/>
        <v>2.0277443431933317</v>
      </c>
    </row>
    <row r="287" spans="1:15" s="236" customFormat="1" x14ac:dyDescent="0.2">
      <c r="A287" s="237" t="str">
        <f>name!E$10</f>
        <v>Sales and customer service occupations</v>
      </c>
      <c r="B287" s="302">
        <v>0.97047669495188582</v>
      </c>
      <c r="C287" s="302">
        <v>0.678820986222475</v>
      </c>
      <c r="D287" s="302">
        <v>0.39451042495708444</v>
      </c>
      <c r="E287" s="302">
        <f t="shared" si="126"/>
        <v>2.0438081061314453</v>
      </c>
      <c r="F287" s="303"/>
      <c r="G287" s="302">
        <v>0.93981476982817025</v>
      </c>
      <c r="H287" s="302">
        <v>0.71599957735886366</v>
      </c>
      <c r="I287" s="302">
        <v>0.20004826850742585</v>
      </c>
      <c r="J287" s="302">
        <f t="shared" si="129"/>
        <v>1.8558626156944598</v>
      </c>
      <c r="K287" s="303"/>
      <c r="L287" s="302">
        <v>0.99918321436729118</v>
      </c>
      <c r="M287" s="302">
        <v>0.86874626408827726</v>
      </c>
      <c r="N287" s="302">
        <v>0.19213082627120795</v>
      </c>
      <c r="O287" s="302">
        <f t="shared" si="128"/>
        <v>2.0600603047267763</v>
      </c>
    </row>
    <row r="288" spans="1:15" s="236" customFormat="1" x14ac:dyDescent="0.2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9.7101203943640343E-2</v>
      </c>
      <c r="E288" s="302">
        <f t="shared" si="126"/>
        <v>0.70423101680552669</v>
      </c>
      <c r="F288" s="303"/>
      <c r="G288" s="302">
        <v>0.33585861372409964</v>
      </c>
      <c r="H288" s="302">
        <v>0.22525122575906398</v>
      </c>
      <c r="I288" s="302">
        <v>8.8206597455939256E-2</v>
      </c>
      <c r="J288" s="302">
        <f t="shared" si="129"/>
        <v>0.6493164369391029</v>
      </c>
      <c r="K288" s="303"/>
      <c r="L288" s="302">
        <v>0.27304161702718727</v>
      </c>
      <c r="M288" s="302">
        <v>0.31377650295507686</v>
      </c>
      <c r="N288" s="302">
        <v>0.12051194090461453</v>
      </c>
      <c r="O288" s="302">
        <f t="shared" si="128"/>
        <v>0.70733006088687866</v>
      </c>
    </row>
    <row r="289" spans="1:15" s="236" customFormat="1" x14ac:dyDescent="0.2">
      <c r="A289" s="237" t="str">
        <f>name!E$12</f>
        <v>Elementary occupations</v>
      </c>
      <c r="B289" s="302">
        <v>0.70302976304920728</v>
      </c>
      <c r="C289" s="302">
        <v>0.74833212741039346</v>
      </c>
      <c r="D289" s="302">
        <v>0.17812418091875226</v>
      </c>
      <c r="E289" s="302">
        <f t="shared" si="126"/>
        <v>1.629486071378353</v>
      </c>
      <c r="F289" s="303"/>
      <c r="G289" s="302">
        <v>0.70147791640556978</v>
      </c>
      <c r="H289" s="302">
        <v>0.72138988675811455</v>
      </c>
      <c r="I289" s="302">
        <v>0.11418439489309298</v>
      </c>
      <c r="J289" s="302">
        <f t="shared" si="129"/>
        <v>1.5370521980567773</v>
      </c>
      <c r="K289" s="303"/>
      <c r="L289" s="302">
        <v>0.67476671667529453</v>
      </c>
      <c r="M289" s="302">
        <v>0.70464166606741441</v>
      </c>
      <c r="N289" s="302">
        <v>0.13736061921718712</v>
      </c>
      <c r="O289" s="302">
        <f t="shared" si="128"/>
        <v>1.5167690019598958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10.421319310327863</v>
      </c>
      <c r="D291" s="311">
        <f t="shared" si="130"/>
        <v>10.283054121996217</v>
      </c>
      <c r="E291" s="311">
        <f t="shared" si="130"/>
        <v>51.700000000000045</v>
      </c>
      <c r="F291" s="311"/>
      <c r="G291" s="311">
        <f t="shared" ref="G291:J291" si="131">SUM(G281:G289)</f>
        <v>39.692712202356169</v>
      </c>
      <c r="H291" s="311">
        <f t="shared" si="131"/>
        <v>12.838905046004204</v>
      </c>
      <c r="I291" s="311">
        <f t="shared" si="131"/>
        <v>8.3623827516396236</v>
      </c>
      <c r="J291" s="311">
        <f t="shared" si="131"/>
        <v>60.893999999999998</v>
      </c>
      <c r="K291" s="311"/>
      <c r="L291" s="311">
        <f t="shared" ref="L291:O291" si="132">SUM(L281:L289)</f>
        <v>44.820330222795675</v>
      </c>
      <c r="M291" s="311">
        <f t="shared" si="132"/>
        <v>15.356861143476518</v>
      </c>
      <c r="N291" s="311">
        <f t="shared" si="132"/>
        <v>10.100808633727809</v>
      </c>
      <c r="O291" s="311">
        <f t="shared" si="132"/>
        <v>70.277999999999992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3.5565820191401882</v>
      </c>
      <c r="C298" s="302">
        <v>0.47632983633791975</v>
      </c>
      <c r="D298" s="302">
        <v>1.2440516221847924</v>
      </c>
      <c r="E298" s="302">
        <f>SUM(B298:D298)</f>
        <v>5.2769634776629006</v>
      </c>
      <c r="F298" s="303"/>
      <c r="G298" s="302">
        <v>2.8498638326534791</v>
      </c>
      <c r="H298" s="302">
        <v>0.68302935390292197</v>
      </c>
      <c r="I298" s="302">
        <v>0.83262948339970189</v>
      </c>
      <c r="J298" s="302">
        <f>SUM(G298:I298)</f>
        <v>4.3655226699561034</v>
      </c>
      <c r="K298" s="303"/>
      <c r="L298" s="302">
        <v>3.0609318139361092</v>
      </c>
      <c r="M298" s="302">
        <v>0.78176850194041414</v>
      </c>
      <c r="N298" s="302">
        <v>0.94487573770045186</v>
      </c>
      <c r="O298" s="302">
        <f>SUM(L298:N298)</f>
        <v>4.7875760535769754</v>
      </c>
    </row>
    <row r="299" spans="1:15" s="236" customFormat="1" x14ac:dyDescent="0.2">
      <c r="A299" s="237" t="str">
        <f>name!E$5</f>
        <v>Professional occupations</v>
      </c>
      <c r="B299" s="302">
        <v>3.806123407752156</v>
      </c>
      <c r="C299" s="302">
        <v>0.55975187010796434</v>
      </c>
      <c r="D299" s="302">
        <v>0.90421203805161932</v>
      </c>
      <c r="E299" s="302">
        <f t="shared" ref="E299:E306" si="133">SUM(B299:D299)</f>
        <v>5.2700873159117396</v>
      </c>
      <c r="F299" s="303"/>
      <c r="G299" s="302">
        <v>3.5097421448931532</v>
      </c>
      <c r="H299" s="302">
        <v>0.82161679101396567</v>
      </c>
      <c r="I299" s="302">
        <v>0.57304840274550772</v>
      </c>
      <c r="J299" s="302">
        <f t="shared" ref="J299:J301" si="134">SUM(G299:I299)</f>
        <v>4.9044073386526268</v>
      </c>
      <c r="K299" s="303"/>
      <c r="L299" s="302">
        <v>5.0695642092134836</v>
      </c>
      <c r="M299" s="302">
        <v>1.3835322385845186</v>
      </c>
      <c r="N299" s="302">
        <v>0.56912431169846922</v>
      </c>
      <c r="O299" s="302">
        <f t="shared" ref="O299:O306" si="135">SUM(L299:N299)</f>
        <v>7.022220759496471</v>
      </c>
    </row>
    <row r="300" spans="1:15" s="236" customFormat="1" x14ac:dyDescent="0.2">
      <c r="A300" s="237" t="str">
        <f>name!E$6</f>
        <v>Associate professional occupations</v>
      </c>
      <c r="B300" s="302">
        <v>4.631083999534769</v>
      </c>
      <c r="C300" s="302">
        <v>0.83938779174455225</v>
      </c>
      <c r="D300" s="302">
        <v>2.1018881222211379</v>
      </c>
      <c r="E300" s="302">
        <f t="shared" si="133"/>
        <v>7.5723599135004589</v>
      </c>
      <c r="F300" s="303"/>
      <c r="G300" s="302">
        <v>4.0307982589997371</v>
      </c>
      <c r="H300" s="302">
        <v>0.9750132902827533</v>
      </c>
      <c r="I300" s="302">
        <v>1.3410977967859088</v>
      </c>
      <c r="J300" s="302">
        <f t="shared" si="134"/>
        <v>6.346909346068399</v>
      </c>
      <c r="K300" s="303"/>
      <c r="L300" s="302">
        <v>4.5948690591811898</v>
      </c>
      <c r="M300" s="302">
        <v>1.4210659847037519</v>
      </c>
      <c r="N300" s="302">
        <v>1.4214737002177276</v>
      </c>
      <c r="O300" s="302">
        <f t="shared" si="135"/>
        <v>7.4374087441026688</v>
      </c>
    </row>
    <row r="301" spans="1:15" s="236" customFormat="1" x14ac:dyDescent="0.2">
      <c r="A301" s="237" t="str">
        <f>name!E$7</f>
        <v>Administrative and secretarial occupations</v>
      </c>
      <c r="B301" s="302">
        <v>2.977196104448673</v>
      </c>
      <c r="C301" s="302">
        <v>1.7357780112076071</v>
      </c>
      <c r="D301" s="302">
        <v>0.59139755124188798</v>
      </c>
      <c r="E301" s="302">
        <f t="shared" si="133"/>
        <v>5.3043716668981684</v>
      </c>
      <c r="F301" s="303"/>
      <c r="G301" s="302">
        <v>2.2453387789775388</v>
      </c>
      <c r="H301" s="302">
        <v>1.5661016084884904</v>
      </c>
      <c r="I301" s="302">
        <v>0.33271407342869896</v>
      </c>
      <c r="J301" s="302">
        <f t="shared" si="134"/>
        <v>4.1441544608947281</v>
      </c>
      <c r="K301" s="303"/>
      <c r="L301" s="302">
        <v>2.5596905733982793</v>
      </c>
      <c r="M301" s="302">
        <v>2.0974053517658335</v>
      </c>
      <c r="N301" s="302">
        <v>0.44046811267961433</v>
      </c>
      <c r="O301" s="302">
        <f t="shared" si="135"/>
        <v>5.0975640378437266</v>
      </c>
    </row>
    <row r="302" spans="1:15" s="236" customFormat="1" x14ac:dyDescent="0.2">
      <c r="A302" s="237" t="str">
        <f>name!E$8</f>
        <v>Skilled trades occupations</v>
      </c>
      <c r="B302" s="302">
        <v>1.4103713738601842</v>
      </c>
      <c r="C302" s="302">
        <v>0.26960508977415221</v>
      </c>
      <c r="D302" s="302">
        <v>0.74947128646675476</v>
      </c>
      <c r="E302" s="302">
        <f t="shared" si="133"/>
        <v>2.4294477501010912</v>
      </c>
      <c r="F302" s="303"/>
      <c r="G302" s="302">
        <v>0.73923757478343022</v>
      </c>
      <c r="H302" s="302">
        <v>0.20009390915860797</v>
      </c>
      <c r="I302" s="302">
        <v>0.39866578164557592</v>
      </c>
      <c r="J302" s="302">
        <f>SUM(G302:I302)</f>
        <v>1.337997265587614</v>
      </c>
      <c r="K302" s="303"/>
      <c r="L302" s="302">
        <v>0.70658776239559251</v>
      </c>
      <c r="M302" s="302">
        <v>0.37700908345927825</v>
      </c>
      <c r="N302" s="302">
        <v>0.46107632276939375</v>
      </c>
      <c r="O302" s="302">
        <f t="shared" si="135"/>
        <v>1.5446731686242645</v>
      </c>
    </row>
    <row r="303" spans="1:15" s="236" customFormat="1" x14ac:dyDescent="0.2">
      <c r="A303" s="237" t="str">
        <f>name!E$9</f>
        <v>Caring, leisure and other service occupations</v>
      </c>
      <c r="B303" s="302">
        <v>1.5149308550907665</v>
      </c>
      <c r="C303" s="302">
        <v>1.2531518421753147</v>
      </c>
      <c r="D303" s="302">
        <v>0.72457428062593554</v>
      </c>
      <c r="E303" s="302">
        <f t="shared" si="133"/>
        <v>3.4926569778920165</v>
      </c>
      <c r="F303" s="303"/>
      <c r="G303" s="302">
        <v>1.1703679182267643</v>
      </c>
      <c r="H303" s="302">
        <v>1.2021666609391841</v>
      </c>
      <c r="I303" s="302">
        <v>0.49195418656412021</v>
      </c>
      <c r="J303" s="302">
        <f t="shared" ref="J303:J306" si="136">SUM(G303:I303)</f>
        <v>2.8644887657300688</v>
      </c>
      <c r="K303" s="303"/>
      <c r="L303" s="302">
        <v>1.5174583755339122</v>
      </c>
      <c r="M303" s="302">
        <v>1.5084418164205107</v>
      </c>
      <c r="N303" s="302">
        <v>0.72526195803918525</v>
      </c>
      <c r="O303" s="302">
        <f t="shared" si="135"/>
        <v>3.7511621499936085</v>
      </c>
    </row>
    <row r="304" spans="1:15" s="236" customFormat="1" x14ac:dyDescent="0.2">
      <c r="A304" s="237" t="str">
        <f>name!E$10</f>
        <v>Sales and customer service occupations</v>
      </c>
      <c r="B304" s="302">
        <v>1.6981318670094487</v>
      </c>
      <c r="C304" s="302">
        <v>0.76196432762495392</v>
      </c>
      <c r="D304" s="302">
        <v>0.41847241163676863</v>
      </c>
      <c r="E304" s="302">
        <f t="shared" si="133"/>
        <v>2.8785686062711715</v>
      </c>
      <c r="F304" s="303"/>
      <c r="G304" s="302">
        <v>1.2309912306699666</v>
      </c>
      <c r="H304" s="302">
        <v>0.76481382130280173</v>
      </c>
      <c r="I304" s="302">
        <v>0.1889351621662714</v>
      </c>
      <c r="J304" s="302">
        <f t="shared" si="136"/>
        <v>2.18474021413904</v>
      </c>
      <c r="K304" s="303"/>
      <c r="L304" s="302">
        <v>1.5429497474837277</v>
      </c>
      <c r="M304" s="302">
        <v>1.1725316430414388</v>
      </c>
      <c r="N304" s="302">
        <v>0.19883591105126039</v>
      </c>
      <c r="O304" s="302">
        <f t="shared" si="135"/>
        <v>2.914317301576427</v>
      </c>
    </row>
    <row r="305" spans="1:15" s="236" customFormat="1" x14ac:dyDescent="0.2">
      <c r="A305" s="237" t="str">
        <f>name!E$11</f>
        <v>Process, plant and machine operatives</v>
      </c>
      <c r="B305" s="302">
        <v>1.342612344629982</v>
      </c>
      <c r="C305" s="302">
        <v>0.58781874264688139</v>
      </c>
      <c r="D305" s="302">
        <v>0.12761248152877239</v>
      </c>
      <c r="E305" s="302">
        <f t="shared" si="133"/>
        <v>2.058043568805636</v>
      </c>
      <c r="F305" s="303"/>
      <c r="G305" s="302">
        <v>0.76706721215956286</v>
      </c>
      <c r="H305" s="302">
        <v>0.62864793651446582</v>
      </c>
      <c r="I305" s="302">
        <v>8.3444734941085591E-2</v>
      </c>
      <c r="J305" s="302">
        <f t="shared" si="136"/>
        <v>1.4791598836151143</v>
      </c>
      <c r="K305" s="303"/>
      <c r="L305" s="302">
        <v>0.71372876971052968</v>
      </c>
      <c r="M305" s="302">
        <v>0.82848058941792369</v>
      </c>
      <c r="N305" s="302">
        <v>0.10276716426568781</v>
      </c>
      <c r="O305" s="302">
        <f t="shared" si="135"/>
        <v>1.6449765233941411</v>
      </c>
    </row>
    <row r="306" spans="1:15" s="236" customFormat="1" x14ac:dyDescent="0.2">
      <c r="A306" s="237" t="str">
        <f>name!E$12</f>
        <v>Elementary occupations</v>
      </c>
      <c r="B306" s="302">
        <v>5.4727226378260081</v>
      </c>
      <c r="C306" s="302">
        <v>8.4448838164903215</v>
      </c>
      <c r="D306" s="302">
        <v>1.1758942686404465</v>
      </c>
      <c r="E306" s="302">
        <f t="shared" si="133"/>
        <v>15.093500722956776</v>
      </c>
      <c r="F306" s="303"/>
      <c r="G306" s="302">
        <v>3.865008353645877</v>
      </c>
      <c r="H306" s="302">
        <v>7.1046676171833312</v>
      </c>
      <c r="I306" s="302">
        <v>0.69294408452709244</v>
      </c>
      <c r="J306" s="302">
        <f t="shared" si="136"/>
        <v>11.6626200553563</v>
      </c>
      <c r="K306" s="303"/>
      <c r="L306" s="302">
        <v>4.8395844465631841</v>
      </c>
      <c r="M306" s="302">
        <v>6.4406433252454622</v>
      </c>
      <c r="N306" s="302">
        <v>0.93987348958308348</v>
      </c>
      <c r="O306" s="302">
        <f t="shared" si="135"/>
        <v>12.220101261391731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26.409754609292172</v>
      </c>
      <c r="C308" s="311">
        <f t="shared" ref="C308:E308" si="137">SUM(C298:C306)</f>
        <v>14.928671328109667</v>
      </c>
      <c r="D308" s="311">
        <f t="shared" si="137"/>
        <v>8.0375740625981162</v>
      </c>
      <c r="E308" s="311">
        <f t="shared" si="137"/>
        <v>49.375999999999962</v>
      </c>
      <c r="F308" s="311"/>
      <c r="G308" s="311">
        <f t="shared" ref="G308:J308" si="138">SUM(G298:G306)</f>
        <v>20.408415305009509</v>
      </c>
      <c r="H308" s="311">
        <f t="shared" si="138"/>
        <v>13.946150988786522</v>
      </c>
      <c r="I308" s="311">
        <f t="shared" si="138"/>
        <v>4.9354337062039635</v>
      </c>
      <c r="J308" s="311">
        <f t="shared" si="138"/>
        <v>39.289999999999992</v>
      </c>
      <c r="K308" s="311"/>
      <c r="L308" s="311">
        <f t="shared" ref="L308:O308" si="139">SUM(L298:L306)</f>
        <v>24.605364757416009</v>
      </c>
      <c r="M308" s="311">
        <f t="shared" si="139"/>
        <v>16.010878534579131</v>
      </c>
      <c r="N308" s="311">
        <f t="shared" si="139"/>
        <v>5.8037567080048742</v>
      </c>
      <c r="O308" s="311">
        <f t="shared" si="139"/>
        <v>46.420000000000016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0.9750710413863799</v>
      </c>
      <c r="C315" s="302">
        <v>0.26327383914720104</v>
      </c>
      <c r="D315" s="302">
        <v>0.10061579685517046</v>
      </c>
      <c r="E315" s="302">
        <f>SUM(B315:D315)</f>
        <v>1.3389606773887512</v>
      </c>
      <c r="F315" s="303"/>
      <c r="G315" s="302">
        <v>0.94338979386309696</v>
      </c>
      <c r="H315" s="302">
        <v>0.29753491547380767</v>
      </c>
      <c r="I315" s="302">
        <v>3.7130872905571315E-2</v>
      </c>
      <c r="J315" s="302">
        <f>SUM(G315:I315)</f>
        <v>1.278055582242476</v>
      </c>
      <c r="K315" s="303"/>
      <c r="L315" s="302">
        <v>0.97070011423853086</v>
      </c>
      <c r="M315" s="302">
        <v>0.40009442595660083</v>
      </c>
      <c r="N315" s="302">
        <v>4.2860245632184851E-2</v>
      </c>
      <c r="O315" s="302">
        <f>SUM(L315:N315)</f>
        <v>1.4136547858273167</v>
      </c>
    </row>
    <row r="316" spans="1:15" s="236" customFormat="1" x14ac:dyDescent="0.2">
      <c r="A316" s="237" t="str">
        <f>name!E$5</f>
        <v>Professional occupations</v>
      </c>
      <c r="B316" s="302">
        <v>1.8548133079103331</v>
      </c>
      <c r="C316" s="302">
        <v>0.74383588043865634</v>
      </c>
      <c r="D316" s="302">
        <v>0.25699646162613077</v>
      </c>
      <c r="E316" s="302">
        <f t="shared" ref="E316:E323" si="140">SUM(B316:D316)</f>
        <v>2.8556456499751199</v>
      </c>
      <c r="F316" s="303"/>
      <c r="G316" s="302">
        <v>2.0763463159540652</v>
      </c>
      <c r="H316" s="302">
        <v>0.76380277885061465</v>
      </c>
      <c r="I316" s="302">
        <v>8.907167724382635E-2</v>
      </c>
      <c r="J316" s="302">
        <f t="shared" ref="J316:J318" si="141">SUM(G316:I316)</f>
        <v>2.9292207720485064</v>
      </c>
      <c r="K316" s="303"/>
      <c r="L316" s="302">
        <v>2.7505726024633197</v>
      </c>
      <c r="M316" s="302">
        <v>1.0676958776519982</v>
      </c>
      <c r="N316" s="302">
        <v>8.2422344745925274E-2</v>
      </c>
      <c r="O316" s="302">
        <f t="shared" ref="O316:O323" si="142">SUM(L316:N316)</f>
        <v>3.9006908248612433</v>
      </c>
    </row>
    <row r="317" spans="1:15" s="236" customFormat="1" x14ac:dyDescent="0.2">
      <c r="A317" s="237" t="str">
        <f>name!E$6</f>
        <v>Associate professional occupations</v>
      </c>
      <c r="B317" s="302">
        <v>3.9881291395226586</v>
      </c>
      <c r="C317" s="302">
        <v>0.95219260663180327</v>
      </c>
      <c r="D317" s="302">
        <v>0.11872037429961564</v>
      </c>
      <c r="E317" s="302">
        <f t="shared" si="140"/>
        <v>5.0590421204540776</v>
      </c>
      <c r="F317" s="303"/>
      <c r="G317" s="302">
        <v>3.9055291815469726</v>
      </c>
      <c r="H317" s="302">
        <v>0.79594806451852151</v>
      </c>
      <c r="I317" s="302">
        <v>3.6009120050981169E-2</v>
      </c>
      <c r="J317" s="302">
        <f t="shared" si="141"/>
        <v>4.7374863661164754</v>
      </c>
      <c r="K317" s="303"/>
      <c r="L317" s="302">
        <v>4.1464926618586002</v>
      </c>
      <c r="M317" s="302">
        <v>0.99659244834457561</v>
      </c>
      <c r="N317" s="302">
        <v>4.475296780233249E-2</v>
      </c>
      <c r="O317" s="302">
        <f t="shared" si="142"/>
        <v>5.187838078005508</v>
      </c>
    </row>
    <row r="318" spans="1:15" s="236" customFormat="1" x14ac:dyDescent="0.2">
      <c r="A318" s="237" t="str">
        <f>name!E$7</f>
        <v>Administrative and secretarial occupations</v>
      </c>
      <c r="B318" s="302">
        <v>2.883702394111872</v>
      </c>
      <c r="C318" s="302">
        <v>2.875484592690789</v>
      </c>
      <c r="D318" s="302">
        <v>3.5311106568357051E-2</v>
      </c>
      <c r="E318" s="302">
        <f t="shared" si="140"/>
        <v>5.7944980933710175</v>
      </c>
      <c r="F318" s="303"/>
      <c r="G318" s="302">
        <v>2.3808102273363465</v>
      </c>
      <c r="H318" s="302">
        <v>2.055753933580398</v>
      </c>
      <c r="I318" s="302">
        <v>9.823743730188168E-3</v>
      </c>
      <c r="J318" s="302">
        <f t="shared" si="141"/>
        <v>4.446387904646933</v>
      </c>
      <c r="K318" s="303"/>
      <c r="L318" s="302">
        <v>2.3115556872482927</v>
      </c>
      <c r="M318" s="302">
        <v>2.0966297652281765</v>
      </c>
      <c r="N318" s="302">
        <v>1.1470735469919299E-2</v>
      </c>
      <c r="O318" s="302">
        <f t="shared" si="142"/>
        <v>4.4196561879463889</v>
      </c>
    </row>
    <row r="319" spans="1:15" s="236" customFormat="1" x14ac:dyDescent="0.2">
      <c r="A319" s="237" t="str">
        <f>name!E$8</f>
        <v>Skilled trades occupations</v>
      </c>
      <c r="B319" s="302">
        <v>0.18749711143151199</v>
      </c>
      <c r="C319" s="302">
        <v>2.6934929594900715E-2</v>
      </c>
      <c r="D319" s="302">
        <v>9.5432541850486288E-2</v>
      </c>
      <c r="E319" s="302">
        <f t="shared" si="140"/>
        <v>0.309864582876899</v>
      </c>
      <c r="F319" s="303"/>
      <c r="G319" s="302">
        <v>0.13327564212457935</v>
      </c>
      <c r="H319" s="302">
        <v>1.7865759277573921E-2</v>
      </c>
      <c r="I319" s="302">
        <v>2.1588603605783671E-2</v>
      </c>
      <c r="J319" s="302">
        <f>SUM(G319:I319)</f>
        <v>0.17273000500793695</v>
      </c>
      <c r="K319" s="303"/>
      <c r="L319" s="302">
        <v>0.15187862828907661</v>
      </c>
      <c r="M319" s="302">
        <v>4.6331850952301121E-2</v>
      </c>
      <c r="N319" s="302">
        <v>2.2977382379738932E-2</v>
      </c>
      <c r="O319" s="302">
        <f t="shared" si="142"/>
        <v>0.22118786162111667</v>
      </c>
    </row>
    <row r="320" spans="1:15" s="236" customFormat="1" x14ac:dyDescent="0.2">
      <c r="A320" s="237" t="str">
        <f>name!E$9</f>
        <v>Caring, leisure and other service occupations</v>
      </c>
      <c r="B320" s="302">
        <v>0.35880409104729538</v>
      </c>
      <c r="C320" s="302">
        <v>0.20826761644939776</v>
      </c>
      <c r="D320" s="302">
        <v>1.7112037565431799E-2</v>
      </c>
      <c r="E320" s="302">
        <f t="shared" si="140"/>
        <v>0.58418374506212489</v>
      </c>
      <c r="F320" s="303"/>
      <c r="G320" s="302">
        <v>0.29415128112712818</v>
      </c>
      <c r="H320" s="302">
        <v>0.15891852531370376</v>
      </c>
      <c r="I320" s="302">
        <v>4.7347810289017469E-3</v>
      </c>
      <c r="J320" s="302">
        <f t="shared" ref="J320:J323" si="143">SUM(G320:I320)</f>
        <v>0.45780458746973368</v>
      </c>
      <c r="K320" s="303"/>
      <c r="L320" s="302">
        <v>0.36047397819766092</v>
      </c>
      <c r="M320" s="302">
        <v>0.17443777381259906</v>
      </c>
      <c r="N320" s="302">
        <v>8.8704211180221908E-3</v>
      </c>
      <c r="O320" s="302">
        <f t="shared" si="142"/>
        <v>0.54378217312828214</v>
      </c>
    </row>
    <row r="321" spans="1:15" s="236" customFormat="1" x14ac:dyDescent="0.2">
      <c r="A321" s="237" t="str">
        <f>name!E$10</f>
        <v>Sales and customer service occupations</v>
      </c>
      <c r="B321" s="302">
        <v>0.2291797285124669</v>
      </c>
      <c r="C321" s="302">
        <v>0.27678309875928719</v>
      </c>
      <c r="D321" s="302">
        <v>1.6593244942891165E-2</v>
      </c>
      <c r="E321" s="302">
        <f t="shared" si="140"/>
        <v>0.52255607221464528</v>
      </c>
      <c r="F321" s="303"/>
      <c r="G321" s="302">
        <v>0.19167176137656192</v>
      </c>
      <c r="H321" s="302">
        <v>0.21647183607011927</v>
      </c>
      <c r="I321" s="302">
        <v>4.5669856440932587E-3</v>
      </c>
      <c r="J321" s="302">
        <f t="shared" si="143"/>
        <v>0.41271058309077441</v>
      </c>
      <c r="K321" s="303"/>
      <c r="L321" s="302">
        <v>0.22085948485796175</v>
      </c>
      <c r="M321" s="302">
        <v>0.28959728466764778</v>
      </c>
      <c r="N321" s="302">
        <v>4.975680486179199E-3</v>
      </c>
      <c r="O321" s="302">
        <f t="shared" si="142"/>
        <v>0.51543245001178872</v>
      </c>
    </row>
    <row r="322" spans="1:15" s="236" customFormat="1" x14ac:dyDescent="0.2">
      <c r="A322" s="237" t="str">
        <f>name!E$11</f>
        <v>Process, plant and machine operatives</v>
      </c>
      <c r="B322" s="302">
        <v>7.6695436230922981E-2</v>
      </c>
      <c r="C322" s="302">
        <v>7.6412490270690456E-2</v>
      </c>
      <c r="D322" s="302">
        <v>3.6661785607070126E-2</v>
      </c>
      <c r="E322" s="302">
        <f t="shared" si="140"/>
        <v>0.18976971210868354</v>
      </c>
      <c r="F322" s="303"/>
      <c r="G322" s="302">
        <v>5.0704850054524533E-2</v>
      </c>
      <c r="H322" s="302">
        <v>5.0581222675515687E-2</v>
      </c>
      <c r="I322" s="302">
        <v>1.3290353057706171E-2</v>
      </c>
      <c r="J322" s="302">
        <f t="shared" si="143"/>
        <v>0.11457642578774641</v>
      </c>
      <c r="K322" s="303"/>
      <c r="L322" s="302">
        <v>5.0184847942444127E-2</v>
      </c>
      <c r="M322" s="302">
        <v>6.6912022302133653E-2</v>
      </c>
      <c r="N322" s="302">
        <v>2.9310482211512473E-2</v>
      </c>
      <c r="O322" s="302">
        <f t="shared" si="142"/>
        <v>0.14640735245609027</v>
      </c>
    </row>
    <row r="323" spans="1:15" s="236" customFormat="1" x14ac:dyDescent="0.2">
      <c r="A323" s="237" t="str">
        <f>name!E$12</f>
        <v>Elementary occupations</v>
      </c>
      <c r="B323" s="302">
        <v>0.30486695343254172</v>
      </c>
      <c r="C323" s="302">
        <v>0.42001892799961205</v>
      </c>
      <c r="D323" s="302">
        <v>1.5593465116545521E-2</v>
      </c>
      <c r="E323" s="302">
        <f t="shared" si="140"/>
        <v>0.74047934654869918</v>
      </c>
      <c r="F323" s="303"/>
      <c r="G323" s="302">
        <v>0.21170677681163472</v>
      </c>
      <c r="H323" s="302">
        <v>0.25103243876213427</v>
      </c>
      <c r="I323" s="302">
        <v>4.2885580156591628E-3</v>
      </c>
      <c r="J323" s="302">
        <f t="shared" si="143"/>
        <v>0.4670277735894281</v>
      </c>
      <c r="K323" s="303"/>
      <c r="L323" s="302">
        <v>0.21585788187583252</v>
      </c>
      <c r="M323" s="302">
        <v>0.24014910075133697</v>
      </c>
      <c r="N323" s="302">
        <v>5.3433035151154067E-3</v>
      </c>
      <c r="O323" s="302">
        <f t="shared" si="142"/>
        <v>0.4613502861422849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5.8432039819823363</v>
      </c>
      <c r="D325" s="311">
        <f t="shared" si="144"/>
        <v>0.69303681443169873</v>
      </c>
      <c r="E325" s="311">
        <f t="shared" si="144"/>
        <v>17.395000000000021</v>
      </c>
      <c r="F325" s="311"/>
      <c r="G325" s="311">
        <f t="shared" ref="G325:J325" si="145">SUM(G315:G323)</f>
        <v>10.187585830194909</v>
      </c>
      <c r="H325" s="311">
        <f t="shared" si="145"/>
        <v>4.6079094745223887</v>
      </c>
      <c r="I325" s="311">
        <f t="shared" si="145"/>
        <v>0.22050469528271099</v>
      </c>
      <c r="J325" s="311">
        <f t="shared" si="145"/>
        <v>15.016000000000011</v>
      </c>
      <c r="K325" s="311"/>
      <c r="L325" s="311">
        <f t="shared" ref="L325:O325" si="146">SUM(L315:L323)</f>
        <v>11.17857588697172</v>
      </c>
      <c r="M325" s="311">
        <f t="shared" si="146"/>
        <v>5.3784405496673706</v>
      </c>
      <c r="N325" s="311">
        <f t="shared" si="146"/>
        <v>0.25298356336093009</v>
      </c>
      <c r="O325" s="311">
        <f t="shared" si="146"/>
        <v>16.81000000000002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0.66830883184260259</v>
      </c>
      <c r="C332" s="302">
        <v>0.33331773512445101</v>
      </c>
      <c r="D332" s="302">
        <v>0.34375969215920488</v>
      </c>
      <c r="E332" s="302">
        <f>SUM(B332:D332)</f>
        <v>1.3453862591262586</v>
      </c>
      <c r="F332" s="303"/>
      <c r="G332" s="302">
        <v>0.6868647263780433</v>
      </c>
      <c r="H332" s="302">
        <v>0.52673800868720444</v>
      </c>
      <c r="I332" s="302">
        <v>0.33189165857344383</v>
      </c>
      <c r="J332" s="302">
        <f>SUM(G332:I332)</f>
        <v>1.5454943936386916</v>
      </c>
      <c r="K332" s="303"/>
      <c r="L332" s="302">
        <v>0.59324712947438074</v>
      </c>
      <c r="M332" s="302">
        <v>0.62254678745493919</v>
      </c>
      <c r="N332" s="302">
        <v>0.31640905119036811</v>
      </c>
      <c r="O332" s="302">
        <f>SUM(L332:N332)</f>
        <v>1.532202968119688</v>
      </c>
    </row>
    <row r="333" spans="1:15" s="236" customFormat="1" x14ac:dyDescent="0.2">
      <c r="A333" s="237" t="str">
        <f>name!E$5</f>
        <v>Professional occupations</v>
      </c>
      <c r="B333" s="302">
        <v>13.080975181143492</v>
      </c>
      <c r="C333" s="302">
        <v>8.2068959589116854</v>
      </c>
      <c r="D333" s="302">
        <v>1.9973670591188455</v>
      </c>
      <c r="E333" s="302">
        <f t="shared" ref="E333:E340" si="147">SUM(B333:D333)</f>
        <v>23.285238199174024</v>
      </c>
      <c r="F333" s="303"/>
      <c r="G333" s="302">
        <v>14.847325379649725</v>
      </c>
      <c r="H333" s="302">
        <v>10.941823957396714</v>
      </c>
      <c r="I333" s="302">
        <v>2.210749279346365</v>
      </c>
      <c r="J333" s="302">
        <f t="shared" ref="J333:J335" si="148">SUM(G333:I333)</f>
        <v>27.999898616392805</v>
      </c>
      <c r="K333" s="303"/>
      <c r="L333" s="302">
        <v>15.334942496538812</v>
      </c>
      <c r="M333" s="302">
        <v>12.655226055513658</v>
      </c>
      <c r="N333" s="302">
        <v>2.3156106248703696</v>
      </c>
      <c r="O333" s="302">
        <f t="shared" ref="O333:O340" si="149">SUM(L333:N333)</f>
        <v>30.30577917692284</v>
      </c>
    </row>
    <row r="334" spans="1:15" s="236" customFormat="1" x14ac:dyDescent="0.2">
      <c r="A334" s="237" t="str">
        <f>name!E$6</f>
        <v>Associate professional occupations</v>
      </c>
      <c r="B334" s="302">
        <v>1.2770502236705807</v>
      </c>
      <c r="C334" s="302">
        <v>1.5653525468127698</v>
      </c>
      <c r="D334" s="302">
        <v>0.80889685523054955</v>
      </c>
      <c r="E334" s="302">
        <f t="shared" si="147"/>
        <v>3.6512996257139001</v>
      </c>
      <c r="F334" s="303"/>
      <c r="G334" s="302">
        <v>1.4236956457393697</v>
      </c>
      <c r="H334" s="302">
        <v>2.0493886352697461</v>
      </c>
      <c r="I334" s="302">
        <v>0.62254710328037</v>
      </c>
      <c r="J334" s="302">
        <f t="shared" si="148"/>
        <v>4.0956313842894856</v>
      </c>
      <c r="K334" s="303"/>
      <c r="L334" s="302">
        <v>1.7240206865742094</v>
      </c>
      <c r="M334" s="302">
        <v>2.6167278455117997</v>
      </c>
      <c r="N334" s="302">
        <v>0.59588656461299072</v>
      </c>
      <c r="O334" s="302">
        <f t="shared" si="149"/>
        <v>4.9366350966989998</v>
      </c>
    </row>
    <row r="335" spans="1:15" s="236" customFormat="1" x14ac:dyDescent="0.2">
      <c r="A335" s="237" t="str">
        <f>name!E$7</f>
        <v>Administrative and secretarial occupations</v>
      </c>
      <c r="B335" s="302">
        <v>1.071104169211782</v>
      </c>
      <c r="C335" s="302">
        <v>2.3948876203823382</v>
      </c>
      <c r="D335" s="302">
        <v>0.11616785448716173</v>
      </c>
      <c r="E335" s="302">
        <f t="shared" si="147"/>
        <v>3.582159644081282</v>
      </c>
      <c r="F335" s="303"/>
      <c r="G335" s="302">
        <v>0.98392229008407661</v>
      </c>
      <c r="H335" s="302">
        <v>2.5256743708187872</v>
      </c>
      <c r="I335" s="302">
        <v>8.7347645524067208E-2</v>
      </c>
      <c r="J335" s="302">
        <f t="shared" si="148"/>
        <v>3.5969443064269311</v>
      </c>
      <c r="K335" s="303"/>
      <c r="L335" s="302">
        <v>0.55088864248929592</v>
      </c>
      <c r="M335" s="302">
        <v>1.2868234759893071</v>
      </c>
      <c r="N335" s="302">
        <v>4.283608418176383E-2</v>
      </c>
      <c r="O335" s="302">
        <f t="shared" si="149"/>
        <v>1.880548202660367</v>
      </c>
    </row>
    <row r="336" spans="1:15" s="236" customFormat="1" x14ac:dyDescent="0.2">
      <c r="A336" s="237" t="str">
        <f>name!E$8</f>
        <v>Skilled trades occupations</v>
      </c>
      <c r="B336" s="302">
        <v>0.34804932396423</v>
      </c>
      <c r="C336" s="302">
        <v>0.31408777204080546</v>
      </c>
      <c r="D336" s="302">
        <v>9.9966498267073323E-2</v>
      </c>
      <c r="E336" s="302">
        <f t="shared" si="147"/>
        <v>0.76210359427210883</v>
      </c>
      <c r="F336" s="303"/>
      <c r="G336" s="302">
        <v>0.25626926175461512</v>
      </c>
      <c r="H336" s="302">
        <v>0.26174991881855136</v>
      </c>
      <c r="I336" s="302">
        <v>7.7137302938827423E-2</v>
      </c>
      <c r="J336" s="302">
        <f>SUM(G336:I336)</f>
        <v>0.59515648351199379</v>
      </c>
      <c r="K336" s="303"/>
      <c r="L336" s="302">
        <v>0.13493794729468536</v>
      </c>
      <c r="M336" s="302">
        <v>0.12559531714690728</v>
      </c>
      <c r="N336" s="302">
        <v>9.6259936056350734E-2</v>
      </c>
      <c r="O336" s="302">
        <f t="shared" si="149"/>
        <v>0.35679320049794339</v>
      </c>
    </row>
    <row r="337" spans="1:15" s="236" customFormat="1" x14ac:dyDescent="0.2">
      <c r="A337" s="237" t="str">
        <f>name!E$9</f>
        <v>Caring, leisure and other service occupations</v>
      </c>
      <c r="B337" s="302">
        <v>4.4636960094098148</v>
      </c>
      <c r="C337" s="302">
        <v>6.2561112146313773</v>
      </c>
      <c r="D337" s="302">
        <v>0.33272828142850125</v>
      </c>
      <c r="E337" s="302">
        <f t="shared" si="147"/>
        <v>11.052535505469693</v>
      </c>
      <c r="F337" s="303"/>
      <c r="G337" s="302">
        <v>4.4016323447433443</v>
      </c>
      <c r="H337" s="302">
        <v>6.9926950706873177</v>
      </c>
      <c r="I337" s="302">
        <v>0.28104261461097152</v>
      </c>
      <c r="J337" s="302">
        <f t="shared" ref="J337:J340" si="150">SUM(G337:I337)</f>
        <v>11.675370030041634</v>
      </c>
      <c r="K337" s="303"/>
      <c r="L337" s="302">
        <v>5.3181307210259714</v>
      </c>
      <c r="M337" s="302">
        <v>6.6723706503507927</v>
      </c>
      <c r="N337" s="302">
        <v>0.32620481793602346</v>
      </c>
      <c r="O337" s="302">
        <f t="shared" si="149"/>
        <v>12.316706189312788</v>
      </c>
    </row>
    <row r="338" spans="1:15" s="236" customFormat="1" x14ac:dyDescent="0.2">
      <c r="A338" s="237" t="str">
        <f>name!E$10</f>
        <v>Sales and customer service occupations</v>
      </c>
      <c r="B338" s="302">
        <v>8.807525345293013E-2</v>
      </c>
      <c r="C338" s="302">
        <v>0.2015625582366187</v>
      </c>
      <c r="D338" s="302">
        <v>6.237149454540046E-2</v>
      </c>
      <c r="E338" s="302">
        <f t="shared" si="147"/>
        <v>0.3520093062349493</v>
      </c>
      <c r="F338" s="303"/>
      <c r="G338" s="302">
        <v>7.9589505725222637E-2</v>
      </c>
      <c r="H338" s="302">
        <v>0.21610319383280255</v>
      </c>
      <c r="I338" s="302">
        <v>3.8134653127233388E-2</v>
      </c>
      <c r="J338" s="302">
        <f t="shared" si="150"/>
        <v>0.33382735268525859</v>
      </c>
      <c r="K338" s="303"/>
      <c r="L338" s="302">
        <v>7.7240216779323217E-2</v>
      </c>
      <c r="M338" s="302">
        <v>0.21663463362649577</v>
      </c>
      <c r="N338" s="302">
        <v>3.4639521406008157E-2</v>
      </c>
      <c r="O338" s="302">
        <f t="shared" si="149"/>
        <v>0.32851437181182713</v>
      </c>
    </row>
    <row r="339" spans="1:15" s="236" customFormat="1" x14ac:dyDescent="0.2">
      <c r="A339" s="237" t="str">
        <f>name!E$11</f>
        <v>Process, plant and machine operatives</v>
      </c>
      <c r="B339" s="302">
        <v>3.9429123403326292E-2</v>
      </c>
      <c r="C339" s="302">
        <v>0.10033726787649969</v>
      </c>
      <c r="D339" s="302">
        <v>0.54904798240431907</v>
      </c>
      <c r="E339" s="302">
        <f t="shared" si="147"/>
        <v>0.688814373684145</v>
      </c>
      <c r="F339" s="303"/>
      <c r="G339" s="302">
        <v>2.6236602141095189E-2</v>
      </c>
      <c r="H339" s="302">
        <v>8.4075862566377682E-2</v>
      </c>
      <c r="I339" s="302">
        <v>0.54182001792288059</v>
      </c>
      <c r="J339" s="302">
        <f t="shared" si="150"/>
        <v>0.6521324826303535</v>
      </c>
      <c r="K339" s="303"/>
      <c r="L339" s="302">
        <v>1.5024863695844378E-2</v>
      </c>
      <c r="M339" s="302">
        <v>0.10153273786614796</v>
      </c>
      <c r="N339" s="302">
        <v>0.51041294558548367</v>
      </c>
      <c r="O339" s="302">
        <f t="shared" si="149"/>
        <v>0.62697054714747602</v>
      </c>
    </row>
    <row r="340" spans="1:15" s="236" customFormat="1" x14ac:dyDescent="0.2">
      <c r="A340" s="237" t="str">
        <f>name!E$12</f>
        <v>Elementary occupations</v>
      </c>
      <c r="B340" s="302">
        <v>0.18719890728171765</v>
      </c>
      <c r="C340" s="302">
        <v>3.626382759718648</v>
      </c>
      <c r="D340" s="302">
        <v>9.9871825243316267E-2</v>
      </c>
      <c r="E340" s="302">
        <f t="shared" si="147"/>
        <v>3.9134534922436819</v>
      </c>
      <c r="F340" s="303"/>
      <c r="G340" s="302">
        <v>0.1372596971133403</v>
      </c>
      <c r="H340" s="302">
        <v>3.2119613011264567</v>
      </c>
      <c r="I340" s="302">
        <v>5.1323952143081344E-2</v>
      </c>
      <c r="J340" s="302">
        <f t="shared" si="150"/>
        <v>3.4005449503828782</v>
      </c>
      <c r="K340" s="303"/>
      <c r="L340" s="302">
        <v>5.6410622398164474E-2</v>
      </c>
      <c r="M340" s="302">
        <v>1.4771715445087905</v>
      </c>
      <c r="N340" s="302">
        <v>0.16626807992109274</v>
      </c>
      <c r="O340" s="302">
        <f t="shared" si="149"/>
        <v>1.6998502468280476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21.223887023380481</v>
      </c>
      <c r="C342" s="311">
        <f t="shared" ref="C342:E342" si="151">SUM(C332:C340)</f>
        <v>22.998935433735195</v>
      </c>
      <c r="D342" s="311">
        <f t="shared" si="151"/>
        <v>4.4101775428843721</v>
      </c>
      <c r="E342" s="311">
        <f t="shared" si="151"/>
        <v>48.633000000000045</v>
      </c>
      <c r="F342" s="311"/>
      <c r="G342" s="311">
        <f t="shared" ref="G342:J342" si="152">SUM(G332:G340)</f>
        <v>22.842795453328833</v>
      </c>
      <c r="H342" s="311">
        <f t="shared" si="152"/>
        <v>26.810210319203957</v>
      </c>
      <c r="I342" s="311">
        <f t="shared" si="152"/>
        <v>4.2419942274672415</v>
      </c>
      <c r="J342" s="311">
        <f t="shared" si="152"/>
        <v>53.895000000000039</v>
      </c>
      <c r="K342" s="311"/>
      <c r="L342" s="311">
        <f t="shared" ref="L342:O342" si="153">SUM(L332:L340)</f>
        <v>23.804843326270685</v>
      </c>
      <c r="M342" s="311">
        <f t="shared" si="153"/>
        <v>25.774629047968837</v>
      </c>
      <c r="N342" s="311">
        <f t="shared" si="153"/>
        <v>4.4045276257604504</v>
      </c>
      <c r="O342" s="311">
        <f t="shared" si="153"/>
        <v>53.98399999999998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1.6252913789768577</v>
      </c>
      <c r="C349" s="302">
        <v>0.55189105887015111</v>
      </c>
      <c r="D349" s="302">
        <v>0.32194120217791927</v>
      </c>
      <c r="E349" s="302">
        <f>SUM(B349:D349)</f>
        <v>2.4991236400249277</v>
      </c>
      <c r="F349" s="303"/>
      <c r="G349" s="302">
        <v>1.7625127516051553</v>
      </c>
      <c r="H349" s="302">
        <v>0.7875066994147577</v>
      </c>
      <c r="I349" s="302">
        <v>0.30816243670970367</v>
      </c>
      <c r="J349" s="302">
        <f>SUM(G349:I349)</f>
        <v>2.8581818877296166</v>
      </c>
      <c r="K349" s="303"/>
      <c r="L349" s="302">
        <v>1.9656158956761574</v>
      </c>
      <c r="M349" s="302">
        <v>1.0610164799412181</v>
      </c>
      <c r="N349" s="302">
        <v>0.4792301160233306</v>
      </c>
      <c r="O349" s="302">
        <f>SUM(L349:N349)</f>
        <v>3.5058624916407064</v>
      </c>
    </row>
    <row r="350" spans="1:15" s="236" customFormat="1" x14ac:dyDescent="0.2">
      <c r="A350" s="237" t="str">
        <f>name!E$5</f>
        <v>Professional occupations</v>
      </c>
      <c r="B350" s="302">
        <v>8.0471594587713078</v>
      </c>
      <c r="C350" s="302">
        <v>4.3457660429843337</v>
      </c>
      <c r="D350" s="302">
        <v>1.7048617569264477</v>
      </c>
      <c r="E350" s="302">
        <f t="shared" ref="E350:E357" si="154">SUM(B350:D350)</f>
        <v>14.097787258682089</v>
      </c>
      <c r="F350" s="303"/>
      <c r="G350" s="302">
        <v>9.2249051359448</v>
      </c>
      <c r="H350" s="302">
        <v>5.6416871771035328</v>
      </c>
      <c r="I350" s="302">
        <v>1.7477339373960683</v>
      </c>
      <c r="J350" s="302">
        <f t="shared" ref="J350:J352" si="155">SUM(G350:I350)</f>
        <v>16.6143262504444</v>
      </c>
      <c r="K350" s="303"/>
      <c r="L350" s="302">
        <v>11.334927725652896</v>
      </c>
      <c r="M350" s="302">
        <v>6.6483340743505606</v>
      </c>
      <c r="N350" s="302">
        <v>2.2673510292378252</v>
      </c>
      <c r="O350" s="302">
        <f t="shared" ref="O350:O357" si="156">SUM(L350:N350)</f>
        <v>20.250612829241284</v>
      </c>
    </row>
    <row r="351" spans="1:15" s="236" customFormat="1" x14ac:dyDescent="0.2">
      <c r="A351" s="237" t="str">
        <f>name!E$6</f>
        <v>Associate professional occupations</v>
      </c>
      <c r="B351" s="302">
        <v>3.2538472629816293</v>
      </c>
      <c r="C351" s="302">
        <v>2.5228016297770575</v>
      </c>
      <c r="D351" s="302">
        <v>0.72257397087968223</v>
      </c>
      <c r="E351" s="302">
        <f t="shared" si="154"/>
        <v>6.4992228636383684</v>
      </c>
      <c r="F351" s="303"/>
      <c r="G351" s="302">
        <v>3.6327096464234137</v>
      </c>
      <c r="H351" s="302">
        <v>3.1700389726965783</v>
      </c>
      <c r="I351" s="302">
        <v>0.69189537249709543</v>
      </c>
      <c r="J351" s="302">
        <f t="shared" si="155"/>
        <v>7.4946439916170871</v>
      </c>
      <c r="K351" s="303"/>
      <c r="L351" s="302">
        <v>6.6811657287563948</v>
      </c>
      <c r="M351" s="302">
        <v>5.3343606956471374</v>
      </c>
      <c r="N351" s="302">
        <v>1.1178185524064661</v>
      </c>
      <c r="O351" s="302">
        <f t="shared" si="156"/>
        <v>13.133344976809997</v>
      </c>
    </row>
    <row r="352" spans="1:15" s="236" customFormat="1" x14ac:dyDescent="0.2">
      <c r="A352" s="237" t="str">
        <f>name!E$7</f>
        <v>Administrative and secretarial occupations</v>
      </c>
      <c r="B352" s="302">
        <v>2.4385621844877043</v>
      </c>
      <c r="C352" s="302">
        <v>3.9456781579415736</v>
      </c>
      <c r="D352" s="302">
        <v>0.20234663517051851</v>
      </c>
      <c r="E352" s="302">
        <f t="shared" si="154"/>
        <v>6.5865869775997963</v>
      </c>
      <c r="F352" s="303"/>
      <c r="G352" s="302">
        <v>2.2615916672446645</v>
      </c>
      <c r="H352" s="302">
        <v>3.9044524112197778</v>
      </c>
      <c r="I352" s="302">
        <v>0.15263613847966548</v>
      </c>
      <c r="J352" s="302">
        <f t="shared" si="155"/>
        <v>6.3186802169441076</v>
      </c>
      <c r="K352" s="303"/>
      <c r="L352" s="302">
        <v>2.1968297524902076</v>
      </c>
      <c r="M352" s="302">
        <v>2.8612809743606364</v>
      </c>
      <c r="N352" s="302">
        <v>0.10443373626348761</v>
      </c>
      <c r="O352" s="302">
        <f t="shared" si="156"/>
        <v>5.1625444631143314</v>
      </c>
    </row>
    <row r="353" spans="1:15" s="236" customFormat="1" x14ac:dyDescent="0.2">
      <c r="A353" s="237" t="str">
        <f>name!E$8</f>
        <v>Skilled trades occupations</v>
      </c>
      <c r="B353" s="302">
        <v>0.32883823328642736</v>
      </c>
      <c r="C353" s="302">
        <v>0.36948916116246905</v>
      </c>
      <c r="D353" s="302">
        <v>0.12762099613649858</v>
      </c>
      <c r="E353" s="302">
        <f t="shared" si="154"/>
        <v>0.82594839058539493</v>
      </c>
      <c r="F353" s="303"/>
      <c r="G353" s="302">
        <v>0.24663768485021639</v>
      </c>
      <c r="H353" s="302">
        <v>0.27606204175171706</v>
      </c>
      <c r="I353" s="302">
        <v>8.3231475937107821E-2</v>
      </c>
      <c r="J353" s="302">
        <f>SUM(G353:I353)</f>
        <v>0.6059312025390412</v>
      </c>
      <c r="K353" s="303"/>
      <c r="L353" s="302">
        <v>0.18363401740662874</v>
      </c>
      <c r="M353" s="302">
        <v>0.28537236214856587</v>
      </c>
      <c r="N353" s="302">
        <v>0.11220937776548945</v>
      </c>
      <c r="O353" s="302">
        <f t="shared" si="156"/>
        <v>0.58121575732068409</v>
      </c>
    </row>
    <row r="354" spans="1:15" s="236" customFormat="1" x14ac:dyDescent="0.2">
      <c r="A354" s="237" t="str">
        <f>name!E$9</f>
        <v>Caring, leisure and other service occupations</v>
      </c>
      <c r="B354" s="302">
        <v>8.6104767346872038</v>
      </c>
      <c r="C354" s="302">
        <v>9.3142606357635351</v>
      </c>
      <c r="D354" s="302">
        <v>1.6641785804765656</v>
      </c>
      <c r="E354" s="302">
        <f t="shared" si="154"/>
        <v>19.588915950927305</v>
      </c>
      <c r="F354" s="303"/>
      <c r="G354" s="302">
        <v>8.4726266279121685</v>
      </c>
      <c r="H354" s="302">
        <v>9.9628120055011031</v>
      </c>
      <c r="I354" s="302">
        <v>2.0030946185894956</v>
      </c>
      <c r="J354" s="302">
        <f t="shared" ref="J354:J357" si="157">SUM(G354:I354)</f>
        <v>20.438533252002767</v>
      </c>
      <c r="K354" s="303"/>
      <c r="L354" s="302">
        <v>11.396731157999536</v>
      </c>
      <c r="M354" s="302">
        <v>10.775159079509082</v>
      </c>
      <c r="N354" s="302">
        <v>2.6586160845959381</v>
      </c>
      <c r="O354" s="302">
        <f t="shared" si="156"/>
        <v>24.830506322104558</v>
      </c>
    </row>
    <row r="355" spans="1:15" s="236" customFormat="1" x14ac:dyDescent="0.2">
      <c r="A355" s="237" t="str">
        <f>name!E$10</f>
        <v>Sales and customer service occupations</v>
      </c>
      <c r="B355" s="302">
        <v>0.32549374193376612</v>
      </c>
      <c r="C355" s="302">
        <v>0.44497203188932472</v>
      </c>
      <c r="D355" s="302">
        <v>6.0930197625577859E-2</v>
      </c>
      <c r="E355" s="302">
        <f t="shared" si="154"/>
        <v>0.83139597144866872</v>
      </c>
      <c r="F355" s="303"/>
      <c r="G355" s="302">
        <v>0.30325775054499321</v>
      </c>
      <c r="H355" s="302">
        <v>0.43834357473580665</v>
      </c>
      <c r="I355" s="302">
        <v>3.7908593902214238E-2</v>
      </c>
      <c r="J355" s="302">
        <f t="shared" si="157"/>
        <v>0.77950991918301404</v>
      </c>
      <c r="K355" s="303"/>
      <c r="L355" s="302">
        <v>0.35865424865501522</v>
      </c>
      <c r="M355" s="302">
        <v>0.51258849007682705</v>
      </c>
      <c r="N355" s="302">
        <v>5.3511455732193271E-2</v>
      </c>
      <c r="O355" s="302">
        <f t="shared" si="156"/>
        <v>0.92475419446403551</v>
      </c>
    </row>
    <row r="356" spans="1:15" s="236" customFormat="1" x14ac:dyDescent="0.2">
      <c r="A356" s="237" t="str">
        <f>name!E$11</f>
        <v>Process, plant and machine operatives</v>
      </c>
      <c r="B356" s="302">
        <v>7.0818919114573317E-2</v>
      </c>
      <c r="C356" s="302">
        <v>0.16007631349640825</v>
      </c>
      <c r="D356" s="302">
        <v>1.9476270889755242E-2</v>
      </c>
      <c r="E356" s="302">
        <f t="shared" si="154"/>
        <v>0.25037150350073678</v>
      </c>
      <c r="F356" s="303"/>
      <c r="G356" s="302">
        <v>5.3066777274673411E-2</v>
      </c>
      <c r="H356" s="302">
        <v>0.11127427973712835</v>
      </c>
      <c r="I356" s="302">
        <v>1.2283765840580618E-2</v>
      </c>
      <c r="J356" s="302">
        <f t="shared" si="157"/>
        <v>0.17662482285238237</v>
      </c>
      <c r="K356" s="303"/>
      <c r="L356" s="302">
        <v>3.5364258201484318E-2</v>
      </c>
      <c r="M356" s="302">
        <v>9.336675183669213E-2</v>
      </c>
      <c r="N356" s="302">
        <v>1.0544550122547153E-2</v>
      </c>
      <c r="O356" s="302">
        <f t="shared" si="156"/>
        <v>0.13927556016072359</v>
      </c>
    </row>
    <row r="357" spans="1:15" s="236" customFormat="1" x14ac:dyDescent="0.2">
      <c r="A357" s="237" t="str">
        <f>name!E$12</f>
        <v>Elementary occupations</v>
      </c>
      <c r="B357" s="302">
        <v>0.41166105011974752</v>
      </c>
      <c r="C357" s="302">
        <v>1.4550536484730041</v>
      </c>
      <c r="D357" s="302">
        <v>3.2932744999983554E-2</v>
      </c>
      <c r="E357" s="302">
        <f t="shared" si="154"/>
        <v>1.8996474435927353</v>
      </c>
      <c r="F357" s="303"/>
      <c r="G357" s="302">
        <v>0.34815775741291677</v>
      </c>
      <c r="H357" s="302">
        <v>1.0742382494663909</v>
      </c>
      <c r="I357" s="302">
        <v>1.7172449808335634E-2</v>
      </c>
      <c r="J357" s="302">
        <f t="shared" si="157"/>
        <v>1.4395684566876434</v>
      </c>
      <c r="K357" s="303"/>
      <c r="L357" s="302">
        <v>0.21571903865156808</v>
      </c>
      <c r="M357" s="302">
        <v>0.73907067491593081</v>
      </c>
      <c r="N357" s="302">
        <v>8.0936915762404183E-3</v>
      </c>
      <c r="O357" s="302">
        <f t="shared" si="156"/>
        <v>0.96288340514373927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25.112148964359218</v>
      </c>
      <c r="C359" s="311">
        <f t="shared" ref="C359:E359" si="158">SUM(C349:C357)</f>
        <v>23.109988680357858</v>
      </c>
      <c r="D359" s="311">
        <f t="shared" si="158"/>
        <v>4.8568623552829484</v>
      </c>
      <c r="E359" s="311">
        <f t="shared" si="158"/>
        <v>53.079000000000022</v>
      </c>
      <c r="F359" s="311"/>
      <c r="G359" s="311">
        <f t="shared" ref="G359:J359" si="159">SUM(G349:G357)</f>
        <v>26.305465799213007</v>
      </c>
      <c r="H359" s="311">
        <f t="shared" si="159"/>
        <v>25.366415411626789</v>
      </c>
      <c r="I359" s="311">
        <f t="shared" si="159"/>
        <v>5.0541187891602668</v>
      </c>
      <c r="J359" s="311">
        <f t="shared" si="159"/>
        <v>56.726000000000056</v>
      </c>
      <c r="K359" s="311"/>
      <c r="L359" s="311">
        <f t="shared" ref="L359:O359" si="160">SUM(L349:L357)</f>
        <v>34.368641823489888</v>
      </c>
      <c r="M359" s="311">
        <f t="shared" si="160"/>
        <v>28.310549582786649</v>
      </c>
      <c r="N359" s="311">
        <f t="shared" si="160"/>
        <v>6.8118085937235184</v>
      </c>
      <c r="O359" s="311">
        <f t="shared" si="160"/>
        <v>69.491000000000057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0.9332588493591345</v>
      </c>
      <c r="C366" s="302">
        <v>0.51319439473324513</v>
      </c>
      <c r="D366" s="302">
        <v>8.5023743083356959E-2</v>
      </c>
      <c r="E366" s="302">
        <f>SUM(B366:D366)</f>
        <v>1.5314769871757365</v>
      </c>
      <c r="F366" s="303"/>
      <c r="G366" s="302">
        <v>1.2213506754863146</v>
      </c>
      <c r="H366" s="302">
        <v>0.76721947030860804</v>
      </c>
      <c r="I366" s="302">
        <v>0.1723182301453734</v>
      </c>
      <c r="J366" s="302">
        <f>SUM(G366:I366)</f>
        <v>2.1608883759402957</v>
      </c>
      <c r="K366" s="303"/>
      <c r="L366" s="302">
        <v>1.1955018454749593</v>
      </c>
      <c r="M366" s="302">
        <v>1.0402416526972271</v>
      </c>
      <c r="N366" s="302">
        <v>0.13556277524469448</v>
      </c>
      <c r="O366" s="302">
        <f>SUM(L366:N366)</f>
        <v>2.3713062734168808</v>
      </c>
    </row>
    <row r="367" spans="1:15" s="236" customFormat="1" x14ac:dyDescent="0.2">
      <c r="A367" s="237" t="str">
        <f>name!E$5</f>
        <v>Professional occupations</v>
      </c>
      <c r="B367" s="302">
        <v>0.64903964299633732</v>
      </c>
      <c r="C367" s="302">
        <v>0.30746962909972897</v>
      </c>
      <c r="D367" s="302">
        <v>0.37753349911356154</v>
      </c>
      <c r="E367" s="302">
        <f t="shared" ref="E367:E374" si="161">SUM(B367:D367)</f>
        <v>1.3340427712096279</v>
      </c>
      <c r="F367" s="303"/>
      <c r="G367" s="302">
        <v>0.97383795487840119</v>
      </c>
      <c r="H367" s="302">
        <v>0.54223082829173741</v>
      </c>
      <c r="I367" s="302">
        <v>0.79761340515852097</v>
      </c>
      <c r="J367" s="302">
        <f t="shared" ref="J367:J369" si="162">SUM(G367:I367)</f>
        <v>2.3136821883286598</v>
      </c>
      <c r="K367" s="303"/>
      <c r="L367" s="302">
        <v>1.0904051858095845</v>
      </c>
      <c r="M367" s="302">
        <v>0.76007898654890194</v>
      </c>
      <c r="N367" s="302">
        <v>0.73021325862183495</v>
      </c>
      <c r="O367" s="302">
        <f t="shared" ref="O367:O374" si="163">SUM(L367:N367)</f>
        <v>2.5806974309803214</v>
      </c>
    </row>
    <row r="368" spans="1:15" s="236" customFormat="1" x14ac:dyDescent="0.2">
      <c r="A368" s="237" t="str">
        <f>name!E$6</f>
        <v>Associate professional occupations</v>
      </c>
      <c r="B368" s="302">
        <v>0.81449620158742264</v>
      </c>
      <c r="C368" s="302">
        <v>0.4959345167050046</v>
      </c>
      <c r="D368" s="302">
        <v>1.1631171756124312</v>
      </c>
      <c r="E368" s="302">
        <f t="shared" si="161"/>
        <v>2.4735478939048585</v>
      </c>
      <c r="F368" s="303"/>
      <c r="G368" s="302">
        <v>1.0672632299138562</v>
      </c>
      <c r="H368" s="302">
        <v>0.71626329254499799</v>
      </c>
      <c r="I368" s="302">
        <v>2.6850081292454573</v>
      </c>
      <c r="J368" s="302">
        <f t="shared" si="162"/>
        <v>4.4685346517043119</v>
      </c>
      <c r="K368" s="303"/>
      <c r="L368" s="302">
        <v>0.89753184475993708</v>
      </c>
      <c r="M368" s="302">
        <v>0.65242278980452739</v>
      </c>
      <c r="N368" s="302">
        <v>2.403535641328765</v>
      </c>
      <c r="O368" s="302">
        <f t="shared" si="163"/>
        <v>3.9534902758932295</v>
      </c>
    </row>
    <row r="369" spans="1:15" s="236" customFormat="1" x14ac:dyDescent="0.2">
      <c r="A369" s="237" t="str">
        <f>name!E$7</f>
        <v>Administrative and secretarial occupations</v>
      </c>
      <c r="B369" s="302">
        <v>0.23496755413233217</v>
      </c>
      <c r="C369" s="302">
        <v>0.68046752142825828</v>
      </c>
      <c r="D369" s="302">
        <v>3.467447955554849E-2</v>
      </c>
      <c r="E369" s="302">
        <f t="shared" si="161"/>
        <v>0.95010955511613893</v>
      </c>
      <c r="F369" s="303"/>
      <c r="G369" s="302">
        <v>0.28840147709224556</v>
      </c>
      <c r="H369" s="302">
        <v>0.72458783045064401</v>
      </c>
      <c r="I369" s="302">
        <v>7.6079202176275521E-2</v>
      </c>
      <c r="J369" s="302">
        <f t="shared" si="162"/>
        <v>1.089068509719165</v>
      </c>
      <c r="K369" s="303"/>
      <c r="L369" s="302">
        <v>0.21093302188269505</v>
      </c>
      <c r="M369" s="302">
        <v>0.46239010084702387</v>
      </c>
      <c r="N369" s="302">
        <v>4.1990855485417311E-2</v>
      </c>
      <c r="O369" s="302">
        <f t="shared" si="163"/>
        <v>0.71531397821513631</v>
      </c>
    </row>
    <row r="370" spans="1:15" s="236" customFormat="1" x14ac:dyDescent="0.2">
      <c r="A370" s="237" t="str">
        <f>name!E$8</f>
        <v>Skilled trades occupations</v>
      </c>
      <c r="B370" s="302">
        <v>0.52770561359366797</v>
      </c>
      <c r="C370" s="302">
        <v>0.23983321762352039</v>
      </c>
      <c r="D370" s="302">
        <v>0.15588660996091153</v>
      </c>
      <c r="E370" s="302">
        <f t="shared" si="161"/>
        <v>0.92342544117809988</v>
      </c>
      <c r="F370" s="303"/>
      <c r="G370" s="302">
        <v>0.56450762386530462</v>
      </c>
      <c r="H370" s="302">
        <v>0.26560174441363893</v>
      </c>
      <c r="I370" s="302">
        <v>0.35660860764488556</v>
      </c>
      <c r="J370" s="302">
        <f>SUM(G370:I370)</f>
        <v>1.1867179759238291</v>
      </c>
      <c r="K370" s="303"/>
      <c r="L370" s="302">
        <v>0.53739812519148311</v>
      </c>
      <c r="M370" s="302">
        <v>0.4666363904802005</v>
      </c>
      <c r="N370" s="302">
        <v>0.37689069134579034</v>
      </c>
      <c r="O370" s="302">
        <f t="shared" si="163"/>
        <v>1.380925207017474</v>
      </c>
    </row>
    <row r="371" spans="1:15" s="236" customFormat="1" x14ac:dyDescent="0.2">
      <c r="A371" s="237" t="str">
        <f>name!E$9</f>
        <v>Caring, leisure and other service occupations</v>
      </c>
      <c r="B371" s="302">
        <v>0.29449445085569109</v>
      </c>
      <c r="C371" s="302">
        <v>0.56946764902344582</v>
      </c>
      <c r="D371" s="302">
        <v>6.1889070947641789E-2</v>
      </c>
      <c r="E371" s="302">
        <f t="shared" si="161"/>
        <v>0.9258511708267787</v>
      </c>
      <c r="F371" s="303"/>
      <c r="G371" s="302">
        <v>0.32241227102960601</v>
      </c>
      <c r="H371" s="302">
        <v>0.57604972502742879</v>
      </c>
      <c r="I371" s="302">
        <v>0.13333064019127772</v>
      </c>
      <c r="J371" s="302">
        <f t="shared" ref="J371:J374" si="164">SUM(G371:I371)</f>
        <v>1.0317926362483125</v>
      </c>
      <c r="K371" s="303"/>
      <c r="L371" s="302">
        <v>0.23908714867695216</v>
      </c>
      <c r="M371" s="302">
        <v>0.55659383825387498</v>
      </c>
      <c r="N371" s="302">
        <v>0.1126878189277836</v>
      </c>
      <c r="O371" s="302">
        <f t="shared" si="163"/>
        <v>0.90836880585861068</v>
      </c>
    </row>
    <row r="372" spans="1:15" s="236" customFormat="1" x14ac:dyDescent="0.2">
      <c r="A372" s="237" t="str">
        <f>name!E$10</f>
        <v>Sales and customer service occupations</v>
      </c>
      <c r="B372" s="302">
        <v>0.19690375071713262</v>
      </c>
      <c r="C372" s="302">
        <v>0.35798342444571335</v>
      </c>
      <c r="D372" s="302">
        <v>1.8221647805483025E-2</v>
      </c>
      <c r="E372" s="302">
        <f t="shared" si="161"/>
        <v>0.57310882296832899</v>
      </c>
      <c r="F372" s="303"/>
      <c r="G372" s="302">
        <v>0.22958864720511235</v>
      </c>
      <c r="H372" s="302">
        <v>0.39868805099722421</v>
      </c>
      <c r="I372" s="302">
        <v>2.8268229082010623E-2</v>
      </c>
      <c r="J372" s="302">
        <f t="shared" si="164"/>
        <v>0.65654492728434721</v>
      </c>
      <c r="K372" s="303"/>
      <c r="L372" s="302">
        <v>0.24615966697631159</v>
      </c>
      <c r="M372" s="302">
        <v>0.44706143469351328</v>
      </c>
      <c r="N372" s="302">
        <v>1.9081600126302976E-2</v>
      </c>
      <c r="O372" s="302">
        <f t="shared" si="163"/>
        <v>0.71230270179612787</v>
      </c>
    </row>
    <row r="373" spans="1:15" s="236" customFormat="1" x14ac:dyDescent="0.2">
      <c r="A373" s="237" t="str">
        <f>name!E$11</f>
        <v>Process, plant and machine operatives</v>
      </c>
      <c r="B373" s="302">
        <v>4.8253466282617175E-2</v>
      </c>
      <c r="C373" s="302">
        <v>4.4566492615627562E-2</v>
      </c>
      <c r="D373" s="302">
        <v>9.0486233905982035E-3</v>
      </c>
      <c r="E373" s="302">
        <f t="shared" si="161"/>
        <v>0.10186858228884293</v>
      </c>
      <c r="F373" s="303"/>
      <c r="G373" s="302">
        <v>4.3835575354742133E-2</v>
      </c>
      <c r="H373" s="302">
        <v>5.6448041077149201E-2</v>
      </c>
      <c r="I373" s="302">
        <v>2.2612283284198918E-2</v>
      </c>
      <c r="J373" s="302">
        <f t="shared" si="164"/>
        <v>0.12289589971609025</v>
      </c>
      <c r="K373" s="303"/>
      <c r="L373" s="302">
        <v>2.8491927976825003E-2</v>
      </c>
      <c r="M373" s="302">
        <v>5.6697758592894769E-2</v>
      </c>
      <c r="N373" s="302">
        <v>2.5039871895445792E-2</v>
      </c>
      <c r="O373" s="302">
        <f t="shared" si="163"/>
        <v>0.11022955846516556</v>
      </c>
    </row>
    <row r="374" spans="1:15" s="236" customFormat="1" x14ac:dyDescent="0.2">
      <c r="A374" s="237" t="str">
        <f>name!E$12</f>
        <v>Elementary occupations</v>
      </c>
      <c r="B374" s="302">
        <v>0.15024666404078307</v>
      </c>
      <c r="C374" s="302">
        <v>0.91154453125955093</v>
      </c>
      <c r="D374" s="302">
        <v>2.5777580031262886E-2</v>
      </c>
      <c r="E374" s="302">
        <f t="shared" si="161"/>
        <v>1.087568775331597</v>
      </c>
      <c r="F374" s="303"/>
      <c r="G374" s="302">
        <v>0.1431132291086406</v>
      </c>
      <c r="H374" s="302">
        <v>0.87595943161070211</v>
      </c>
      <c r="I374" s="302">
        <v>4.0802174415659614E-2</v>
      </c>
      <c r="J374" s="302">
        <f t="shared" si="164"/>
        <v>1.0598748351350025</v>
      </c>
      <c r="K374" s="303"/>
      <c r="L374" s="302">
        <v>0.12449867679662716</v>
      </c>
      <c r="M374" s="302">
        <v>0.54016283880577975</v>
      </c>
      <c r="N374" s="302">
        <v>5.9704252754655823E-2</v>
      </c>
      <c r="O374" s="302">
        <f t="shared" si="163"/>
        <v>0.72436576835706279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3.8493661935651184</v>
      </c>
      <c r="C376" s="311">
        <f t="shared" ref="C376:E376" si="165">SUM(C366:C374)</f>
        <v>4.1204613769340943</v>
      </c>
      <c r="D376" s="311">
        <f t="shared" si="165"/>
        <v>1.9311724295007959</v>
      </c>
      <c r="E376" s="311">
        <f t="shared" si="165"/>
        <v>9.9010000000000105</v>
      </c>
      <c r="F376" s="311"/>
      <c r="G376" s="311">
        <f t="shared" ref="G376:J376" si="166">SUM(G366:G374)</f>
        <v>4.8543106839342238</v>
      </c>
      <c r="H376" s="311">
        <f t="shared" si="166"/>
        <v>4.9230484147221301</v>
      </c>
      <c r="I376" s="311">
        <f t="shared" si="166"/>
        <v>4.3126409013436611</v>
      </c>
      <c r="J376" s="311">
        <f t="shared" si="166"/>
        <v>14.090000000000012</v>
      </c>
      <c r="K376" s="311"/>
      <c r="L376" s="311">
        <f t="shared" ref="L376:O376" si="167">SUM(L366:L374)</f>
        <v>4.570007443545375</v>
      </c>
      <c r="M376" s="311">
        <f t="shared" si="167"/>
        <v>4.9822857907239433</v>
      </c>
      <c r="N376" s="311">
        <f t="shared" si="167"/>
        <v>3.90470676573069</v>
      </c>
      <c r="O376" s="311">
        <f t="shared" si="167"/>
        <v>13.45700000000001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1.1397692984609442</v>
      </c>
      <c r="C383" s="302">
        <v>0.330831969375597</v>
      </c>
      <c r="D383" s="302">
        <v>0.50362241425159682</v>
      </c>
      <c r="E383" s="302">
        <f>SUM(B383:D383)</f>
        <v>1.974223682088138</v>
      </c>
      <c r="F383" s="303"/>
      <c r="G383" s="302">
        <v>1.0215670255462415</v>
      </c>
      <c r="H383" s="302">
        <v>0.43284906122964356</v>
      </c>
      <c r="I383" s="302">
        <v>0.44924542472370854</v>
      </c>
      <c r="J383" s="302">
        <f>SUM(G383:I383)</f>
        <v>1.9036615114995936</v>
      </c>
      <c r="K383" s="303"/>
      <c r="L383" s="302">
        <v>1.1189356348805963</v>
      </c>
      <c r="M383" s="302">
        <v>0.64256618442670588</v>
      </c>
      <c r="N383" s="302">
        <v>0.39893875925624495</v>
      </c>
      <c r="O383" s="302">
        <f>SUM(L383:N383)</f>
        <v>2.1604405785635472</v>
      </c>
    </row>
    <row r="384" spans="1:15" s="236" customFormat="1" x14ac:dyDescent="0.2">
      <c r="A384" s="237" t="str">
        <f>name!E$5</f>
        <v>Professional occupations</v>
      </c>
      <c r="B384" s="302">
        <v>1.448575948409923</v>
      </c>
      <c r="C384" s="302">
        <v>0.37340398667161684</v>
      </c>
      <c r="D384" s="302">
        <v>1.2262479431852793</v>
      </c>
      <c r="E384" s="302">
        <f t="shared" ref="E384:E391" si="168">SUM(B384:D384)</f>
        <v>3.0482278782668191</v>
      </c>
      <c r="F384" s="303"/>
      <c r="G384" s="302">
        <v>1.1726193346545459</v>
      </c>
      <c r="H384" s="302">
        <v>0.40583622667722719</v>
      </c>
      <c r="I384" s="302">
        <v>1.2754769797279955</v>
      </c>
      <c r="J384" s="302">
        <f t="shared" ref="J384:J386" si="169">SUM(G384:I384)</f>
        <v>2.8539325410597685</v>
      </c>
      <c r="K384" s="303"/>
      <c r="L384" s="302">
        <v>1.3588820690904075</v>
      </c>
      <c r="M384" s="302">
        <v>0.47876991764391608</v>
      </c>
      <c r="N384" s="302">
        <v>1.4059051025551466</v>
      </c>
      <c r="O384" s="302">
        <f t="shared" ref="O384:O391" si="170">SUM(L384:N384)</f>
        <v>3.2435570892894701</v>
      </c>
    </row>
    <row r="385" spans="1:15" s="236" customFormat="1" x14ac:dyDescent="0.2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0.85514166347750198</v>
      </c>
      <c r="E385" s="302">
        <f t="shared" si="168"/>
        <v>1.8878191074030801</v>
      </c>
      <c r="F385" s="303"/>
      <c r="G385" s="302">
        <v>0.55593202814936538</v>
      </c>
      <c r="H385" s="302">
        <v>0.30463132643661534</v>
      </c>
      <c r="I385" s="302">
        <v>1.2584549616028102</v>
      </c>
      <c r="J385" s="302">
        <f t="shared" si="169"/>
        <v>2.1190183161887912</v>
      </c>
      <c r="K385" s="303"/>
      <c r="L385" s="302">
        <v>0.5970813299239448</v>
      </c>
      <c r="M385" s="302">
        <v>0.33006005310315922</v>
      </c>
      <c r="N385" s="302">
        <v>1.2256704622539731</v>
      </c>
      <c r="O385" s="302">
        <f t="shared" si="170"/>
        <v>2.1528118452810769</v>
      </c>
    </row>
    <row r="386" spans="1:15" s="236" customFormat="1" x14ac:dyDescent="0.2">
      <c r="A386" s="237" t="str">
        <f>name!E$7</f>
        <v>Administrative and secretarial occupations</v>
      </c>
      <c r="B386" s="302">
        <v>0.45237318127824871</v>
      </c>
      <c r="C386" s="302">
        <v>0.50567280020739191</v>
      </c>
      <c r="D386" s="302">
        <v>0.23895920681322924</v>
      </c>
      <c r="E386" s="302">
        <f t="shared" si="168"/>
        <v>1.1970051882988697</v>
      </c>
      <c r="F386" s="303"/>
      <c r="G386" s="302">
        <v>0.35678695857982662</v>
      </c>
      <c r="H386" s="302">
        <v>0.4548269926437814</v>
      </c>
      <c r="I386" s="302">
        <v>0.30719705565506039</v>
      </c>
      <c r="J386" s="302">
        <f t="shared" si="169"/>
        <v>1.1188110068786683</v>
      </c>
      <c r="K386" s="303"/>
      <c r="L386" s="302">
        <v>0.29505033487669796</v>
      </c>
      <c r="M386" s="302">
        <v>0.4077806334941308</v>
      </c>
      <c r="N386" s="302">
        <v>0.30068108142983113</v>
      </c>
      <c r="O386" s="302">
        <f t="shared" si="170"/>
        <v>1.0035120498006598</v>
      </c>
    </row>
    <row r="387" spans="1:15" s="236" customFormat="1" x14ac:dyDescent="0.2">
      <c r="A387" s="237" t="str">
        <f>name!E$8</f>
        <v>Skilled trades occupations</v>
      </c>
      <c r="B387" s="302">
        <v>0.36119306728668799</v>
      </c>
      <c r="C387" s="302">
        <v>0.14966680450090347</v>
      </c>
      <c r="D387" s="302">
        <v>0.35320865540195862</v>
      </c>
      <c r="E387" s="302">
        <f t="shared" si="168"/>
        <v>0.86406852718955007</v>
      </c>
      <c r="F387" s="303"/>
      <c r="G387" s="302">
        <v>0.25479395787467979</v>
      </c>
      <c r="H387" s="302">
        <v>0.10323893694385324</v>
      </c>
      <c r="I387" s="302">
        <v>0.2978410030996459</v>
      </c>
      <c r="J387" s="302">
        <f>SUM(G387:I387)</f>
        <v>0.65587389791817885</v>
      </c>
      <c r="K387" s="303"/>
      <c r="L387" s="302">
        <v>0.33773068871420242</v>
      </c>
      <c r="M387" s="302">
        <v>0.21294455211331051</v>
      </c>
      <c r="N387" s="302">
        <v>0.36093507467058067</v>
      </c>
      <c r="O387" s="302">
        <f t="shared" si="170"/>
        <v>0.91161031549809368</v>
      </c>
    </row>
    <row r="388" spans="1:15" s="236" customFormat="1" x14ac:dyDescent="0.2">
      <c r="A388" s="237" t="str">
        <f>name!E$9</f>
        <v>Caring, leisure and other service occupations</v>
      </c>
      <c r="B388" s="302">
        <v>1.1788820680370367</v>
      </c>
      <c r="C388" s="302">
        <v>1.0738768414394009</v>
      </c>
      <c r="D388" s="302">
        <v>1.4854103445800571</v>
      </c>
      <c r="E388" s="302">
        <f t="shared" si="168"/>
        <v>3.7381692540564941</v>
      </c>
      <c r="F388" s="303"/>
      <c r="G388" s="302">
        <v>1.1548489016790913</v>
      </c>
      <c r="H388" s="302">
        <v>0.89317857790322241</v>
      </c>
      <c r="I388" s="302">
        <v>3.0012798765580024</v>
      </c>
      <c r="J388" s="302">
        <f t="shared" ref="J388:J391" si="171">SUM(G388:I388)</f>
        <v>5.0493073561403161</v>
      </c>
      <c r="K388" s="303"/>
      <c r="L388" s="302">
        <v>0.84423083302631663</v>
      </c>
      <c r="M388" s="302">
        <v>0.58624433419596123</v>
      </c>
      <c r="N388" s="302">
        <v>3.059628083854808</v>
      </c>
      <c r="O388" s="302">
        <f t="shared" si="170"/>
        <v>4.4901032510770857</v>
      </c>
    </row>
    <row r="389" spans="1:15" s="236" customFormat="1" x14ac:dyDescent="0.2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</v>
      </c>
      <c r="E389" s="302">
        <f t="shared" si="168"/>
        <v>1.1023650150978377</v>
      </c>
      <c r="F389" s="303"/>
      <c r="G389" s="302">
        <v>0.24415187910681807</v>
      </c>
      <c r="H389" s="302">
        <v>0.2722994721121339</v>
      </c>
      <c r="I389" s="302">
        <v>0.16798981373673436</v>
      </c>
      <c r="J389" s="302">
        <f t="shared" si="171"/>
        <v>0.6844411649556863</v>
      </c>
      <c r="K389" s="303"/>
      <c r="L389" s="302">
        <v>0.25672674912374244</v>
      </c>
      <c r="M389" s="302">
        <v>0.31217531908263363</v>
      </c>
      <c r="N389" s="302">
        <v>9.1866522179613094E-2</v>
      </c>
      <c r="O389" s="302">
        <f t="shared" si="170"/>
        <v>0.66076859038598923</v>
      </c>
    </row>
    <row r="390" spans="1:15" s="236" customFormat="1" x14ac:dyDescent="0.2">
      <c r="A390" s="237" t="str">
        <f>name!E$11</f>
        <v>Process, plant and machine operatives</v>
      </c>
      <c r="B390" s="302">
        <v>0.2285082973143526</v>
      </c>
      <c r="C390" s="302">
        <v>0.12608433694282872</v>
      </c>
      <c r="D390" s="302">
        <v>0.11137987558749582</v>
      </c>
      <c r="E390" s="302">
        <f t="shared" si="168"/>
        <v>0.4659725098446772</v>
      </c>
      <c r="F390" s="303"/>
      <c r="G390" s="302">
        <v>0.12900023125031784</v>
      </c>
      <c r="H390" s="302">
        <v>7.9783635216658627E-2</v>
      </c>
      <c r="I390" s="302">
        <v>0.14720408138955576</v>
      </c>
      <c r="J390" s="302">
        <f t="shared" si="171"/>
        <v>0.35598794785653221</v>
      </c>
      <c r="K390" s="303"/>
      <c r="L390" s="302">
        <v>0.10962376428571875</v>
      </c>
      <c r="M390" s="302">
        <v>8.475439165717745E-2</v>
      </c>
      <c r="N390" s="302">
        <v>0.19661036835575818</v>
      </c>
      <c r="O390" s="302">
        <f t="shared" si="170"/>
        <v>0.39098852429865438</v>
      </c>
    </row>
    <row r="391" spans="1:15" s="236" customFormat="1" x14ac:dyDescent="0.2">
      <c r="A391" s="237" t="str">
        <f>name!E$12</f>
        <v>Elementary occupations</v>
      </c>
      <c r="B391" s="302">
        <v>0.3511610766837413</v>
      </c>
      <c r="C391" s="302">
        <v>0.62324772396049699</v>
      </c>
      <c r="D391" s="302">
        <v>0.25974003711031962</v>
      </c>
      <c r="E391" s="302">
        <f t="shared" si="168"/>
        <v>1.234148837754558</v>
      </c>
      <c r="F391" s="303"/>
      <c r="G391" s="302">
        <v>0.22385635582844784</v>
      </c>
      <c r="H391" s="302">
        <v>0.40031179455608457</v>
      </c>
      <c r="I391" s="302">
        <v>0.22079810711792575</v>
      </c>
      <c r="J391" s="302">
        <f t="shared" si="171"/>
        <v>0.84496625750245813</v>
      </c>
      <c r="K391" s="303"/>
      <c r="L391" s="302">
        <v>0.26002552280226937</v>
      </c>
      <c r="M391" s="302">
        <v>0.21204512968426892</v>
      </c>
      <c r="N391" s="302">
        <v>0.20013710331888485</v>
      </c>
      <c r="O391" s="302">
        <f t="shared" si="170"/>
        <v>0.67220775580542313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6.2252187173130871</v>
      </c>
      <c r="C393" s="311">
        <f t="shared" ref="C393:E393" si="172">SUM(C383:C391)</f>
        <v>4.0025043743727755</v>
      </c>
      <c r="D393" s="311">
        <f t="shared" si="172"/>
        <v>5.2842769083141619</v>
      </c>
      <c r="E393" s="311">
        <f t="shared" si="172"/>
        <v>15.512000000000027</v>
      </c>
      <c r="F393" s="311"/>
      <c r="G393" s="311">
        <f t="shared" ref="G393:J393" si="173">SUM(G383:G391)</f>
        <v>5.1135566726693353</v>
      </c>
      <c r="H393" s="311">
        <f t="shared" si="173"/>
        <v>3.34695602371922</v>
      </c>
      <c r="I393" s="311">
        <f t="shared" si="173"/>
        <v>7.1254873036114388</v>
      </c>
      <c r="J393" s="311">
        <f t="shared" si="173"/>
        <v>15.585999999999993</v>
      </c>
      <c r="K393" s="311"/>
      <c r="L393" s="311">
        <f t="shared" ref="L393:O393" si="174">SUM(L383:L391)</f>
        <v>5.1782869267238976</v>
      </c>
      <c r="M393" s="311">
        <f t="shared" si="174"/>
        <v>3.2673405154012638</v>
      </c>
      <c r="N393" s="311">
        <f t="shared" si="174"/>
        <v>7.2403725578748412</v>
      </c>
      <c r="O393" s="311">
        <f t="shared" si="174"/>
        <v>15.686000000000002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Cambridge and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Cambridge and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Cambridge and Peterborough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49.756865170390796</v>
      </c>
      <c r="C8" s="11">
        <f t="array" ref="C8:C16">MMULT(aggregation!$B$13:$AA$21,'Occ T2'!C8:C33)</f>
        <v>56.202985798257018</v>
      </c>
      <c r="D8" s="11">
        <f t="array" ref="D8:D16">MMULT(aggregation!$B$13:$AA$21,'Occ T2'!D8:D33)</f>
        <v>56.776823884872442</v>
      </c>
      <c r="E8" s="11">
        <f t="array" ref="E8:E16">MMULT(aggregation!$B$13:$AA$21,'Occ T2'!E8:E33)</f>
        <v>54.005822783793533</v>
      </c>
      <c r="F8" s="11">
        <f t="array" ref="F8:F16">MMULT(aggregation!$B$13:$AA$21,'Occ T2'!F8:F33)</f>
        <v>59.87931981951786</v>
      </c>
      <c r="G8" s="11"/>
      <c r="H8" s="11">
        <f>F8-D8</f>
        <v>3.1024959346454182</v>
      </c>
      <c r="I8" s="11">
        <f t="array" ref="I8:I16">MMULT(aggregation!$B$13:$AA$21,'Occ T2'!I8:I33)</f>
        <v>29.834604759816656</v>
      </c>
      <c r="J8" s="11">
        <f>SUM(H8:I8)</f>
        <v>32.937100694462075</v>
      </c>
      <c r="L8" s="10" t="str">
        <f>name!E4</f>
        <v>Managers, directors and senior officials</v>
      </c>
      <c r="M8" s="11">
        <f t="array" ref="M8:M16">MMULT(aggregation!$B$13:$AA$21,'Occ T2'!M8:M33)</f>
        <v>33.25573689024376</v>
      </c>
      <c r="N8" s="11">
        <f t="array" ref="N8:N16">MMULT(aggregation!$B$13:$AA$21,'Occ T2'!N8:N33)</f>
        <v>36.178796162315656</v>
      </c>
      <c r="O8" s="11">
        <f t="array" ref="O8:O16">MMULT(aggregation!$B$13:$AA$21,'Occ T2'!O8:O33)</f>
        <v>36.240583573383198</v>
      </c>
      <c r="P8" s="11">
        <f t="array" ref="P8:P16">MMULT(aggregation!$B$13:$AA$21,'Occ T2'!P8:P33)</f>
        <v>33.998180388924951</v>
      </c>
      <c r="Q8" s="11">
        <f t="array" ref="Q8:Q16">MMULT(aggregation!$B$13:$AA$21,'Occ T2'!Q8:Q33)</f>
        <v>36.255923184617252</v>
      </c>
      <c r="R8" s="11"/>
      <c r="S8" s="11">
        <f>Q8-O8</f>
        <v>1.5339611234054473E-2</v>
      </c>
      <c r="T8" s="11">
        <f t="array" ref="T8:T16">MMULT(aggregation!$B$13:$AA$21,'Occ T2'!T8:T33)</f>
        <v>16.852109887327856</v>
      </c>
      <c r="U8" s="11">
        <f>SUM(S8:T8)</f>
        <v>16.867449498561911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20.53624031148923</v>
      </c>
      <c r="AA8" s="11">
        <f t="array" ref="AA8:AA16">MMULT(aggregation!$B$13:$AA$21,'Occ T2'!AA8:AA33)</f>
        <v>20.007642394868633</v>
      </c>
      <c r="AB8" s="11">
        <f t="array" ref="AB8:AB16">MMULT(aggregation!$B$13:$AA$21,'Occ T2'!AB8:AB33)</f>
        <v>23.623396634900583</v>
      </c>
      <c r="AC8" s="11"/>
      <c r="AD8" s="11">
        <f>AB8-Z8</f>
        <v>3.087156323411353</v>
      </c>
      <c r="AE8" s="11">
        <f t="array" ref="AE8:AE16">MMULT(aggregation!$B$13:$AA$21,'Occ T2'!AE8:AE33)</f>
        <v>12.982494872488795</v>
      </c>
      <c r="AF8" s="11">
        <f>SUM(AD8:AE8)</f>
        <v>16.06965119590015</v>
      </c>
    </row>
    <row r="9" spans="1:32" x14ac:dyDescent="0.2">
      <c r="A9" t="str">
        <f>name!E5</f>
        <v>Professional occupations</v>
      </c>
      <c r="B9" s="11">
        <v>99.622576889054812</v>
      </c>
      <c r="C9" s="11">
        <v>117.53331849071881</v>
      </c>
      <c r="D9" s="11">
        <v>121.19033556704213</v>
      </c>
      <c r="E9" s="11">
        <v>131.26570091250068</v>
      </c>
      <c r="F9" s="11">
        <v>146.71594486053027</v>
      </c>
      <c r="G9" s="11"/>
      <c r="H9" s="11">
        <f t="shared" ref="H9:H16" si="0">F9-D9</f>
        <v>25.525609293488145</v>
      </c>
      <c r="I9" s="11">
        <v>61.569924231440325</v>
      </c>
      <c r="J9" s="11">
        <f t="shared" ref="J9:J15" si="1">SUM(H9:I9)</f>
        <v>87.09553352492847</v>
      </c>
      <c r="L9" s="10" t="str">
        <f>name!E5</f>
        <v>Professional occupations</v>
      </c>
      <c r="M9" s="11">
        <v>55.590532829689479</v>
      </c>
      <c r="N9" s="11">
        <v>63.949357607368384</v>
      </c>
      <c r="O9" s="11">
        <v>64.562474772301044</v>
      </c>
      <c r="P9" s="11">
        <v>71.620151348160107</v>
      </c>
      <c r="Q9" s="11">
        <v>78.62715892862046</v>
      </c>
      <c r="R9" s="11"/>
      <c r="S9" s="11">
        <f t="shared" ref="S9:S16" si="2">Q9-O9</f>
        <v>14.064684156319416</v>
      </c>
      <c r="T9" s="11">
        <v>27.313403747347699</v>
      </c>
      <c r="U9" s="11">
        <f t="shared" ref="U9:U12" si="3">SUM(S9:T9)</f>
        <v>41.378087903667115</v>
      </c>
      <c r="W9" s="10" t="str">
        <f>name!E5</f>
        <v>Professional occupations</v>
      </c>
      <c r="X9" s="11">
        <v>44.032044059365397</v>
      </c>
      <c r="Y9" s="11">
        <v>53.583960883350429</v>
      </c>
      <c r="Z9" s="11">
        <v>56.627860794741039</v>
      </c>
      <c r="AA9" s="11">
        <v>59.645549564340556</v>
      </c>
      <c r="AB9" s="11">
        <v>68.088785931909939</v>
      </c>
      <c r="AC9" s="11"/>
      <c r="AD9" s="11">
        <f t="shared" ref="AD9:AD16" si="4">AB9-Z9</f>
        <v>11.4609251371689</v>
      </c>
      <c r="AE9" s="11">
        <v>34.256520484092626</v>
      </c>
      <c r="AF9" s="11">
        <f t="shared" ref="AF9:AF12" si="5">SUM(AD9:AE9)</f>
        <v>45.717445621261525</v>
      </c>
    </row>
    <row r="10" spans="1:32" x14ac:dyDescent="0.2">
      <c r="A10" t="str">
        <f>name!E6</f>
        <v>Associate professional occupations</v>
      </c>
      <c r="B10" s="11">
        <v>60.210257585346106</v>
      </c>
      <c r="C10" s="11">
        <v>64.297516956303468</v>
      </c>
      <c r="D10" s="11">
        <v>68.086169656927055</v>
      </c>
      <c r="E10" s="11">
        <v>70.8714807089316</v>
      </c>
      <c r="F10" s="11">
        <v>78.491009873694267</v>
      </c>
      <c r="G10" s="11"/>
      <c r="H10" s="11">
        <f t="shared" si="0"/>
        <v>10.404840216767212</v>
      </c>
      <c r="I10" s="11">
        <v>34.611873488599286</v>
      </c>
      <c r="J10" s="11">
        <f t="shared" si="1"/>
        <v>45.016713705366499</v>
      </c>
      <c r="L10" s="10" t="str">
        <f>name!E6</f>
        <v>Associate professional occupations</v>
      </c>
      <c r="M10" s="11">
        <v>32.726178770587552</v>
      </c>
      <c r="N10" s="11">
        <v>34.510570533129609</v>
      </c>
      <c r="O10" s="11">
        <v>36.039794820964069</v>
      </c>
      <c r="P10" s="11">
        <v>34.34168990851677</v>
      </c>
      <c r="Q10" s="11">
        <v>35.777569242675682</v>
      </c>
      <c r="R10" s="11"/>
      <c r="S10" s="11">
        <f t="shared" si="2"/>
        <v>-0.26222557828838688</v>
      </c>
      <c r="T10" s="11">
        <v>13.361810738640859</v>
      </c>
      <c r="U10" s="11">
        <f t="shared" si="3"/>
        <v>13.099585160352472</v>
      </c>
      <c r="W10" s="10" t="str">
        <f>name!E6</f>
        <v>Associate professional occupations</v>
      </c>
      <c r="X10" s="11">
        <v>27.484078814758522</v>
      </c>
      <c r="Y10" s="11">
        <v>29.786946423173895</v>
      </c>
      <c r="Z10" s="11">
        <v>32.046374835963036</v>
      </c>
      <c r="AA10" s="11">
        <v>36.529790800414794</v>
      </c>
      <c r="AB10" s="11">
        <v>42.713440631018543</v>
      </c>
      <c r="AC10" s="11"/>
      <c r="AD10" s="11">
        <f t="shared" si="4"/>
        <v>10.667065795055507</v>
      </c>
      <c r="AE10" s="11">
        <v>21.250062749958417</v>
      </c>
      <c r="AF10" s="11">
        <f t="shared" si="5"/>
        <v>31.917128545013924</v>
      </c>
    </row>
    <row r="11" spans="1:32" x14ac:dyDescent="0.2">
      <c r="A11" t="str">
        <f>name!E7</f>
        <v>Administrative and secretarial occupations</v>
      </c>
      <c r="B11" s="11">
        <v>53.642195862786984</v>
      </c>
      <c r="C11" s="11">
        <v>51.796149650216989</v>
      </c>
      <c r="D11" s="11">
        <v>51.567234989892022</v>
      </c>
      <c r="E11" s="11">
        <v>52.059991812972072</v>
      </c>
      <c r="F11" s="11">
        <v>47.47448748083383</v>
      </c>
      <c r="G11" s="11"/>
      <c r="H11" s="11">
        <f t="shared" si="0"/>
        <v>-4.0927475090581922</v>
      </c>
      <c r="I11" s="11">
        <v>25.895853543246481</v>
      </c>
      <c r="J11" s="11">
        <f t="shared" si="1"/>
        <v>21.803106034188289</v>
      </c>
      <c r="L11" s="10" t="str">
        <f>name!E7</f>
        <v>Administrative and secretarial occupations</v>
      </c>
      <c r="M11" s="11">
        <v>11.22571634190545</v>
      </c>
      <c r="N11" s="11">
        <v>10.143576249569927</v>
      </c>
      <c r="O11" s="11">
        <v>11.800166005748947</v>
      </c>
      <c r="P11" s="11">
        <v>12.499855345483166</v>
      </c>
      <c r="Q11" s="11">
        <v>13.734755862037311</v>
      </c>
      <c r="R11" s="11"/>
      <c r="S11" s="11">
        <f t="shared" si="2"/>
        <v>1.9345898562883637</v>
      </c>
      <c r="T11" s="11">
        <v>4.7512127665301618</v>
      </c>
      <c r="U11" s="11">
        <f t="shared" si="3"/>
        <v>6.6858026228185254</v>
      </c>
      <c r="W11" s="10" t="str">
        <f>name!E7</f>
        <v>Administrative and secretarial occupations</v>
      </c>
      <c r="X11" s="11">
        <v>42.416479520881502</v>
      </c>
      <c r="Y11" s="11">
        <v>41.652573400647029</v>
      </c>
      <c r="Z11" s="11">
        <v>39.767068984143044</v>
      </c>
      <c r="AA11" s="11">
        <v>39.560136467488867</v>
      </c>
      <c r="AB11" s="11">
        <v>33.739731618796519</v>
      </c>
      <c r="AC11" s="11"/>
      <c r="AD11" s="11">
        <f t="shared" si="4"/>
        <v>-6.0273373653465256</v>
      </c>
      <c r="AE11" s="11">
        <v>21.144640776716322</v>
      </c>
      <c r="AF11" s="11">
        <f t="shared" si="5"/>
        <v>15.117303411369797</v>
      </c>
    </row>
    <row r="12" spans="1:32" x14ac:dyDescent="0.2">
      <c r="A12" t="str">
        <f>name!E8</f>
        <v>Skilled trades occupations</v>
      </c>
      <c r="B12" s="11">
        <v>46.981713008252342</v>
      </c>
      <c r="C12" s="11">
        <v>44.402853801815944</v>
      </c>
      <c r="D12" s="11">
        <v>38.51172323641498</v>
      </c>
      <c r="E12" s="11">
        <v>39.162236962521817</v>
      </c>
      <c r="F12" s="11">
        <v>37.997984033910967</v>
      </c>
      <c r="G12" s="11"/>
      <c r="H12" s="11">
        <f t="shared" si="0"/>
        <v>-0.51373920250401284</v>
      </c>
      <c r="I12" s="11">
        <v>16.493878714548298</v>
      </c>
      <c r="J12" s="11">
        <f t="shared" si="1"/>
        <v>15.980139512044286</v>
      </c>
      <c r="L12" s="10" t="str">
        <f>name!E8</f>
        <v>Skilled trades occupations</v>
      </c>
      <c r="M12" s="11">
        <v>41.445692087543392</v>
      </c>
      <c r="N12" s="11">
        <v>38.557269838501405</v>
      </c>
      <c r="O12" s="11">
        <v>32.703404623113961</v>
      </c>
      <c r="P12" s="11">
        <v>32.911722295176041</v>
      </c>
      <c r="Q12" s="11">
        <v>31.04626760296614</v>
      </c>
      <c r="R12" s="11"/>
      <c r="S12" s="11">
        <f t="shared" si="2"/>
        <v>-1.6571370201478217</v>
      </c>
      <c r="T12" s="11">
        <v>12.671715941440942</v>
      </c>
      <c r="U12" s="11">
        <f t="shared" si="3"/>
        <v>11.01457892129312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5.8083186133009974</v>
      </c>
      <c r="AA12" s="11">
        <v>6.2505146673458114</v>
      </c>
      <c r="AB12" s="11">
        <v>6.9517164309448312</v>
      </c>
      <c r="AC12" s="11"/>
      <c r="AD12" s="11">
        <f t="shared" si="4"/>
        <v>1.1433978176438337</v>
      </c>
      <c r="AE12" s="11">
        <v>3.8221627731073582</v>
      </c>
      <c r="AF12" s="11">
        <f t="shared" si="5"/>
        <v>4.9655605907511919</v>
      </c>
    </row>
    <row r="13" spans="1:32" x14ac:dyDescent="0.2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48.329316866563097</v>
      </c>
      <c r="E13" s="11">
        <v>49.801628184372973</v>
      </c>
      <c r="F13" s="11">
        <v>54.720721103185731</v>
      </c>
      <c r="G13" s="11"/>
      <c r="H13" s="11">
        <f t="shared" si="0"/>
        <v>6.391404236622634</v>
      </c>
      <c r="I13" s="11">
        <v>28.656087107555873</v>
      </c>
      <c r="J13" s="11">
        <f>SUM(H13:I13)</f>
        <v>35.047491344178511</v>
      </c>
      <c r="L13" s="10" t="str">
        <f>name!E9</f>
        <v>Caring, leisure and other service occupations</v>
      </c>
      <c r="M13" s="11">
        <v>8.5011281274015769</v>
      </c>
      <c r="N13" s="11">
        <v>8.6495197760323244</v>
      </c>
      <c r="O13" s="11">
        <v>8.3314581154674272</v>
      </c>
      <c r="P13" s="11">
        <v>9.2461177732084217</v>
      </c>
      <c r="Q13" s="11">
        <v>10.840491584917068</v>
      </c>
      <c r="R13" s="11"/>
      <c r="S13" s="11">
        <f t="shared" si="2"/>
        <v>2.5090334694496406</v>
      </c>
      <c r="T13" s="11">
        <v>4.2734058074576593</v>
      </c>
      <c r="U13" s="11">
        <f>SUM(S13:T13)</f>
        <v>6.7824392769072999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39.997858751095698</v>
      </c>
      <c r="AA13" s="11">
        <v>40.555510411164562</v>
      </c>
      <c r="AB13" s="11">
        <v>43.880229518268635</v>
      </c>
      <c r="AC13" s="11"/>
      <c r="AD13" s="11">
        <f t="shared" si="4"/>
        <v>3.8823707671729366</v>
      </c>
      <c r="AE13" s="11">
        <v>24.382681300098216</v>
      </c>
      <c r="AF13" s="11">
        <f>SUM(AD13:AE13)</f>
        <v>28.265052067271153</v>
      </c>
    </row>
    <row r="14" spans="1:32" x14ac:dyDescent="0.2">
      <c r="A14" t="str">
        <f>name!E10</f>
        <v>Sales and customer service occupations</v>
      </c>
      <c r="B14" s="11">
        <v>39.663867963245281</v>
      </c>
      <c r="C14" s="11">
        <v>35.765397470514145</v>
      </c>
      <c r="D14" s="11">
        <v>35.453309743575232</v>
      </c>
      <c r="E14" s="11">
        <v>36.050797031373847</v>
      </c>
      <c r="F14" s="11">
        <v>36.432806461044784</v>
      </c>
      <c r="G14" s="11"/>
      <c r="H14" s="11">
        <f t="shared" si="0"/>
        <v>0.97949671746955147</v>
      </c>
      <c r="I14" s="11">
        <v>16.586501326118075</v>
      </c>
      <c r="J14" s="11">
        <f t="shared" si="1"/>
        <v>17.565998043587626</v>
      </c>
      <c r="L14" s="10" t="str">
        <f>name!E10</f>
        <v>Sales and customer service occupations</v>
      </c>
      <c r="M14" s="11">
        <v>15.561612225363369</v>
      </c>
      <c r="N14" s="11">
        <v>13.921629524954456</v>
      </c>
      <c r="O14" s="11">
        <v>14.306166678061667</v>
      </c>
      <c r="P14" s="11">
        <v>15.01767574359801</v>
      </c>
      <c r="Q14" s="11">
        <v>15.616380774273818</v>
      </c>
      <c r="R14" s="11"/>
      <c r="S14" s="11">
        <f t="shared" si="2"/>
        <v>1.3102140962121513</v>
      </c>
      <c r="T14" s="11">
        <v>5.117534936700407</v>
      </c>
      <c r="U14" s="11">
        <f t="shared" ref="U14:U15" si="6">SUM(S14:T14)</f>
        <v>6.4277490329125584</v>
      </c>
      <c r="W14" s="10" t="str">
        <f>name!E10</f>
        <v>Sales and customer service occupations</v>
      </c>
      <c r="X14" s="11">
        <v>24.102255737881901</v>
      </c>
      <c r="Y14" s="11">
        <v>21.843767945559705</v>
      </c>
      <c r="Z14" s="11">
        <v>21.147143065513568</v>
      </c>
      <c r="AA14" s="11">
        <v>21.033121287775895</v>
      </c>
      <c r="AB14" s="11">
        <v>20.816425686770962</v>
      </c>
      <c r="AC14" s="11"/>
      <c r="AD14" s="11">
        <f t="shared" si="4"/>
        <v>-0.33071737874260521</v>
      </c>
      <c r="AE14" s="11">
        <v>11.468966389417664</v>
      </c>
      <c r="AF14" s="11">
        <f t="shared" ref="AF14:AF15" si="7">SUM(AD14:AE14)</f>
        <v>11.138249010675059</v>
      </c>
    </row>
    <row r="15" spans="1:32" x14ac:dyDescent="0.2">
      <c r="A15" t="str">
        <f>name!E11</f>
        <v>Process, plant and machine operatives</v>
      </c>
      <c r="B15" s="11">
        <v>28.081136390352</v>
      </c>
      <c r="C15" s="11">
        <v>30.623689392947981</v>
      </c>
      <c r="D15" s="11">
        <v>26.939946604326909</v>
      </c>
      <c r="E15" s="11">
        <v>28.647488963693974</v>
      </c>
      <c r="F15" s="11">
        <v>28.184831711289959</v>
      </c>
      <c r="G15" s="11"/>
      <c r="H15" s="11">
        <f t="shared" si="0"/>
        <v>1.24488510696305</v>
      </c>
      <c r="I15" s="11">
        <v>13.568623817213066</v>
      </c>
      <c r="J15" s="11">
        <f t="shared" si="1"/>
        <v>14.813508924176116</v>
      </c>
      <c r="L15" s="10" t="str">
        <f>name!E11</f>
        <v>Process, plant and machine operatives</v>
      </c>
      <c r="M15" s="11">
        <v>23.902744501132432</v>
      </c>
      <c r="N15" s="11">
        <v>26.238455762644044</v>
      </c>
      <c r="O15" s="11">
        <v>23.099545269592074</v>
      </c>
      <c r="P15" s="11">
        <v>23.736311416435207</v>
      </c>
      <c r="Q15" s="11">
        <v>23.209720735802083</v>
      </c>
      <c r="R15" s="11"/>
      <c r="S15" s="11">
        <f t="shared" si="2"/>
        <v>0.11017546621000918</v>
      </c>
      <c r="T15" s="11">
        <v>10.921030467918179</v>
      </c>
      <c r="U15" s="11">
        <f t="shared" si="6"/>
        <v>11.031205934128188</v>
      </c>
      <c r="W15" s="10" t="str">
        <f>name!E11</f>
        <v>Process, plant and machine operatives</v>
      </c>
      <c r="X15" s="11">
        <v>4.1783918892195793</v>
      </c>
      <c r="Y15" s="11">
        <v>4.3852336303039507</v>
      </c>
      <c r="Z15" s="11">
        <v>3.8404013347348087</v>
      </c>
      <c r="AA15" s="11">
        <v>4.9111775472587729</v>
      </c>
      <c r="AB15" s="11">
        <v>4.9751109754878637</v>
      </c>
      <c r="AC15" s="11"/>
      <c r="AD15" s="11">
        <f t="shared" si="4"/>
        <v>1.134709640753055</v>
      </c>
      <c r="AE15" s="11">
        <v>2.6475933492948878</v>
      </c>
      <c r="AF15" s="11">
        <f t="shared" si="7"/>
        <v>3.7823029900479428</v>
      </c>
    </row>
    <row r="16" spans="1:32" x14ac:dyDescent="0.2">
      <c r="A16" t="str">
        <f>name!E12</f>
        <v>Elementary occupations</v>
      </c>
      <c r="B16" s="11">
        <v>58.204401406163512</v>
      </c>
      <c r="C16" s="11">
        <v>56.620399033572909</v>
      </c>
      <c r="D16" s="11">
        <v>51.784139450386299</v>
      </c>
      <c r="E16" s="11">
        <v>52.279852639839177</v>
      </c>
      <c r="F16" s="11">
        <v>51.356894655992406</v>
      </c>
      <c r="G16" s="11"/>
      <c r="H16" s="11">
        <f t="shared" si="0"/>
        <v>-0.42724479439389285</v>
      </c>
      <c r="I16" s="11">
        <v>25.21423928786237</v>
      </c>
      <c r="J16" s="11">
        <f>SUM(H16:I16)</f>
        <v>24.786994493468477</v>
      </c>
      <c r="L16" s="10" t="str">
        <f>name!E12</f>
        <v>Elementary occupations</v>
      </c>
      <c r="M16" s="11">
        <v>30.107289636649025</v>
      </c>
      <c r="N16" s="11">
        <v>27.393783369676768</v>
      </c>
      <c r="O16" s="11">
        <v>25.882183081024959</v>
      </c>
      <c r="P16" s="11">
        <v>27.100796168428715</v>
      </c>
      <c r="Q16" s="11">
        <v>26.637555660765493</v>
      </c>
      <c r="R16" s="11"/>
      <c r="S16" s="11">
        <f t="shared" si="2"/>
        <v>0.75537257974053418</v>
      </c>
      <c r="T16" s="11">
        <v>10.254680409004347</v>
      </c>
      <c r="U16" s="11">
        <f>SUM(S16:T16)</f>
        <v>11.010052988744881</v>
      </c>
      <c r="W16" s="10" t="str">
        <f>name!E12</f>
        <v>Elementary occupations</v>
      </c>
      <c r="X16" s="11">
        <v>28.097111769514513</v>
      </c>
      <c r="Y16" s="11">
        <v>29.226615663896155</v>
      </c>
      <c r="Z16" s="11">
        <v>25.901956369361343</v>
      </c>
      <c r="AA16" s="11">
        <v>25.179056471410437</v>
      </c>
      <c r="AB16" s="11">
        <v>24.71933899522692</v>
      </c>
      <c r="AC16" s="11"/>
      <c r="AD16" s="11">
        <f t="shared" si="4"/>
        <v>-1.1826173741344235</v>
      </c>
      <c r="AE16" s="11">
        <v>14.959558878858022</v>
      </c>
      <c r="AF16" s="11">
        <f>SUM(AD16:AE16)</f>
        <v>13.776941504723599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481.63599999999997</v>
      </c>
      <c r="C18" s="34">
        <f>SUM(C8:C16)</f>
        <v>506.50599999999963</v>
      </c>
      <c r="D18" s="34">
        <f>SUM(D8:D16)</f>
        <v>498.63900000000018</v>
      </c>
      <c r="E18" s="34">
        <f>SUM(E8:E16)</f>
        <v>514.14499999999975</v>
      </c>
      <c r="F18" s="34">
        <f>SUM(F8:F16)</f>
        <v>541.25400000000002</v>
      </c>
      <c r="G18" s="11"/>
      <c r="H18" s="34">
        <f>SUM(H8:H16)</f>
        <v>42.614999999999917</v>
      </c>
      <c r="I18" s="34">
        <f>SUM(I8:I16)</f>
        <v>252.43158627640042</v>
      </c>
      <c r="J18" s="34">
        <f>SUM(H18:I18)</f>
        <v>295.04658627640032</v>
      </c>
      <c r="L18" s="231" t="str">
        <f>name!E3</f>
        <v>All occupations</v>
      </c>
      <c r="M18" s="34">
        <f>SUM(M8:M16)</f>
        <v>252.31663141051607</v>
      </c>
      <c r="N18" s="34">
        <f>SUM(N8:N16)</f>
        <v>259.54295882419257</v>
      </c>
      <c r="O18" s="34">
        <f>SUM(O8:O16)</f>
        <v>252.9657769396573</v>
      </c>
      <c r="P18" s="34">
        <f>SUM(P8:P16)</f>
        <v>260.4725003879314</v>
      </c>
      <c r="Q18" s="34">
        <f>SUM(Q8:Q16)</f>
        <v>271.74582357667526</v>
      </c>
      <c r="R18" s="11"/>
      <c r="S18" s="34">
        <f>SUM(S8:S16)</f>
        <v>18.780046637017957</v>
      </c>
      <c r="T18" s="34">
        <f>SUM(T8:T16)</f>
        <v>105.51690470236812</v>
      </c>
      <c r="U18" s="34">
        <f>SUM(S18:T18)</f>
        <v>124.29695133938608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245.67322306034276</v>
      </c>
      <c r="AA18" s="34">
        <f>SUM(AA8:AA16)</f>
        <v>253.67249961206829</v>
      </c>
      <c r="AB18" s="34">
        <f>SUM(AB8:AB16)</f>
        <v>269.50817642332481</v>
      </c>
      <c r="AC18" s="11"/>
      <c r="AD18" s="34">
        <f>SUM(AD8:AD16)</f>
        <v>23.834953362982031</v>
      </c>
      <c r="AE18" s="34">
        <f>SUM(AE8:AE16)</f>
        <v>146.9146815740323</v>
      </c>
      <c r="AF18" s="34">
        <f>SUM(AD18:AE18)</f>
        <v>170.74963493701432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10.330802757765365</v>
      </c>
      <c r="C26" s="18">
        <f t="shared" si="8"/>
        <v>11.096213233062798</v>
      </c>
      <c r="D26" s="18">
        <f t="shared" si="8"/>
        <v>11.386358444660852</v>
      </c>
      <c r="E26" s="18">
        <f t="shared" si="8"/>
        <v>10.504006220773041</v>
      </c>
      <c r="F26" s="18">
        <f t="shared" si="8"/>
        <v>11.063072017854438</v>
      </c>
      <c r="G26" s="11"/>
      <c r="H26" s="40">
        <f>IF(D8&gt;0,(H8/D8)*100,0)</f>
        <v>5.4643703581172733</v>
      </c>
      <c r="I26" s="40">
        <f>IF(D8&gt;0,(I8/D8)*100,0)</f>
        <v>52.547153430619694</v>
      </c>
      <c r="J26" s="40">
        <f>IF(D8&gt;0,(J8/D8)*100,0)</f>
        <v>58.011523788736973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13.939425028602761</v>
      </c>
      <c r="O26" s="18">
        <f t="shared" si="9"/>
        <v>14.326279235008165</v>
      </c>
      <c r="P26" s="18">
        <f t="shared" si="9"/>
        <v>13.05250279330455</v>
      </c>
      <c r="Q26" s="18">
        <f t="shared" si="9"/>
        <v>13.341851111977569</v>
      </c>
      <c r="R26" s="11"/>
      <c r="S26" s="40">
        <f>IF(O8&gt;0,(S8/O8)*100,0)</f>
        <v>4.2327163973486924E-2</v>
      </c>
      <c r="T26" s="40">
        <f>IF(O8&gt;0,(T8/O8)*100,0)</f>
        <v>46.500658172913212</v>
      </c>
      <c r="U26" s="40">
        <f>IF(O8&gt;0,(U8/O8)*100,0)</f>
        <v>46.542985336886694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8.3591691661264509</v>
      </c>
      <c r="AA26" s="18">
        <f t="shared" si="10"/>
        <v>7.887194089018541</v>
      </c>
      <c r="AB26" s="18">
        <f t="shared" si="10"/>
        <v>8.7653728908745929</v>
      </c>
      <c r="AC26" s="11"/>
      <c r="AD26" s="40">
        <f>IF(Z8&gt;0,(AD8/Z8)*100,0)</f>
        <v>15.032723987380535</v>
      </c>
      <c r="AE26" s="40">
        <f>IF(Z8&gt;0,(AE8/Z8)*100,0)</f>
        <v>63.217486139493573</v>
      </c>
      <c r="AF26" s="40">
        <f>IF(Z8&gt;0,(AF8/Z8)*100,0)</f>
        <v>78.250210126874109</v>
      </c>
    </row>
    <row r="27" spans="1:32" x14ac:dyDescent="0.2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24.30422320898327</v>
      </c>
      <c r="E27" s="18">
        <f t="shared" si="8"/>
        <v>25.530871818747773</v>
      </c>
      <c r="F27" s="18">
        <f t="shared" si="8"/>
        <v>27.106671703217021</v>
      </c>
      <c r="G27" s="11"/>
      <c r="H27" s="40">
        <f t="shared" ref="H27:H36" si="11">IF(D9&gt;0,(H9/D9)*100,0)</f>
        <v>21.062413247768799</v>
      </c>
      <c r="I27" s="40">
        <f t="shared" ref="I27:I36" si="12">IF(D9&gt;0,(I9/D9)*100,0)</f>
        <v>50.804318630985243</v>
      </c>
      <c r="J27" s="40">
        <f t="shared" ref="J27:J36" si="13">IF(D9&gt;0,(J9/D9)*100,0)</f>
        <v>71.866731878754052</v>
      </c>
      <c r="L27" t="str">
        <f>$A$9</f>
        <v>Professional occupations</v>
      </c>
      <c r="M27" s="18">
        <f t="shared" ref="M27:Q27" si="14">M9/M$18*100</f>
        <v>22.032052551955786</v>
      </c>
      <c r="N27" s="18">
        <f t="shared" si="14"/>
        <v>24.639218839562496</v>
      </c>
      <c r="O27" s="18">
        <f t="shared" si="14"/>
        <v>25.522217097256533</v>
      </c>
      <c r="P27" s="18">
        <f t="shared" si="14"/>
        <v>27.496242882259565</v>
      </c>
      <c r="Q27" s="18">
        <f t="shared" si="14"/>
        <v>28.934081817244628</v>
      </c>
      <c r="R27" s="11"/>
      <c r="S27" s="40">
        <f t="shared" ref="S27:S34" si="15">IF(O9&gt;0,(S9/O9)*100,0)</f>
        <v>21.784611271365833</v>
      </c>
      <c r="T27" s="40">
        <f t="shared" ref="T27:T34" si="16">IF(O9&gt;0,(T9/O9)*100,0)</f>
        <v>42.305385355311451</v>
      </c>
      <c r="U27" s="40">
        <f t="shared" ref="U27:U34" si="17">IF(O9&gt;0,(U9/O9)*100,0)</f>
        <v>64.089996626677291</v>
      </c>
      <c r="W27" t="str">
        <f>$A$9</f>
        <v>Professional occupations</v>
      </c>
      <c r="X27" s="18">
        <f t="shared" ref="X27:AB27" si="18">X9/X$18*100</f>
        <v>19.201188425644659</v>
      </c>
      <c r="Y27" s="18">
        <f t="shared" si="18"/>
        <v>21.697157853350724</v>
      </c>
      <c r="Z27" s="18">
        <f t="shared" si="18"/>
        <v>23.050074440075218</v>
      </c>
      <c r="AA27" s="18">
        <f t="shared" si="18"/>
        <v>23.512816586565048</v>
      </c>
      <c r="AB27" s="18">
        <f t="shared" si="18"/>
        <v>25.26408914027186</v>
      </c>
      <c r="AC27" s="11"/>
      <c r="AD27" s="40">
        <f t="shared" ref="AD27:AD34" si="19">IF(Z9&gt;0,(AD9/Z9)*100,0)</f>
        <v>20.239021881316173</v>
      </c>
      <c r="AE27" s="40">
        <f t="shared" ref="AE27:AE34" si="20">IF(Z9&gt;0,(AE9/Z9)*100,0)</f>
        <v>60.494110148822685</v>
      </c>
      <c r="AF27" s="40">
        <f t="shared" ref="AF27:AF34" si="21">IF(Z9&gt;0,(AF9/Z9)*100,0)</f>
        <v>80.733132030138862</v>
      </c>
    </row>
    <row r="28" spans="1:32" x14ac:dyDescent="0.2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12.694324836488317</v>
      </c>
      <c r="D28" s="18">
        <f t="shared" si="8"/>
        <v>13.654401211483064</v>
      </c>
      <c r="E28" s="18">
        <f t="shared" si="8"/>
        <v>13.784337241231878</v>
      </c>
      <c r="F28" s="18">
        <f t="shared" si="8"/>
        <v>14.501696038032838</v>
      </c>
      <c r="G28" s="11"/>
      <c r="H28" s="40">
        <f t="shared" si="11"/>
        <v>15.281870413911042</v>
      </c>
      <c r="I28" s="40">
        <f t="shared" si="12"/>
        <v>50.835395298342931</v>
      </c>
      <c r="J28" s="40">
        <f t="shared" si="13"/>
        <v>66.117265712253968</v>
      </c>
      <c r="L28" t="str">
        <f>$A$10</f>
        <v>Associate professional occupations</v>
      </c>
      <c r="M28" s="18">
        <f t="shared" ref="M28:Q28" si="22">M10/M$18*100</f>
        <v>12.97028205696931</v>
      </c>
      <c r="N28" s="18">
        <f t="shared" si="22"/>
        <v>13.296669919104275</v>
      </c>
      <c r="O28" s="18">
        <f t="shared" si="22"/>
        <v>14.246905354933064</v>
      </c>
      <c r="P28" s="18">
        <f t="shared" si="22"/>
        <v>13.1843821736922</v>
      </c>
      <c r="Q28" s="18">
        <f t="shared" si="22"/>
        <v>13.165821197094038</v>
      </c>
      <c r="R28" s="11"/>
      <c r="S28" s="40">
        <f t="shared" si="15"/>
        <v>-0.72760008649064867</v>
      </c>
      <c r="T28" s="40">
        <f t="shared" si="16"/>
        <v>37.075157627890817</v>
      </c>
      <c r="U28" s="40">
        <f t="shared" si="17"/>
        <v>36.347557541400164</v>
      </c>
      <c r="W28" t="str">
        <f>$A$10</f>
        <v>Associate professional occupations</v>
      </c>
      <c r="X28" s="18">
        <f t="shared" ref="X28:AB28" si="23">X10/X$18*100</f>
        <v>11.98506649648035</v>
      </c>
      <c r="Y28" s="18">
        <f t="shared" si="23"/>
        <v>12.06129722138029</v>
      </c>
      <c r="Z28" s="18">
        <f t="shared" si="23"/>
        <v>13.044309199334981</v>
      </c>
      <c r="AA28" s="18">
        <f t="shared" si="23"/>
        <v>14.400374836168057</v>
      </c>
      <c r="AB28" s="18">
        <f t="shared" si="23"/>
        <v>15.848662255028293</v>
      </c>
      <c r="AC28" s="11"/>
      <c r="AD28" s="40">
        <f t="shared" si="19"/>
        <v>33.286341589828524</v>
      </c>
      <c r="AE28" s="40">
        <f t="shared" si="20"/>
        <v>66.310348233558074</v>
      </c>
      <c r="AF28" s="40">
        <f t="shared" si="21"/>
        <v>99.596689823386612</v>
      </c>
    </row>
    <row r="29" spans="1:32" x14ac:dyDescent="0.2">
      <c r="A29" t="str">
        <f>$A$11</f>
        <v>Administrative and secretarial occupations</v>
      </c>
      <c r="B29" s="18">
        <f t="shared" si="8"/>
        <v>11.137497168564432</v>
      </c>
      <c r="C29" s="18">
        <f t="shared" si="8"/>
        <v>10.226167044460881</v>
      </c>
      <c r="D29" s="18">
        <f t="shared" si="8"/>
        <v>10.341596824534784</v>
      </c>
      <c r="E29" s="18">
        <f t="shared" si="8"/>
        <v>10.125546647924631</v>
      </c>
      <c r="F29" s="18">
        <f t="shared" si="8"/>
        <v>8.7712030730181816</v>
      </c>
      <c r="G29" s="11"/>
      <c r="H29" s="40">
        <f t="shared" si="11"/>
        <v>-7.9367208846090627</v>
      </c>
      <c r="I29" s="40">
        <f t="shared" si="12"/>
        <v>50.217649925039552</v>
      </c>
      <c r="J29" s="40">
        <f t="shared" si="13"/>
        <v>42.280929040430493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3.9082455927617414</v>
      </c>
      <c r="O29" s="18">
        <f t="shared" si="24"/>
        <v>4.6647282286582863</v>
      </c>
      <c r="P29" s="18">
        <f t="shared" si="24"/>
        <v>4.79891555802116</v>
      </c>
      <c r="Q29" s="18">
        <f t="shared" si="24"/>
        <v>5.0542656668141728</v>
      </c>
      <c r="R29" s="11"/>
      <c r="S29" s="40">
        <f t="shared" si="15"/>
        <v>16.394598646712655</v>
      </c>
      <c r="T29" s="40">
        <f t="shared" si="16"/>
        <v>40.263948525939455</v>
      </c>
      <c r="U29" s="40">
        <f t="shared" si="17"/>
        <v>56.658547172652106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16.865913702040761</v>
      </c>
      <c r="Z29" s="18">
        <f t="shared" si="25"/>
        <v>16.18697735502716</v>
      </c>
      <c r="AA29" s="18">
        <f t="shared" si="25"/>
        <v>15.594964581492546</v>
      </c>
      <c r="AB29" s="18">
        <f t="shared" si="25"/>
        <v>12.519001117725082</v>
      </c>
      <c r="AC29" s="11"/>
      <c r="AD29" s="40">
        <f t="shared" si="19"/>
        <v>-15.156604495417808</v>
      </c>
      <c r="AE29" s="40">
        <f t="shared" si="20"/>
        <v>53.171232672811918</v>
      </c>
      <c r="AF29" s="40">
        <f t="shared" si="21"/>
        <v>38.014628177394108</v>
      </c>
    </row>
    <row r="30" spans="1:32" x14ac:dyDescent="0.2">
      <c r="A30" t="str">
        <f>$A$12</f>
        <v>Skilled trades occupations</v>
      </c>
      <c r="B30" s="18">
        <f t="shared" si="8"/>
        <v>9.7546099145936651</v>
      </c>
      <c r="C30" s="18">
        <f t="shared" si="8"/>
        <v>8.7665010487172861</v>
      </c>
      <c r="D30" s="18">
        <f t="shared" si="8"/>
        <v>7.7233676540372826</v>
      </c>
      <c r="E30" s="18">
        <f t="shared" si="8"/>
        <v>7.6169634952244669</v>
      </c>
      <c r="F30" s="18">
        <f t="shared" si="8"/>
        <v>7.0203608719586308</v>
      </c>
      <c r="G30" s="11"/>
      <c r="H30" s="40">
        <f t="shared" si="11"/>
        <v>-1.333981342123491</v>
      </c>
      <c r="I30" s="40">
        <f t="shared" si="12"/>
        <v>42.828202241940758</v>
      </c>
      <c r="J30" s="40">
        <f t="shared" si="13"/>
        <v>41.494220899817265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12.927995643819862</v>
      </c>
      <c r="P30" s="18">
        <f t="shared" si="26"/>
        <v>12.635392314412993</v>
      </c>
      <c r="Q30" s="18">
        <f t="shared" si="26"/>
        <v>11.424745077712736</v>
      </c>
      <c r="R30" s="11"/>
      <c r="S30" s="40">
        <f t="shared" si="15"/>
        <v>-5.0671697312413704</v>
      </c>
      <c r="T30" s="40">
        <f t="shared" si="16"/>
        <v>38.747390638603072</v>
      </c>
      <c r="U30" s="40">
        <f t="shared" si="17"/>
        <v>33.680220907361694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2.3642457004255388</v>
      </c>
      <c r="AA30" s="18">
        <f t="shared" si="27"/>
        <v>2.4640095701759104</v>
      </c>
      <c r="AB30" s="18">
        <f t="shared" si="27"/>
        <v>2.5794083590345531</v>
      </c>
      <c r="AC30" s="11"/>
      <c r="AD30" s="40">
        <f t="shared" si="19"/>
        <v>19.685521641761579</v>
      </c>
      <c r="AE30" s="40">
        <f t="shared" si="20"/>
        <v>65.804977784012053</v>
      </c>
      <c r="AF30" s="40">
        <f t="shared" si="21"/>
        <v>85.490499425773621</v>
      </c>
    </row>
    <row r="31" spans="1:32" x14ac:dyDescent="0.2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9.692245666015511</v>
      </c>
      <c r="E31" s="18">
        <f t="shared" si="8"/>
        <v>9.6863002041005934</v>
      </c>
      <c r="F31" s="18">
        <f t="shared" si="8"/>
        <v>10.109989229305599</v>
      </c>
      <c r="G31" s="11"/>
      <c r="H31" s="40">
        <f t="shared" si="11"/>
        <v>13.224693935296575</v>
      </c>
      <c r="I31" s="40">
        <f t="shared" si="12"/>
        <v>59.293383323987648</v>
      </c>
      <c r="J31" s="40">
        <f t="shared" si="13"/>
        <v>72.518077259284226</v>
      </c>
      <c r="L31" t="str">
        <f>$A$13</f>
        <v>Caring, leisure and other service occupations</v>
      </c>
      <c r="M31" s="18">
        <f t="shared" ref="M31:Q31" si="28">M13/M$18*100</f>
        <v>3.3692301929833337</v>
      </c>
      <c r="N31" s="18">
        <f t="shared" si="28"/>
        <v>3.3325965825531325</v>
      </c>
      <c r="O31" s="18">
        <f t="shared" si="28"/>
        <v>3.2935119589140394</v>
      </c>
      <c r="P31" s="18">
        <f t="shared" si="28"/>
        <v>3.5497481536199924</v>
      </c>
      <c r="Q31" s="18">
        <f t="shared" si="28"/>
        <v>3.9892026461478753</v>
      </c>
      <c r="R31" s="11"/>
      <c r="S31" s="40">
        <f t="shared" si="15"/>
        <v>30.11517833584973</v>
      </c>
      <c r="T31" s="40">
        <f t="shared" si="16"/>
        <v>51.292411823136256</v>
      </c>
      <c r="U31" s="40">
        <f t="shared" si="17"/>
        <v>81.407590158985982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16.280919122093881</v>
      </c>
      <c r="AA31" s="18">
        <f t="shared" si="29"/>
        <v>15.987350017516508</v>
      </c>
      <c r="AB31" s="18">
        <f t="shared" si="29"/>
        <v>16.281594903950001</v>
      </c>
      <c r="AC31" s="11"/>
      <c r="AD31" s="40">
        <f t="shared" si="19"/>
        <v>9.7064465158815114</v>
      </c>
      <c r="AE31" s="40">
        <f t="shared" si="20"/>
        <v>60.959966511783023</v>
      </c>
      <c r="AF31" s="40">
        <f t="shared" si="21"/>
        <v>70.666413027664547</v>
      </c>
    </row>
    <row r="32" spans="1:32" x14ac:dyDescent="0.2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7.0611991704963364</v>
      </c>
      <c r="D32" s="18">
        <f t="shared" si="8"/>
        <v>7.1100154106628679</v>
      </c>
      <c r="E32" s="18">
        <f t="shared" si="8"/>
        <v>7.0117957057588551</v>
      </c>
      <c r="F32" s="18">
        <f t="shared" si="8"/>
        <v>6.7311847046016808</v>
      </c>
      <c r="H32" s="40">
        <f t="shared" si="11"/>
        <v>2.7627793414888537</v>
      </c>
      <c r="I32" s="40">
        <f t="shared" si="12"/>
        <v>46.784070221042882</v>
      </c>
      <c r="J32" s="40">
        <f t="shared" si="13"/>
        <v>49.546849562531733</v>
      </c>
      <c r="L32" t="str">
        <f>$A$14</f>
        <v>Sales and customer service occupations</v>
      </c>
      <c r="M32" s="18">
        <f t="shared" ref="M32:Q32" si="30">M14/M$18*100</f>
        <v>6.1674936520711618</v>
      </c>
      <c r="N32" s="18">
        <f t="shared" si="30"/>
        <v>5.3639018326767998</v>
      </c>
      <c r="O32" s="18">
        <f t="shared" si="30"/>
        <v>5.6553763323780641</v>
      </c>
      <c r="P32" s="18">
        <f t="shared" si="30"/>
        <v>5.7655513427450602</v>
      </c>
      <c r="Q32" s="18">
        <f t="shared" si="30"/>
        <v>5.7466865796623852</v>
      </c>
      <c r="S32" s="40">
        <f t="shared" si="15"/>
        <v>9.1583869089219316</v>
      </c>
      <c r="T32" s="40">
        <f t="shared" si="16"/>
        <v>35.771531618935242</v>
      </c>
      <c r="U32" s="40">
        <f t="shared" si="17"/>
        <v>44.929918527857176</v>
      </c>
      <c r="W32" t="str">
        <f>$A$14</f>
        <v>Sales and customer service occupations</v>
      </c>
      <c r="X32" s="18">
        <f t="shared" ref="X32:AB32" si="31">X14/X$18*100</f>
        <v>10.510344540948285</v>
      </c>
      <c r="Y32" s="18">
        <f t="shared" si="31"/>
        <v>8.8449542253610502</v>
      </c>
      <c r="Z32" s="18">
        <f t="shared" si="31"/>
        <v>8.6078339356989524</v>
      </c>
      <c r="AA32" s="18">
        <f t="shared" si="31"/>
        <v>8.2914471690628844</v>
      </c>
      <c r="AB32" s="18">
        <f t="shared" si="31"/>
        <v>7.7238568280295734</v>
      </c>
      <c r="AD32" s="40">
        <f t="shared" si="19"/>
        <v>-1.5638867988836469</v>
      </c>
      <c r="AE32" s="40">
        <f t="shared" si="20"/>
        <v>54.234117364633882</v>
      </c>
      <c r="AF32" s="40">
        <f t="shared" si="21"/>
        <v>52.670230565750245</v>
      </c>
    </row>
    <row r="33" spans="1:32" x14ac:dyDescent="0.2">
      <c r="A33" t="str">
        <f>$A$15</f>
        <v>Process, plant and machine operatives</v>
      </c>
      <c r="B33" s="18">
        <f t="shared" si="8"/>
        <v>5.8303649208846524</v>
      </c>
      <c r="C33" s="18">
        <f t="shared" si="8"/>
        <v>6.0460664617888042</v>
      </c>
      <c r="D33" s="18">
        <f t="shared" si="8"/>
        <v>5.4026954579017881</v>
      </c>
      <c r="E33" s="18">
        <f t="shared" si="8"/>
        <v>5.5718696017065206</v>
      </c>
      <c r="F33" s="18">
        <f t="shared" si="8"/>
        <v>5.2073207239650809</v>
      </c>
      <c r="G33" s="11"/>
      <c r="H33" s="40">
        <f t="shared" si="11"/>
        <v>4.6209635276823642</v>
      </c>
      <c r="I33" s="40">
        <f t="shared" si="12"/>
        <v>50.36618675047324</v>
      </c>
      <c r="J33" s="40">
        <f t="shared" si="13"/>
        <v>54.987150278155603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</v>
      </c>
      <c r="O33" s="18">
        <f t="shared" si="32"/>
        <v>9.1314902549455379</v>
      </c>
      <c r="P33" s="18">
        <f t="shared" si="32"/>
        <v>9.1127897882056015</v>
      </c>
      <c r="Q33" s="18">
        <f t="shared" si="32"/>
        <v>8.540966860251773</v>
      </c>
      <c r="R33" s="11"/>
      <c r="S33" s="40">
        <f t="shared" si="15"/>
        <v>0.4769594592627876</v>
      </c>
      <c r="T33" s="40">
        <f t="shared" si="16"/>
        <v>47.278118856713917</v>
      </c>
      <c r="U33" s="40">
        <f t="shared" si="17"/>
        <v>47.755078315976704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1.7756639250252049</v>
      </c>
      <c r="Z33" s="18">
        <f t="shared" si="33"/>
        <v>1.5632152690045187</v>
      </c>
      <c r="AA33" s="18">
        <f t="shared" si="33"/>
        <v>1.9360307304769928</v>
      </c>
      <c r="AB33" s="18">
        <f t="shared" si="33"/>
        <v>1.8459963039018539</v>
      </c>
      <c r="AC33" s="11"/>
      <c r="AD33" s="40">
        <f t="shared" si="19"/>
        <v>29.546642182682454</v>
      </c>
      <c r="AE33" s="40">
        <f t="shared" si="20"/>
        <v>68.940538202310364</v>
      </c>
      <c r="AF33" s="40">
        <f t="shared" si="21"/>
        <v>98.487180384992811</v>
      </c>
    </row>
    <row r="34" spans="1:32" x14ac:dyDescent="0.2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11.178623556991022</v>
      </c>
      <c r="D34" s="18">
        <f t="shared" si="8"/>
        <v>10.385096121720579</v>
      </c>
      <c r="E34" s="18">
        <f t="shared" si="8"/>
        <v>10.168309064532224</v>
      </c>
      <c r="F34" s="18">
        <f t="shared" si="8"/>
        <v>9.4885016380465377</v>
      </c>
      <c r="G34" s="11"/>
      <c r="H34" s="40">
        <f t="shared" si="11"/>
        <v>-0.82504952081559735</v>
      </c>
      <c r="I34" s="40">
        <f t="shared" si="12"/>
        <v>48.691046245964557</v>
      </c>
      <c r="J34" s="40">
        <f t="shared" si="13"/>
        <v>47.86599672514896</v>
      </c>
      <c r="L34" t="str">
        <f>$A$16</f>
        <v>Elementary occupations</v>
      </c>
      <c r="M34" s="18">
        <f t="shared" ref="M34:Q34" si="34">M16/M$18*100</f>
        <v>11.932344478578914</v>
      </c>
      <c r="N34" s="18">
        <f t="shared" si="34"/>
        <v>10.554623979698322</v>
      </c>
      <c r="O34" s="18">
        <f t="shared" si="34"/>
        <v>10.231495894086464</v>
      </c>
      <c r="P34" s="18">
        <f t="shared" si="34"/>
        <v>10.404474993738875</v>
      </c>
      <c r="Q34" s="18">
        <f t="shared" si="34"/>
        <v>9.8023790430948399</v>
      </c>
      <c r="R34" s="11"/>
      <c r="S34" s="40">
        <f t="shared" si="15"/>
        <v>2.9185041206756686</v>
      </c>
      <c r="T34" s="40">
        <f t="shared" si="16"/>
        <v>39.620616147029637</v>
      </c>
      <c r="U34" s="40">
        <f t="shared" si="17"/>
        <v>42.539120267705307</v>
      </c>
      <c r="W34" t="str">
        <f>$A$16</f>
        <v>Elementary occupations</v>
      </c>
      <c r="X34" s="18">
        <f t="shared" ref="X34:AB34" si="35">X16/X$18*100</f>
        <v>12.252393656208149</v>
      </c>
      <c r="Y34" s="18">
        <f t="shared" si="35"/>
        <v>11.834408713444056</v>
      </c>
      <c r="Z34" s="18">
        <f t="shared" si="35"/>
        <v>10.543255812213303</v>
      </c>
      <c r="AA34" s="18">
        <f t="shared" si="35"/>
        <v>9.925812419523524</v>
      </c>
      <c r="AB34" s="18">
        <f t="shared" si="35"/>
        <v>9.1720182011841782</v>
      </c>
      <c r="AC34" s="11"/>
      <c r="AD34" s="40">
        <f t="shared" si="19"/>
        <v>-4.5657453717793555</v>
      </c>
      <c r="AE34" s="40">
        <f t="shared" si="20"/>
        <v>57.754552071415119</v>
      </c>
      <c r="AF34" s="40">
        <f t="shared" si="21"/>
        <v>53.188806699635762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8.5462629276891509</v>
      </c>
      <c r="I36" s="43">
        <f t="shared" si="12"/>
        <v>50.624116099302363</v>
      </c>
      <c r="J36" s="43">
        <f t="shared" si="13"/>
        <v>59.170379026991512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7.423947564850943</v>
      </c>
      <c r="T36" s="43">
        <f t="shared" ref="T36" si="37">IF(O18&gt;0,(T18/O18)*100,0)</f>
        <v>41.711928775068344</v>
      </c>
      <c r="U36" s="43">
        <f t="shared" ref="U36" si="38">IF(O18&gt;0,(U18/O18)*100,0)</f>
        <v>49.135876339919292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9.7018930537365247</v>
      </c>
      <c r="AE36" s="43">
        <f t="shared" ref="AE36" si="40">IF(Z18&gt;0,(AE18/Z18)*100,0)</f>
        <v>59.80085242661827</v>
      </c>
      <c r="AF36" s="43">
        <f t="shared" ref="AF36" si="41">IF(Z18&gt;0,(AF18/Z18)*100,0)</f>
        <v>69.50274548035479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Cambridge and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Cambridge and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Cambridge and Peterborough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1.021009966757358</v>
      </c>
      <c r="D46" s="18">
        <f t="shared" si="42"/>
        <v>-0.99573623392472665</v>
      </c>
      <c r="E46" s="18">
        <f t="shared" si="42"/>
        <v>1.0377408699294488</v>
      </c>
      <c r="F46" s="18">
        <f>IF(F$6-D$6 &lt;&gt; 0,(EXP(LN(F8/D8)/(F$6-D$6))-1)*100,0)</f>
        <v>0.35531634496699382</v>
      </c>
      <c r="H46" s="18">
        <f>IF($F$6-$D$6 &lt;&gt; 0,(EXP(LN(1+(H26/100))/($F$6-$D$6))-1)*100,0)</f>
        <v>0.35531634496699382</v>
      </c>
      <c r="I46" s="18">
        <f>IF($F$6-$D$6 &lt;&gt; 0,(EXP(LN(1+(I26/100))/($F$6-$D$6))-1)*100,0)</f>
        <v>2.8553628308722212</v>
      </c>
      <c r="J46" s="18">
        <f>IF($F$6-$D$6 &lt;&gt; 0,(EXP(LN(1+(J26/100))/($F$6-$D$6))-1)*100,0)</f>
        <v>3.0969737448132584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0.17078349094405976</v>
      </c>
      <c r="O46" s="18">
        <f t="shared" ref="O46:O54" si="45">IF(P$6-O$6 &lt;&gt; 0,(EXP(LN(P8/O8)/(P$6-O$6))-1)*100,0)</f>
        <v>-1.2693267978902689</v>
      </c>
      <c r="P46" s="18">
        <f t="shared" ref="P46:P54" si="46">IF(Q$6-P$6 &lt;&gt; 0,(EXP(LN(Q8/P8)/(Q$6-P$6))-1)*100,0)</f>
        <v>0.64502901886356323</v>
      </c>
      <c r="Q46" s="18">
        <f>IF(Q$6-O$6 &lt;&gt; 0,(EXP(LN(Q8/O8)/(Q$6-O$6))-1)*100,0)</f>
        <v>2.8212537003691196E-3</v>
      </c>
      <c r="S46" s="18">
        <f>IF($F$6-$D$6 &lt;&gt; 0,(EXP(LN(1+(S26/100))/($F$6-$D$6))-1)*100,0)</f>
        <v>2.8212537003691196E-3</v>
      </c>
      <c r="T46" s="18">
        <f>IF($F$6-$D$6 &lt;&gt; 0,(EXP(LN(1+(T26/100))/($F$6-$D$6))-1)*100,0)</f>
        <v>2.5784120431946445</v>
      </c>
      <c r="U46" s="18">
        <f>IF($F$6-$D$6 &lt;&gt; 0,(EXP(LN(1+(U26/100))/($F$6-$D$6))-1)*100,0)</f>
        <v>2.5803875828807055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2.5571605386159879</v>
      </c>
      <c r="Z46" s="18">
        <f t="shared" ref="Z46:Z54" si="49">IF(AA$6-Z$6 &lt;&gt; 0,(EXP(LN(AA8/Z8)/(AA$6-Z$6))-1)*100,0)</f>
        <v>-0.52017886268170832</v>
      </c>
      <c r="AA46" s="18">
        <f t="shared" ref="AA46:AA54" si="50">IF(AB$6-AA$6 &lt;&gt; 0,(EXP(LN(AB8/AA8)/(AB$6-AA$6))-1)*100,0)</f>
        <v>1.6751080339205471</v>
      </c>
      <c r="AB46" s="18">
        <f>IF(AB$6-Z$6 &lt;&gt; 0,(EXP(LN(AB8/Z8)/(AB$6-Z$6))-1)*100,0)</f>
        <v>0.93801509799669169</v>
      </c>
      <c r="AD46" s="18">
        <f>IF($F$6-$D$6 &lt;&gt; 0,(EXP(LN(1+(AD26/100))/($F$6-$D$6))-1)*100,0)</f>
        <v>0.93801509799669169</v>
      </c>
      <c r="AE46" s="18">
        <f>IF($F$6-$D$6 &lt;&gt; 0,(EXP(LN(1+(AE26/100))/($F$6-$D$6))-1)*100,0)</f>
        <v>3.3200114524826629</v>
      </c>
      <c r="AF46" s="18">
        <f>IF($F$6-$D$6 &lt;&gt; 0,(EXP(LN(1+(AF26/100))/($F$6-$D$6))-1)*100,0)</f>
        <v>3.9286621381912745</v>
      </c>
    </row>
    <row r="47" spans="1:32" x14ac:dyDescent="0.2">
      <c r="A47" t="str">
        <f>$A$9</f>
        <v>Professional occupations</v>
      </c>
      <c r="B47" s="18">
        <f t="shared" si="42"/>
        <v>4.2199371173969213</v>
      </c>
      <c r="C47" s="18">
        <f t="shared" si="42"/>
        <v>3.1114726643339807</v>
      </c>
      <c r="D47" s="18">
        <f t="shared" si="42"/>
        <v>1.6100475912623313</v>
      </c>
      <c r="E47" s="18">
        <f t="shared" si="42"/>
        <v>1.1189625654576707</v>
      </c>
      <c r="F47" s="18">
        <f>IF(F$6-D$6 &lt;&gt; 0,(EXP(LN(F9/D9)/(F$6-D$6))-1)*100,0)</f>
        <v>1.2823932913663905</v>
      </c>
      <c r="H47" s="18">
        <f t="shared" ref="H47:J56" si="51">IF($F$6-$D$6 &lt;&gt; 0,(EXP(LN(1+(H27/100))/($F$6-$D$6))-1)*100,0)</f>
        <v>1.2823932913663905</v>
      </c>
      <c r="I47" s="18">
        <f t="shared" si="51"/>
        <v>2.7766012837981746</v>
      </c>
      <c r="J47" s="18">
        <f t="shared" si="51"/>
        <v>3.6762916166142023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0.95875422032700719</v>
      </c>
      <c r="O47" s="18">
        <f t="shared" si="45"/>
        <v>2.0965373522256137</v>
      </c>
      <c r="P47" s="18">
        <f t="shared" si="46"/>
        <v>0.93777678238522455</v>
      </c>
      <c r="Q47" s="18">
        <f>IF(Q$6-O$6 &lt;&gt; 0,(EXP(LN(Q9/O9)/(Q$6-O$6))-1)*100,0)</f>
        <v>1.3225616038320842</v>
      </c>
      <c r="S47" s="18">
        <f t="shared" ref="S47:U47" si="52">IF($F$6-$D$6 &lt;&gt; 0,(EXP(LN(1+(S27/100))/($F$6-$D$6))-1)*100,0)</f>
        <v>1.3225616038320842</v>
      </c>
      <c r="T47" s="18">
        <f t="shared" si="52"/>
        <v>2.3799128941394576</v>
      </c>
      <c r="U47" s="18">
        <f t="shared" si="52"/>
        <v>3.3567410454495406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5.6806175975251838</v>
      </c>
      <c r="Z47" s="18">
        <f t="shared" si="49"/>
        <v>1.0437784019056595</v>
      </c>
      <c r="AA47" s="18">
        <f t="shared" si="50"/>
        <v>1.3327326805576023</v>
      </c>
      <c r="AB47" s="18">
        <f>IF(AB$6-Z$6 &lt;&gt; 0,(EXP(LN(AB9/Z9)/(AB$6-Z$6))-1)*100,0)</f>
        <v>1.2363228907503965</v>
      </c>
      <c r="AD47" s="18">
        <f t="shared" ref="AD47:AF47" si="53">IF($F$6-$D$6 &lt;&gt; 0,(EXP(LN(1+(AD27/100))/($F$6-$D$6))-1)*100,0)</f>
        <v>1.2363228907503965</v>
      </c>
      <c r="AE47" s="18">
        <f t="shared" si="53"/>
        <v>3.204176610020415</v>
      </c>
      <c r="AF47" s="18">
        <f t="shared" si="53"/>
        <v>4.0245514131324933</v>
      </c>
    </row>
    <row r="48" spans="1:32" x14ac:dyDescent="0.2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5.8923779330364301</v>
      </c>
      <c r="D48" s="18">
        <f t="shared" si="42"/>
        <v>0.80510371135795733</v>
      </c>
      <c r="E48" s="18">
        <f t="shared" si="42"/>
        <v>1.0263915142839641</v>
      </c>
      <c r="F48" s="18">
        <f t="shared" ref="F48:F56" si="54">IF(F$6-D$6 &lt;&gt; 0,(EXP(LN(F10/D10)/(F$6-D$6))-1)*100,0)</f>
        <v>0.95257499124046241</v>
      </c>
      <c r="H48" s="18">
        <f t="shared" si="51"/>
        <v>0.95257499124046241</v>
      </c>
      <c r="I48" s="18">
        <f t="shared" si="51"/>
        <v>2.7780131121269092</v>
      </c>
      <c r="J48" s="18">
        <f t="shared" si="51"/>
        <v>3.4413829730265855</v>
      </c>
      <c r="L48" t="str">
        <f>$A$10</f>
        <v>Associate professional occupations</v>
      </c>
      <c r="M48" s="18">
        <f t="shared" si="43"/>
        <v>1.3361056165286378</v>
      </c>
      <c r="N48" s="18">
        <f t="shared" si="44"/>
        <v>4.4311764894365613</v>
      </c>
      <c r="O48" s="18">
        <f t="shared" si="45"/>
        <v>-0.96062967517452913</v>
      </c>
      <c r="P48" s="18">
        <f>IF(Q$6-P$6 &lt;&gt; 0,(EXP(LN(Q10/P10)/(Q$6-P$6))-1)*100,0)</f>
        <v>0.41045079369941284</v>
      </c>
      <c r="Q48" s="18">
        <f t="shared" ref="Q48:Q54" si="55">IF(Q$6-O$6 &lt;&gt; 0,(EXP(LN(Q10/O10)/(Q$6-O$6))-1)*100,0)</f>
        <v>-4.8672151674000741E-2</v>
      </c>
      <c r="S48" s="18">
        <f t="shared" ref="S48:U48" si="56">IF($F$6-$D$6 &lt;&gt; 0,(EXP(LN(1+(S28/100))/($F$6-$D$6))-1)*100,0)</f>
        <v>-4.8672151674000741E-2</v>
      </c>
      <c r="T48" s="18">
        <f t="shared" si="56"/>
        <v>2.1246505789519476</v>
      </c>
      <c r="U48" s="18">
        <f t="shared" si="56"/>
        <v>2.0884219873025467</v>
      </c>
      <c r="W48" t="str">
        <f>$A$10</f>
        <v>Associate professional occupations</v>
      </c>
      <c r="X48" s="18">
        <f t="shared" si="47"/>
        <v>2.0319530369650618</v>
      </c>
      <c r="Y48" s="18">
        <f t="shared" si="48"/>
        <v>7.5852971992836915</v>
      </c>
      <c r="Z48" s="18">
        <f t="shared" si="49"/>
        <v>2.6534749520614964</v>
      </c>
      <c r="AA48" s="18">
        <f t="shared" si="50"/>
        <v>1.5761474659631514</v>
      </c>
      <c r="AB48" s="18">
        <f t="shared" ref="AB48:AB54" si="57">IF(AB$6-Z$6 &lt;&gt; 0,(EXP(LN(AB10/Z10)/(AB$6-Z$6))-1)*100,0)</f>
        <v>1.933994472856515</v>
      </c>
      <c r="AD48" s="18">
        <f t="shared" ref="AD48:AF48" si="58">IF($F$6-$D$6 &lt;&gt; 0,(EXP(LN(1+(AD28/100))/($F$6-$D$6))-1)*100,0)</f>
        <v>1.933994472856515</v>
      </c>
      <c r="AE48" s="18">
        <f t="shared" si="58"/>
        <v>3.4493941401049666</v>
      </c>
      <c r="AF48" s="18">
        <f t="shared" si="58"/>
        <v>4.715319535970286</v>
      </c>
    </row>
    <row r="49" spans="1:32" x14ac:dyDescent="0.2">
      <c r="A49" t="str">
        <f>$A$11</f>
        <v>Administrative and secretarial occupations</v>
      </c>
      <c r="B49" s="18">
        <f t="shared" si="42"/>
        <v>-0.87168309950508283</v>
      </c>
      <c r="C49" s="18">
        <f t="shared" si="42"/>
        <v>-0.44195304452327999</v>
      </c>
      <c r="D49" s="18">
        <f t="shared" si="42"/>
        <v>0.1903860509250288</v>
      </c>
      <c r="E49" s="18">
        <f t="shared" si="42"/>
        <v>-0.91780503221893239</v>
      </c>
      <c r="F49" s="18">
        <f t="shared" si="54"/>
        <v>-0.54977669195521717</v>
      </c>
      <c r="H49" s="18">
        <f t="shared" si="51"/>
        <v>-0.54977669195521717</v>
      </c>
      <c r="I49" s="18">
        <f t="shared" si="51"/>
        <v>2.7498975590002361</v>
      </c>
      <c r="J49" s="18">
        <f t="shared" si="51"/>
        <v>2.3787398131105641</v>
      </c>
      <c r="L49" t="str">
        <f>$A$11</f>
        <v>Administrative and secretarial occupations</v>
      </c>
      <c r="M49" s="18">
        <f t="shared" si="43"/>
        <v>-2.5023251763564902</v>
      </c>
      <c r="N49" s="18">
        <f t="shared" si="44"/>
        <v>16.331417198636</v>
      </c>
      <c r="O49" s="18">
        <f t="shared" si="45"/>
        <v>1.1587313230697172</v>
      </c>
      <c r="P49" s="18">
        <f t="shared" si="46"/>
        <v>0.94657669134066147</v>
      </c>
      <c r="Q49" s="18">
        <f t="shared" si="55"/>
        <v>1.017245417977386</v>
      </c>
      <c r="S49" s="18">
        <f t="shared" ref="S49:U49" si="59">IF($F$6-$D$6 &lt;&gt; 0,(EXP(LN(1+(S29/100))/($F$6-$D$6))-1)*100,0)</f>
        <v>1.017245417977386</v>
      </c>
      <c r="T49" s="18">
        <f t="shared" si="59"/>
        <v>2.2813387972062449</v>
      </c>
      <c r="U49" s="18">
        <f t="shared" si="59"/>
        <v>3.0378859611903675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-4.5267417174149838</v>
      </c>
      <c r="Z49" s="18">
        <f t="shared" si="49"/>
        <v>-0.10428959966388707</v>
      </c>
      <c r="AA49" s="18">
        <f t="shared" si="50"/>
        <v>-1.5788615514172433</v>
      </c>
      <c r="AB49" s="18">
        <f t="shared" si="57"/>
        <v>-1.0897720523991961</v>
      </c>
      <c r="AD49" s="18">
        <f t="shared" ref="AD49:AF49" si="60">IF($F$6-$D$6 &lt;&gt; 0,(EXP(LN(1+(AD29/100))/($F$6-$D$6))-1)*100,0)</f>
        <v>-1.0897720523991961</v>
      </c>
      <c r="AE49" s="18">
        <f t="shared" si="60"/>
        <v>2.8833618981646048</v>
      </c>
      <c r="AF49" s="18">
        <f t="shared" si="60"/>
        <v>2.1711640335837501</v>
      </c>
    </row>
    <row r="50" spans="1:32" x14ac:dyDescent="0.2">
      <c r="A50" t="str">
        <f>$A$12</f>
        <v>Skilled trades occupations</v>
      </c>
      <c r="B50" s="18">
        <f t="shared" si="42"/>
        <v>-1.401454372791644</v>
      </c>
      <c r="C50" s="18">
        <f t="shared" si="42"/>
        <v>-13.267459320734098</v>
      </c>
      <c r="D50" s="18">
        <f t="shared" si="42"/>
        <v>0.33556667057301759</v>
      </c>
      <c r="E50" s="18">
        <f t="shared" si="42"/>
        <v>-0.30134337774045949</v>
      </c>
      <c r="F50" s="18">
        <f t="shared" si="54"/>
        <v>-8.9490520064161583E-2</v>
      </c>
      <c r="H50" s="18">
        <f t="shared" si="51"/>
        <v>-8.9490520064161583E-2</v>
      </c>
      <c r="I50" s="18">
        <f t="shared" si="51"/>
        <v>2.4049456287993598</v>
      </c>
      <c r="J50" s="18">
        <f t="shared" si="51"/>
        <v>2.3409035142539336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-15.182260673296067</v>
      </c>
      <c r="O50" s="18">
        <f t="shared" si="45"/>
        <v>0.12707478523608096</v>
      </c>
      <c r="P50" s="18">
        <f t="shared" si="46"/>
        <v>-0.58180392702709138</v>
      </c>
      <c r="Q50" s="18">
        <f t="shared" si="55"/>
        <v>-0.34607041961101093</v>
      </c>
      <c r="S50" s="18">
        <f t="shared" ref="S50:U50" si="61">IF($F$6-$D$6 &lt;&gt; 0,(EXP(LN(1+(S30/100))/($F$6-$D$6))-1)*100,0)</f>
        <v>-0.34607041961101093</v>
      </c>
      <c r="T50" s="18">
        <f t="shared" si="61"/>
        <v>2.2072386294592183</v>
      </c>
      <c r="U50" s="18">
        <f t="shared" si="61"/>
        <v>1.9540487549558394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-0.63749576171316935</v>
      </c>
      <c r="Z50" s="18">
        <f t="shared" si="49"/>
        <v>1.478273428660537</v>
      </c>
      <c r="AA50" s="18">
        <f t="shared" si="50"/>
        <v>1.0689204715176981</v>
      </c>
      <c r="AB50" s="18">
        <f t="shared" si="57"/>
        <v>1.2051876510796644</v>
      </c>
      <c r="AD50" s="18">
        <f t="shared" ref="AD50:AF50" si="62">IF($F$6-$D$6 &lt;&gt; 0,(EXP(LN(1+(AD30/100))/($F$6-$D$6))-1)*100,0)</f>
        <v>1.2051876510796644</v>
      </c>
      <c r="AE50" s="18">
        <f t="shared" si="62"/>
        <v>3.428407452702964</v>
      </c>
      <c r="AF50" s="18">
        <f t="shared" si="62"/>
        <v>4.2048928518981565</v>
      </c>
    </row>
    <row r="51" spans="1:32" x14ac:dyDescent="0.2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-1.8966759298016611</v>
      </c>
      <c r="D51" s="18">
        <f t="shared" si="42"/>
        <v>0.60199126767164213</v>
      </c>
      <c r="E51" s="18">
        <f t="shared" si="42"/>
        <v>0.94639802303286835</v>
      </c>
      <c r="F51" s="18">
        <f t="shared" si="54"/>
        <v>0.83146496326060859</v>
      </c>
      <c r="H51" s="18">
        <f t="shared" si="51"/>
        <v>0.83146496326060859</v>
      </c>
      <c r="I51" s="18">
        <f t="shared" si="51"/>
        <v>3.1525216438563763</v>
      </c>
      <c r="J51" s="18">
        <f t="shared" si="51"/>
        <v>3.7024397577752444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-3.6772175658380535</v>
      </c>
      <c r="O51" s="18">
        <f t="shared" si="45"/>
        <v>2.105157866668006</v>
      </c>
      <c r="P51" s="18">
        <f t="shared" si="46"/>
        <v>1.6035671304205579</v>
      </c>
      <c r="Q51" s="18">
        <f t="shared" si="55"/>
        <v>1.7704896585440721</v>
      </c>
      <c r="S51" s="18">
        <f t="shared" ref="S51:U51" si="63">IF($F$6-$D$6 &lt;&gt; 0,(EXP(LN(1+(S31/100))/($F$6-$D$6))-1)*100,0)</f>
        <v>1.7704896585440721</v>
      </c>
      <c r="T51" s="18">
        <f t="shared" si="63"/>
        <v>2.7987443047719607</v>
      </c>
      <c r="U51" s="18">
        <f t="shared" si="63"/>
        <v>4.0503863047630206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-1.5174774817382941</v>
      </c>
      <c r="Z51" s="18">
        <f t="shared" si="49"/>
        <v>0.27729859602980689</v>
      </c>
      <c r="AA51" s="18">
        <f t="shared" si="50"/>
        <v>0.79103430321225687</v>
      </c>
      <c r="AB51" s="18">
        <f t="shared" si="57"/>
        <v>0.61949729299080047</v>
      </c>
      <c r="AD51" s="18">
        <f t="shared" ref="AD51:AF51" si="64">IF($F$6-$D$6 &lt;&gt; 0,(EXP(LN(1+(AD31/100))/($F$6-$D$6))-1)*100,0)</f>
        <v>0.61949729299080047</v>
      </c>
      <c r="AE51" s="18">
        <f t="shared" si="64"/>
        <v>3.224120568788269</v>
      </c>
      <c r="AF51" s="18">
        <f t="shared" si="64"/>
        <v>3.6278618318379197</v>
      </c>
    </row>
    <row r="52" spans="1:32" x14ac:dyDescent="0.2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-0.87259683663856169</v>
      </c>
      <c r="D52" s="18">
        <f t="shared" si="42"/>
        <v>0.33480643302949975</v>
      </c>
      <c r="E52" s="18">
        <f t="shared" si="42"/>
        <v>0.10546229840735499</v>
      </c>
      <c r="F52" s="18">
        <f t="shared" si="54"/>
        <v>0.18185203601033262</v>
      </c>
      <c r="H52" s="18">
        <f t="shared" si="51"/>
        <v>0.18185203601033262</v>
      </c>
      <c r="I52" s="18">
        <f t="shared" si="51"/>
        <v>2.5916296150877205</v>
      </c>
      <c r="J52" s="18">
        <f t="shared" si="51"/>
        <v>2.7192448289462989</v>
      </c>
      <c r="L52" t="str">
        <f>$A$14</f>
        <v>Sales and customer service occupations</v>
      </c>
      <c r="M52" s="18">
        <f t="shared" si="43"/>
        <v>-2.7456868972646653</v>
      </c>
      <c r="N52" s="18">
        <f t="shared" si="44"/>
        <v>2.7621562003063538</v>
      </c>
      <c r="O52" s="18">
        <f t="shared" si="45"/>
        <v>0.97547119922634096</v>
      </c>
      <c r="P52" s="18">
        <f t="shared" si="46"/>
        <v>0.39169033645674034</v>
      </c>
      <c r="Q52" s="18">
        <f t="shared" si="55"/>
        <v>0.58590798185516046</v>
      </c>
      <c r="S52" s="18">
        <f t="shared" ref="S52:U52" si="65">IF($F$6-$D$6 &lt;&gt; 0,(EXP(LN(1+(S32/100))/($F$6-$D$6))-1)*100,0)</f>
        <v>0.58590798185516046</v>
      </c>
      <c r="T52" s="18">
        <f t="shared" si="65"/>
        <v>2.0596123620678419</v>
      </c>
      <c r="U52" s="18">
        <f t="shared" si="65"/>
        <v>2.5047214653954875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-3.189124155604961</v>
      </c>
      <c r="Z52" s="18">
        <f t="shared" si="49"/>
        <v>-0.10806990837815</v>
      </c>
      <c r="AA52" s="18">
        <f t="shared" si="50"/>
        <v>-0.10350667367472477</v>
      </c>
      <c r="AB52" s="18">
        <f t="shared" si="57"/>
        <v>-0.10502777507055416</v>
      </c>
      <c r="AD52" s="18">
        <f t="shared" ref="AD52:AF52" si="66">IF($F$6-$D$6 &lt;&gt; 0,(EXP(LN(1+(AD32/100))/($F$6-$D$6))-1)*100,0)</f>
        <v>-0.10502777507055416</v>
      </c>
      <c r="AE52" s="18">
        <f t="shared" si="66"/>
        <v>2.9308036215528244</v>
      </c>
      <c r="AF52" s="18">
        <f t="shared" si="66"/>
        <v>2.8608930900956286</v>
      </c>
    </row>
    <row r="53" spans="1:32" x14ac:dyDescent="0.2">
      <c r="A53" t="str">
        <f>$A$15</f>
        <v>Process, plant and machine operatives</v>
      </c>
      <c r="B53" s="18">
        <f t="shared" si="42"/>
        <v>2.1905432943777781</v>
      </c>
      <c r="C53" s="18">
        <f t="shared" si="42"/>
        <v>-12.029062668945967</v>
      </c>
      <c r="D53" s="18">
        <f t="shared" si="42"/>
        <v>1.2366967277653407</v>
      </c>
      <c r="E53" s="18">
        <f t="shared" si="42"/>
        <v>-0.16268595688062604</v>
      </c>
      <c r="F53" s="18">
        <f t="shared" si="54"/>
        <v>0.30161234883101518</v>
      </c>
      <c r="H53" s="18">
        <f t="shared" si="51"/>
        <v>0.30161234883101518</v>
      </c>
      <c r="I53" s="18">
        <f t="shared" si="51"/>
        <v>2.7566677822725705</v>
      </c>
      <c r="J53" s="18">
        <f t="shared" si="51"/>
        <v>2.9642308270378503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-11.963015359771545</v>
      </c>
      <c r="O53" s="18">
        <f t="shared" si="45"/>
        <v>0.54534302840654192</v>
      </c>
      <c r="P53" s="18">
        <f t="shared" si="46"/>
        <v>-0.22409667520666421</v>
      </c>
      <c r="Q53" s="18">
        <f t="shared" si="55"/>
        <v>3.1726739301252138E-2</v>
      </c>
      <c r="S53" s="18">
        <f t="shared" ref="S53:U53" si="67">IF($F$6-$D$6 &lt;&gt; 0,(EXP(LN(1+(S33/100))/($F$6-$D$6))-1)*100,0)</f>
        <v>3.1726739301252138E-2</v>
      </c>
      <c r="T53" s="18">
        <f t="shared" si="67"/>
        <v>2.6146138597704649</v>
      </c>
      <c r="U53" s="18">
        <f t="shared" si="67"/>
        <v>2.6367349087834224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-12.424247862282733</v>
      </c>
      <c r="Z53" s="18">
        <f t="shared" si="49"/>
        <v>5.0417151901849699</v>
      </c>
      <c r="AA53" s="18">
        <f t="shared" si="50"/>
        <v>0.12942305558587552</v>
      </c>
      <c r="AB53" s="18">
        <f t="shared" si="57"/>
        <v>1.7407834044232073</v>
      </c>
      <c r="AD53" s="18">
        <f t="shared" ref="AD53:AF53" si="68">IF($F$6-$D$6 &lt;&gt; 0,(EXP(LN(1+(AD33/100))/($F$6-$D$6))-1)*100,0)</f>
        <v>1.7407834044232073</v>
      </c>
      <c r="AE53" s="18">
        <f t="shared" si="68"/>
        <v>3.5576670862313309</v>
      </c>
      <c r="AF53" s="18">
        <f t="shared" si="68"/>
        <v>4.676412709289135</v>
      </c>
    </row>
    <row r="54" spans="1:32" x14ac:dyDescent="0.2">
      <c r="A54" t="str">
        <f>$A$16</f>
        <v>Elementary occupations</v>
      </c>
      <c r="B54" s="18">
        <f t="shared" si="42"/>
        <v>-0.68741765542901234</v>
      </c>
      <c r="C54" s="18">
        <f t="shared" si="42"/>
        <v>-8.5415498049015266</v>
      </c>
      <c r="D54" s="18">
        <f t="shared" si="42"/>
        <v>0.19072476708428265</v>
      </c>
      <c r="E54" s="18">
        <f t="shared" si="42"/>
        <v>-0.17796021101890158</v>
      </c>
      <c r="F54" s="18">
        <f t="shared" si="54"/>
        <v>-5.5216209673336625E-2</v>
      </c>
      <c r="H54" s="18">
        <f t="shared" si="51"/>
        <v>-5.5216209673336625E-2</v>
      </c>
      <c r="I54" s="18">
        <f t="shared" si="51"/>
        <v>2.6799514111379485</v>
      </c>
      <c r="J54" s="18">
        <f t="shared" si="51"/>
        <v>2.6418696751546733</v>
      </c>
      <c r="L54" t="str">
        <f>$A$16</f>
        <v>Elementary occupations</v>
      </c>
      <c r="M54" s="18">
        <f t="shared" si="43"/>
        <v>-2.3336204036499941</v>
      </c>
      <c r="N54" s="18">
        <f t="shared" si="44"/>
        <v>-5.5180413316878951</v>
      </c>
      <c r="O54" s="18">
        <f t="shared" si="45"/>
        <v>0.92441226603097171</v>
      </c>
      <c r="P54" s="18">
        <f t="shared" si="46"/>
        <v>-0.17226165276623684</v>
      </c>
      <c r="Q54" s="18">
        <f t="shared" si="55"/>
        <v>0.19196579841254113</v>
      </c>
      <c r="S54" s="18">
        <f t="shared" ref="S54:U54" si="69">IF($F$6-$D$6 &lt;&gt; 0,(EXP(LN(1+(S34/100))/($F$6-$D$6))-1)*100,0)</f>
        <v>0.19196579841254113</v>
      </c>
      <c r="T54" s="18">
        <f t="shared" si="69"/>
        <v>2.2499968612697208</v>
      </c>
      <c r="U54" s="18">
        <f t="shared" si="69"/>
        <v>2.3911148301608787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-11.375450831420707</v>
      </c>
      <c r="Z54" s="18">
        <f t="shared" si="49"/>
        <v>-0.56451946233726513</v>
      </c>
      <c r="AA54" s="18">
        <f t="shared" si="50"/>
        <v>-0.18409697333161557</v>
      </c>
      <c r="AB54" s="18">
        <f t="shared" si="57"/>
        <v>-0.31106590962556302</v>
      </c>
      <c r="AD54" s="18">
        <f t="shared" ref="AD54:AF54" si="70">IF($F$6-$D$6 &lt;&gt; 0,(EXP(LN(1+(AD34/100))/($F$6-$D$6))-1)*100,0)</f>
        <v>-0.31106590962556302</v>
      </c>
      <c r="AE54" s="18">
        <f t="shared" si="70"/>
        <v>3.0857875843491422</v>
      </c>
      <c r="AF54" s="18">
        <f t="shared" si="70"/>
        <v>2.884148807528697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-1.5531898931107291</v>
      </c>
      <c r="D56" s="26">
        <f>IF(E$6-D$6 &lt;&gt; 0,(EXP(LN(E18/D18)/(E$6-D$6))-1)*100,0)</f>
        <v>0.61433815961413618</v>
      </c>
      <c r="E56" s="26">
        <f>IF(F$6-E$6 &lt;&gt; 0,(EXP(LN(F18/E18)/(F$6-E$6))-1)*100,0)</f>
        <v>0.51515581544496758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2.7684092374402169</v>
      </c>
      <c r="J56" s="26">
        <f t="shared" ref="J56" si="72">IF($F$6-$D$6 &lt;&gt; 0,(EXP(LN(1+(J36/100))/($F$6-$D$6))-1)*100,0)</f>
        <v>3.1472095261925181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-2.5341399798830544</v>
      </c>
      <c r="O56" s="26">
        <f>IF(P$6-O$6 &lt;&gt; 0,(EXP(LN(P18/O18)/(P$6-O$6))-1)*100,0)</f>
        <v>0.58657526123750969</v>
      </c>
      <c r="P56" s="26">
        <f>IF(Q$6-P$6 &lt;&gt; 0,(EXP(LN(Q18/P18)/(Q$6-P$6))-1)*100,0)</f>
        <v>0.4245975355292142</v>
      </c>
      <c r="Q56" s="26">
        <f t="shared" ref="Q56" si="73">IF(Q$6-O$6 &lt;&gt; 0,(EXP(LN(Q18/O18)/(Q$6-O$6))-1)*100,0)</f>
        <v>0.47856110802264595</v>
      </c>
      <c r="S56" s="26">
        <f t="shared" ref="S56:U56" si="74">IF($F$6-$D$6 &lt;&gt; 0,(EXP(LN(1+(S36/100))/($F$6-$D$6))-1)*100,0)</f>
        <v>0.47856110802264595</v>
      </c>
      <c r="T56" s="26">
        <f t="shared" si="74"/>
        <v>2.3513936663662527</v>
      </c>
      <c r="U56" s="26">
        <f t="shared" si="74"/>
        <v>2.7004016396540598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-0.52227171698384645</v>
      </c>
      <c r="Z56" s="26">
        <f>IF(AA$6-Z$6 &lt;&gt; 0,(EXP(LN(AA18/Z18)/(AA$6-Z$6))-1)*100,0)</f>
        <v>0.64289318601609136</v>
      </c>
      <c r="AA56" s="26">
        <f>IF(AB$6-AA$6 &lt;&gt; 0,(EXP(LN(AB18/AA18)/(AB$6-AA$6))-1)*100,0)</f>
        <v>0.6073837967838891</v>
      </c>
      <c r="AB56" s="26">
        <f t="shared" ref="AB56" si="75">IF(AB$6-Z$6 &lt;&gt; 0,(EXP(LN(AB18/Z18)/(AB$6-Z$6))-1)*100,0)</f>
        <v>0.61921886757390077</v>
      </c>
      <c r="AD56" s="26">
        <f t="shared" ref="AD56:AF56" si="76">IF($F$6-$D$6 &lt;&gt; 0,(EXP(LN(1+(AD36/100))/($F$6-$D$6))-1)*100,0)</f>
        <v>0.61921886757390077</v>
      </c>
      <c r="AE56" s="26">
        <f t="shared" si="76"/>
        <v>3.1743970257791965</v>
      </c>
      <c r="AF56" s="26">
        <f t="shared" si="76"/>
        <v>3.5806063805749577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6.4461206278662218</v>
      </c>
      <c r="C64" s="27">
        <f t="shared" si="77"/>
        <v>0.57383808661542446</v>
      </c>
      <c r="D64" s="27">
        <f t="shared" si="77"/>
        <v>-2.7710011010789088</v>
      </c>
      <c r="E64" s="27">
        <f t="shared" si="77"/>
        <v>5.873497035724327</v>
      </c>
      <c r="F64" s="27">
        <f>F8-D8</f>
        <v>3.1024959346454182</v>
      </c>
      <c r="L64" t="str">
        <f>$A$8</f>
        <v>Managers, directors and senior officials</v>
      </c>
      <c r="M64" s="27">
        <f t="shared" ref="M64:M72" si="78">N8-M8</f>
        <v>2.923059272071896</v>
      </c>
      <c r="N64" s="27">
        <f t="shared" ref="N64:N72" si="79">O8-N8</f>
        <v>6.1787411067541598E-2</v>
      </c>
      <c r="O64" s="27">
        <f t="shared" ref="O64:O72" si="80">P8-O8</f>
        <v>-2.2424031844582473</v>
      </c>
      <c r="P64" s="27">
        <f t="shared" ref="P64:P72" si="81">Q8-P8</f>
        <v>2.2577427956923017</v>
      </c>
      <c r="Q64" s="27">
        <f>Q8-O8</f>
        <v>1.5339611234054473E-2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0.51205067554792549</v>
      </c>
      <c r="Z64" s="27">
        <f t="shared" ref="Z64:Z72" si="84">AA8-Z8</f>
        <v>-0.52859791662059763</v>
      </c>
      <c r="AA64" s="27">
        <f t="shared" ref="AA64:AA72" si="85">AB8-AA8</f>
        <v>3.6157542400319507</v>
      </c>
      <c r="AB64" s="27">
        <f>AB8-Z8</f>
        <v>3.087156323411353</v>
      </c>
    </row>
    <row r="65" spans="1:31" x14ac:dyDescent="0.2">
      <c r="A65" t="str">
        <f>$A$9</f>
        <v>Professional occupations</v>
      </c>
      <c r="B65" s="27">
        <f t="shared" si="77"/>
        <v>17.910741601664</v>
      </c>
      <c r="C65" s="27">
        <f t="shared" si="77"/>
        <v>3.6570170763233136</v>
      </c>
      <c r="D65" s="27">
        <f t="shared" si="77"/>
        <v>10.07536534545855</v>
      </c>
      <c r="E65" s="27">
        <f t="shared" si="77"/>
        <v>15.450243948029595</v>
      </c>
      <c r="F65" s="27">
        <f t="shared" ref="F65:F72" si="86">F9-D9</f>
        <v>25.525609293488145</v>
      </c>
      <c r="L65" t="str">
        <f>$A$9</f>
        <v>Professional occupations</v>
      </c>
      <c r="M65" s="27">
        <f t="shared" si="78"/>
        <v>8.3588247776789046</v>
      </c>
      <c r="N65" s="27">
        <f t="shared" si="79"/>
        <v>0.61311716493266033</v>
      </c>
      <c r="O65" s="27">
        <f t="shared" si="80"/>
        <v>7.0576765758590625</v>
      </c>
      <c r="P65" s="27">
        <f t="shared" si="81"/>
        <v>7.0070075804603533</v>
      </c>
      <c r="Q65" s="27">
        <f t="shared" ref="Q65:Q72" si="87">Q9-O9</f>
        <v>14.064684156319416</v>
      </c>
      <c r="W65" t="str">
        <f>$A$9</f>
        <v>Professional occupations</v>
      </c>
      <c r="X65" s="27">
        <f t="shared" si="82"/>
        <v>9.5519168239850316</v>
      </c>
      <c r="Y65" s="27">
        <f t="shared" si="83"/>
        <v>3.0438999113906107</v>
      </c>
      <c r="Z65" s="27">
        <f t="shared" si="84"/>
        <v>3.0176887695995163</v>
      </c>
      <c r="AA65" s="27">
        <f t="shared" si="85"/>
        <v>8.4432363675693836</v>
      </c>
      <c r="AB65" s="27">
        <f t="shared" ref="AB65:AB72" si="88">AB9-Z9</f>
        <v>11.4609251371689</v>
      </c>
    </row>
    <row r="66" spans="1:31" x14ac:dyDescent="0.2">
      <c r="A66" t="str">
        <f>$A$10</f>
        <v>Associate professional occupations</v>
      </c>
      <c r="B66" s="27">
        <f t="shared" si="77"/>
        <v>4.0872593709573621</v>
      </c>
      <c r="C66" s="27">
        <f t="shared" si="77"/>
        <v>3.7886527006235866</v>
      </c>
      <c r="D66" s="27">
        <f t="shared" si="77"/>
        <v>2.7853110520045448</v>
      </c>
      <c r="E66" s="27">
        <f t="shared" si="77"/>
        <v>7.6195291647626675</v>
      </c>
      <c r="F66" s="27">
        <f t="shared" si="86"/>
        <v>10.404840216767212</v>
      </c>
      <c r="L66" t="str">
        <f>$A$10</f>
        <v>Associate professional occupations</v>
      </c>
      <c r="M66" s="27">
        <f t="shared" si="78"/>
        <v>1.7843917625420573</v>
      </c>
      <c r="N66" s="27">
        <f t="shared" si="79"/>
        <v>1.5292242878344595</v>
      </c>
      <c r="O66" s="27">
        <f t="shared" si="80"/>
        <v>-1.6981049124472989</v>
      </c>
      <c r="P66" s="27">
        <f t="shared" si="81"/>
        <v>1.435879334158912</v>
      </c>
      <c r="Q66" s="27">
        <f t="shared" si="87"/>
        <v>-0.26222557828838688</v>
      </c>
      <c r="W66" t="str">
        <f>$A$10</f>
        <v>Associate professional occupations</v>
      </c>
      <c r="X66" s="27">
        <f t="shared" si="82"/>
        <v>2.3028676084153723</v>
      </c>
      <c r="Y66" s="27">
        <f t="shared" si="83"/>
        <v>2.2594284127891413</v>
      </c>
      <c r="Z66" s="27">
        <f t="shared" si="84"/>
        <v>4.4834159644517584</v>
      </c>
      <c r="AA66" s="27">
        <f t="shared" si="85"/>
        <v>6.1836498306037484</v>
      </c>
      <c r="AB66" s="27">
        <f t="shared" si="88"/>
        <v>10.667065795055507</v>
      </c>
    </row>
    <row r="67" spans="1:31" x14ac:dyDescent="0.2">
      <c r="A67" t="str">
        <f>$A$11</f>
        <v>Administrative and secretarial occupations</v>
      </c>
      <c r="B67" s="27">
        <f t="shared" si="77"/>
        <v>-1.8460462125699948</v>
      </c>
      <c r="C67" s="27">
        <f t="shared" si="77"/>
        <v>-0.22891466032496766</v>
      </c>
      <c r="D67" s="27">
        <f t="shared" si="77"/>
        <v>0.49275682308005031</v>
      </c>
      <c r="E67" s="27">
        <f t="shared" si="77"/>
        <v>-4.5855043321382425</v>
      </c>
      <c r="F67" s="27">
        <f t="shared" si="86"/>
        <v>-4.0927475090581922</v>
      </c>
      <c r="L67" t="str">
        <f>$A$11</f>
        <v>Administrative and secretarial occupations</v>
      </c>
      <c r="M67" s="27">
        <f t="shared" si="78"/>
        <v>-1.0821400923355231</v>
      </c>
      <c r="N67" s="27">
        <f t="shared" si="79"/>
        <v>1.6565897561790202</v>
      </c>
      <c r="O67" s="27">
        <f t="shared" si="80"/>
        <v>0.69968933973421876</v>
      </c>
      <c r="P67" s="27">
        <f t="shared" si="81"/>
        <v>1.2349005165541449</v>
      </c>
      <c r="Q67" s="27">
        <f t="shared" si="87"/>
        <v>1.9345898562883637</v>
      </c>
      <c r="W67" t="str">
        <f>$A$11</f>
        <v>Administrative and secretarial occupations</v>
      </c>
      <c r="X67" s="27">
        <f t="shared" si="82"/>
        <v>-0.76390612023447346</v>
      </c>
      <c r="Y67" s="27">
        <f t="shared" si="83"/>
        <v>-1.8855044165039843</v>
      </c>
      <c r="Z67" s="27">
        <f t="shared" si="84"/>
        <v>-0.20693251665417733</v>
      </c>
      <c r="AA67" s="27">
        <f t="shared" si="85"/>
        <v>-5.8204048486923483</v>
      </c>
      <c r="AB67" s="27">
        <f t="shared" si="88"/>
        <v>-6.0273373653465256</v>
      </c>
    </row>
    <row r="68" spans="1:31" x14ac:dyDescent="0.2">
      <c r="A68" t="str">
        <f>$A$12</f>
        <v>Skilled trades occupations</v>
      </c>
      <c r="B68" s="27">
        <f t="shared" si="77"/>
        <v>-2.5788592064363982</v>
      </c>
      <c r="C68" s="27">
        <f t="shared" si="77"/>
        <v>-5.8911305654009638</v>
      </c>
      <c r="D68" s="27">
        <f t="shared" si="77"/>
        <v>0.650513726106837</v>
      </c>
      <c r="E68" s="27">
        <f t="shared" si="77"/>
        <v>-1.1642529286108498</v>
      </c>
      <c r="F68" s="27">
        <f t="shared" si="86"/>
        <v>-0.51373920250401284</v>
      </c>
      <c r="L68" t="str">
        <f>$A$12</f>
        <v>Skilled trades occupations</v>
      </c>
      <c r="M68" s="27">
        <f t="shared" si="78"/>
        <v>-2.8884222490419873</v>
      </c>
      <c r="N68" s="27">
        <f t="shared" si="79"/>
        <v>-5.8538652153874438</v>
      </c>
      <c r="O68" s="27">
        <f t="shared" si="80"/>
        <v>0.20831767206207985</v>
      </c>
      <c r="P68" s="27">
        <f t="shared" si="81"/>
        <v>-1.8654546922099016</v>
      </c>
      <c r="Q68" s="27">
        <f t="shared" si="87"/>
        <v>-1.6571370201478217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-3.726535001351472E-2</v>
      </c>
      <c r="Z68" s="27">
        <f t="shared" si="84"/>
        <v>0.44219605404481399</v>
      </c>
      <c r="AA68" s="27">
        <f t="shared" si="85"/>
        <v>0.70120176359901976</v>
      </c>
      <c r="AB68" s="27">
        <f t="shared" si="88"/>
        <v>1.1433978176438337</v>
      </c>
    </row>
    <row r="69" spans="1:31" x14ac:dyDescent="0.2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-0.9343725390892601</v>
      </c>
      <c r="D69" s="27">
        <f t="shared" si="77"/>
        <v>1.4723113178098757</v>
      </c>
      <c r="E69" s="27">
        <f t="shared" si="77"/>
        <v>4.9190929188127583</v>
      </c>
      <c r="F69" s="27">
        <f t="shared" si="86"/>
        <v>6.391404236622634</v>
      </c>
      <c r="L69" t="str">
        <f>$A$13</f>
        <v>Caring, leisure and other service occupations</v>
      </c>
      <c r="M69" s="27">
        <f t="shared" si="78"/>
        <v>0.1483916486307475</v>
      </c>
      <c r="N69" s="27">
        <f t="shared" si="79"/>
        <v>-0.31806166056489715</v>
      </c>
      <c r="O69" s="27">
        <f t="shared" si="80"/>
        <v>0.91465965774099445</v>
      </c>
      <c r="P69" s="27">
        <f t="shared" si="81"/>
        <v>1.5943738117086461</v>
      </c>
      <c r="Q69" s="27">
        <f t="shared" si="87"/>
        <v>2.5090334694496406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-0.61631087852448019</v>
      </c>
      <c r="Z69" s="27">
        <f t="shared" si="84"/>
        <v>0.55765166006886346</v>
      </c>
      <c r="AA69" s="27">
        <f t="shared" si="85"/>
        <v>3.3247191071040731</v>
      </c>
      <c r="AB69" s="27">
        <f t="shared" si="88"/>
        <v>3.8823707671729366</v>
      </c>
    </row>
    <row r="70" spans="1:31" x14ac:dyDescent="0.2">
      <c r="A70" t="str">
        <f>$A$14</f>
        <v>Sales and customer service occupations</v>
      </c>
      <c r="B70" s="27">
        <f t="shared" si="77"/>
        <v>-3.8984704927311356</v>
      </c>
      <c r="C70" s="27">
        <f t="shared" si="77"/>
        <v>-0.31208772693891262</v>
      </c>
      <c r="D70" s="27">
        <f t="shared" si="77"/>
        <v>0.59748728779861437</v>
      </c>
      <c r="E70" s="27">
        <f t="shared" si="77"/>
        <v>0.3820094296709371</v>
      </c>
      <c r="F70" s="27">
        <f t="shared" si="86"/>
        <v>0.97949671746955147</v>
      </c>
      <c r="L70" t="str">
        <f>$A$14</f>
        <v>Sales and customer service occupations</v>
      </c>
      <c r="M70" s="27">
        <f t="shared" si="78"/>
        <v>-1.6399827004089129</v>
      </c>
      <c r="N70" s="27">
        <f t="shared" si="79"/>
        <v>0.38453715310721037</v>
      </c>
      <c r="O70" s="27">
        <f t="shared" si="80"/>
        <v>0.71150906553634385</v>
      </c>
      <c r="P70" s="27">
        <f t="shared" si="81"/>
        <v>0.59870503067580749</v>
      </c>
      <c r="Q70" s="27">
        <f t="shared" si="87"/>
        <v>1.3102140962121513</v>
      </c>
      <c r="W70" t="str">
        <f>$A$14</f>
        <v>Sales and customer service occupations</v>
      </c>
      <c r="X70" s="27">
        <f t="shared" si="82"/>
        <v>-2.258487792322196</v>
      </c>
      <c r="Y70" s="27">
        <f t="shared" si="83"/>
        <v>-0.69662488004613721</v>
      </c>
      <c r="Z70" s="27">
        <f t="shared" si="84"/>
        <v>-0.11402177773767264</v>
      </c>
      <c r="AA70" s="27">
        <f t="shared" si="85"/>
        <v>-0.21669560100493257</v>
      </c>
      <c r="AB70" s="27">
        <f t="shared" si="88"/>
        <v>-0.33071737874260521</v>
      </c>
    </row>
    <row r="71" spans="1:31" x14ac:dyDescent="0.2">
      <c r="A71" t="str">
        <f>$A$15</f>
        <v>Process, plant and machine operatives</v>
      </c>
      <c r="B71" s="27">
        <f t="shared" si="77"/>
        <v>2.5425530025959802</v>
      </c>
      <c r="C71" s="27">
        <f t="shared" si="77"/>
        <v>-3.6837427886210712</v>
      </c>
      <c r="D71" s="27">
        <f t="shared" si="77"/>
        <v>1.7075423593670642</v>
      </c>
      <c r="E71" s="27">
        <f t="shared" si="77"/>
        <v>-0.46265725240401423</v>
      </c>
      <c r="F71" s="27">
        <f t="shared" si="86"/>
        <v>1.24488510696305</v>
      </c>
      <c r="L71" t="str">
        <f>$A$15</f>
        <v>Process, plant and machine operatives</v>
      </c>
      <c r="M71" s="27">
        <f t="shared" si="78"/>
        <v>2.3357112615116122</v>
      </c>
      <c r="N71" s="27">
        <f t="shared" si="79"/>
        <v>-3.13891049305197</v>
      </c>
      <c r="O71" s="27">
        <f t="shared" si="80"/>
        <v>0.63676614684313293</v>
      </c>
      <c r="P71" s="27">
        <f t="shared" si="81"/>
        <v>-0.52659068063312375</v>
      </c>
      <c r="Q71" s="27">
        <f t="shared" si="87"/>
        <v>0.11017546621000918</v>
      </c>
      <c r="W71" t="str">
        <f>$A$15</f>
        <v>Process, plant and machine operatives</v>
      </c>
      <c r="X71" s="27">
        <f t="shared" si="82"/>
        <v>0.20684174108437148</v>
      </c>
      <c r="Y71" s="27">
        <f t="shared" si="83"/>
        <v>-0.54483229556914203</v>
      </c>
      <c r="Z71" s="27">
        <f t="shared" si="84"/>
        <v>1.0707762125239642</v>
      </c>
      <c r="AA71" s="27">
        <f t="shared" si="85"/>
        <v>6.3933428229090872E-2</v>
      </c>
      <c r="AB71" s="27">
        <f t="shared" si="88"/>
        <v>1.134709640753055</v>
      </c>
    </row>
    <row r="72" spans="1:31" x14ac:dyDescent="0.2">
      <c r="A72" t="str">
        <f>$A$16</f>
        <v>Elementary occupations</v>
      </c>
      <c r="B72" s="27">
        <f t="shared" si="77"/>
        <v>-1.5840023725906036</v>
      </c>
      <c r="C72" s="27">
        <f t="shared" si="77"/>
        <v>-4.8362595831866102</v>
      </c>
      <c r="D72" s="27">
        <f t="shared" si="77"/>
        <v>0.49571318945287857</v>
      </c>
      <c r="E72" s="27">
        <f t="shared" si="77"/>
        <v>-0.92295798384677141</v>
      </c>
      <c r="F72" s="27">
        <f t="shared" si="86"/>
        <v>-0.42724479439389285</v>
      </c>
      <c r="L72" t="str">
        <f>$A$16</f>
        <v>Elementary occupations</v>
      </c>
      <c r="M72" s="27">
        <f t="shared" si="78"/>
        <v>-2.7135062669722565</v>
      </c>
      <c r="N72" s="27">
        <f t="shared" si="79"/>
        <v>-1.5116002886518096</v>
      </c>
      <c r="O72" s="27">
        <f t="shared" si="80"/>
        <v>1.2186130874037566</v>
      </c>
      <c r="P72" s="27">
        <f t="shared" si="81"/>
        <v>-0.46324050766322244</v>
      </c>
      <c r="Q72" s="27">
        <f t="shared" si="87"/>
        <v>0.75537257974053418</v>
      </c>
      <c r="W72" t="str">
        <f>$A$16</f>
        <v>Elementary occupations</v>
      </c>
      <c r="X72" s="27">
        <f t="shared" si="82"/>
        <v>1.1295038943816422</v>
      </c>
      <c r="Y72" s="27">
        <f t="shared" si="83"/>
        <v>-3.3246592945348112</v>
      </c>
      <c r="Z72" s="27">
        <f t="shared" si="84"/>
        <v>-0.72289989795090648</v>
      </c>
      <c r="AA72" s="27">
        <f t="shared" si="85"/>
        <v>-0.45971747618351699</v>
      </c>
      <c r="AB72" s="27">
        <f t="shared" si="88"/>
        <v>-1.1826173741344235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24.869999999999663</v>
      </c>
      <c r="C74" s="29">
        <f t="shared" ref="C74" si="89">D18-C18</f>
        <v>-7.8669999999994502</v>
      </c>
      <c r="D74" s="29">
        <f>E18-D18</f>
        <v>15.505999999999574</v>
      </c>
      <c r="E74" s="29">
        <f>F18-E18</f>
        <v>27.109000000000265</v>
      </c>
      <c r="F74" s="29">
        <f>F18-D18</f>
        <v>42.614999999999839</v>
      </c>
      <c r="L74" s="24" t="str">
        <f>$A$18</f>
        <v>All occupations</v>
      </c>
      <c r="M74" s="29">
        <f>N18-M18</f>
        <v>7.2263274136765006</v>
      </c>
      <c r="N74" s="29">
        <f t="shared" ref="N74" si="90">O18-N18</f>
        <v>-6.5771818845352641</v>
      </c>
      <c r="O74" s="29">
        <f>P18-O18</f>
        <v>7.5067234482741014</v>
      </c>
      <c r="P74" s="29">
        <f>Q18-P18</f>
        <v>11.273323188743859</v>
      </c>
      <c r="Q74" s="29">
        <f>Q18-O18</f>
        <v>18.780046637017961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-1.2898181154644135</v>
      </c>
      <c r="Z74" s="29">
        <f>AA18-Z18</f>
        <v>7.9992765517255293</v>
      </c>
      <c r="AA74" s="29">
        <f>AB18-AA18</f>
        <v>15.835676811256519</v>
      </c>
      <c r="AB74" s="29">
        <f>AB18-Z18</f>
        <v>23.834953362982048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49.756865170390796</v>
      </c>
      <c r="C80" s="11">
        <f t="shared" si="92"/>
        <v>56.202985798257018</v>
      </c>
      <c r="D80" s="11">
        <f t="shared" si="92"/>
        <v>56.776823884872442</v>
      </c>
      <c r="E80" s="11">
        <f t="shared" si="92"/>
        <v>54.005822783793533</v>
      </c>
      <c r="F80" s="11">
        <f t="shared" si="92"/>
        <v>59.87931981951786</v>
      </c>
      <c r="H80" s="40">
        <f>IF(D$6-B$6 &lt;&gt; 0,(EXP(LN(D8/B8)/(D$6-B$6))-1)*100,0)</f>
        <v>2.6747411675859478</v>
      </c>
      <c r="I80" s="40">
        <f t="shared" ref="I80:I88" si="93">F46</f>
        <v>0.35531634496699382</v>
      </c>
      <c r="L80" t="str">
        <f t="shared" ref="L80:Q88" si="94">L8</f>
        <v>Managers, directors and senior officials</v>
      </c>
      <c r="M80" s="11">
        <f t="shared" si="94"/>
        <v>33.25573689024376</v>
      </c>
      <c r="N80" s="11">
        <f t="shared" si="94"/>
        <v>36.178796162315656</v>
      </c>
      <c r="O80" s="11">
        <f t="shared" si="94"/>
        <v>36.240583573383198</v>
      </c>
      <c r="P80" s="11">
        <f t="shared" si="94"/>
        <v>33.998180388924951</v>
      </c>
      <c r="Q80" s="11">
        <f t="shared" si="94"/>
        <v>36.255923184617252</v>
      </c>
      <c r="S80" s="40">
        <f t="shared" ref="S80:S88" si="95">IF(O$6-M$6 &lt;&gt; 0,(EXP(LN(O8/M8)/(O$6-M$6))-1)*100,0)</f>
        <v>1.7339065009872812</v>
      </c>
      <c r="T80" s="40">
        <f t="shared" ref="T80:T88" si="96">Q46</f>
        <v>2.8212537003691196E-3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20.53624031148923</v>
      </c>
      <c r="AA80" s="11">
        <f t="shared" si="97"/>
        <v>20.007642394868633</v>
      </c>
      <c r="AB80" s="11">
        <f t="shared" si="97"/>
        <v>23.623396634900583</v>
      </c>
      <c r="AD80" s="40">
        <f t="shared" ref="AD80:AD88" si="98">IF(Z$6-X$6 &lt;&gt; 0,(EXP(LN(Z8/X8)/(Z$6-X$6))-1)*100,0)</f>
        <v>4.4723729997328654</v>
      </c>
      <c r="AE80" s="40">
        <f t="shared" ref="AE80:AE88" si="99">AB46</f>
        <v>0.93801509799669169</v>
      </c>
    </row>
    <row r="81" spans="1:31" x14ac:dyDescent="0.2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121.19033556704213</v>
      </c>
      <c r="E81" s="11">
        <f t="shared" si="92"/>
        <v>131.26570091250068</v>
      </c>
      <c r="F81" s="11">
        <f t="shared" si="92"/>
        <v>146.71594486053027</v>
      </c>
      <c r="H81" s="40">
        <f t="shared" ref="H81:H88" si="100">IF(D$6-B$6 &lt;&gt; 0,(EXP(LN(D9/B9)/(D$6-B$6))-1)*100,0)</f>
        <v>3.9972950086389458</v>
      </c>
      <c r="I81" s="40">
        <f t="shared" si="93"/>
        <v>1.2823932913663905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63.949357607368384</v>
      </c>
      <c r="O81" s="11">
        <f t="shared" si="94"/>
        <v>64.562474772301044</v>
      </c>
      <c r="P81" s="11">
        <f t="shared" si="94"/>
        <v>71.620151348160107</v>
      </c>
      <c r="Q81" s="11">
        <f t="shared" si="94"/>
        <v>78.62715892862046</v>
      </c>
      <c r="S81" s="40">
        <f t="shared" si="95"/>
        <v>3.0376313515441122</v>
      </c>
      <c r="T81" s="40">
        <f t="shared" si="96"/>
        <v>1.3225616038320842</v>
      </c>
      <c r="W81" t="str">
        <f t="shared" si="97"/>
        <v>Professional occupations</v>
      </c>
      <c r="X81" s="11">
        <f t="shared" si="97"/>
        <v>44.032044059365397</v>
      </c>
      <c r="Y81" s="11">
        <f t="shared" si="97"/>
        <v>53.583960883350429</v>
      </c>
      <c r="Z81" s="11">
        <f t="shared" si="97"/>
        <v>56.627860794741039</v>
      </c>
      <c r="AA81" s="11">
        <f t="shared" si="97"/>
        <v>59.645549564340556</v>
      </c>
      <c r="AB81" s="11">
        <f t="shared" si="97"/>
        <v>68.088785931909939</v>
      </c>
      <c r="AD81" s="40">
        <f t="shared" si="98"/>
        <v>5.1604078530959052</v>
      </c>
      <c r="AE81" s="40">
        <f t="shared" si="99"/>
        <v>1.2363228907503965</v>
      </c>
    </row>
    <row r="82" spans="1:31" x14ac:dyDescent="0.2">
      <c r="A82" t="str">
        <f t="shared" si="92"/>
        <v>Associate professional occupations</v>
      </c>
      <c r="B82" s="11">
        <f t="shared" si="92"/>
        <v>60.210257585346106</v>
      </c>
      <c r="C82" s="11">
        <f t="shared" si="92"/>
        <v>64.297516956303468</v>
      </c>
      <c r="D82" s="11">
        <f t="shared" si="92"/>
        <v>68.086169656927055</v>
      </c>
      <c r="E82" s="11">
        <f t="shared" si="92"/>
        <v>70.8714807089316</v>
      </c>
      <c r="F82" s="11">
        <f t="shared" si="92"/>
        <v>78.491009873694267</v>
      </c>
      <c r="H82" s="40">
        <f t="shared" si="100"/>
        <v>2.4891009602720171</v>
      </c>
      <c r="I82" s="40">
        <f t="shared" si="93"/>
        <v>0.95257499124046241</v>
      </c>
      <c r="L82" t="str">
        <f t="shared" si="94"/>
        <v>Associate professional occupations</v>
      </c>
      <c r="M82" s="11">
        <f t="shared" si="94"/>
        <v>32.726178770587552</v>
      </c>
      <c r="N82" s="11">
        <f t="shared" si="94"/>
        <v>34.510570533129609</v>
      </c>
      <c r="O82" s="11">
        <f t="shared" si="94"/>
        <v>36.039794820964069</v>
      </c>
      <c r="P82" s="11">
        <f t="shared" si="94"/>
        <v>34.34168990851677</v>
      </c>
      <c r="Q82" s="11">
        <f t="shared" si="94"/>
        <v>35.777569242675682</v>
      </c>
      <c r="S82" s="40">
        <f t="shared" si="95"/>
        <v>1.9476929553322586</v>
      </c>
      <c r="T82" s="40">
        <f t="shared" si="96"/>
        <v>-4.8672151674000741E-2</v>
      </c>
      <c r="W82" t="str">
        <f t="shared" si="97"/>
        <v>Associate professional occupations</v>
      </c>
      <c r="X82" s="11">
        <f t="shared" si="97"/>
        <v>27.484078814758522</v>
      </c>
      <c r="Y82" s="11">
        <f t="shared" si="97"/>
        <v>29.786946423173895</v>
      </c>
      <c r="Z82" s="11">
        <f t="shared" si="97"/>
        <v>32.046374835963036</v>
      </c>
      <c r="AA82" s="11">
        <f t="shared" si="97"/>
        <v>36.529790800414794</v>
      </c>
      <c r="AB82" s="11">
        <f t="shared" si="97"/>
        <v>42.713440631018543</v>
      </c>
      <c r="AD82" s="40">
        <f t="shared" si="98"/>
        <v>3.119202252089015</v>
      </c>
      <c r="AE82" s="40">
        <f t="shared" si="99"/>
        <v>1.933994472856515</v>
      </c>
    </row>
    <row r="83" spans="1:31" x14ac:dyDescent="0.2">
      <c r="A83" t="str">
        <f t="shared" si="92"/>
        <v>Administrative and secretarial occupations</v>
      </c>
      <c r="B83" s="11">
        <f t="shared" si="92"/>
        <v>53.642195862786984</v>
      </c>
      <c r="C83" s="11">
        <f t="shared" si="92"/>
        <v>51.796149650216989</v>
      </c>
      <c r="D83" s="11">
        <f t="shared" si="92"/>
        <v>51.567234989892022</v>
      </c>
      <c r="E83" s="11">
        <f t="shared" si="92"/>
        <v>52.059991812972072</v>
      </c>
      <c r="F83" s="11">
        <f t="shared" si="92"/>
        <v>47.47448748083383</v>
      </c>
      <c r="H83" s="40">
        <f t="shared" si="100"/>
        <v>-0.78588573547268004</v>
      </c>
      <c r="I83" s="40">
        <f t="shared" si="93"/>
        <v>-0.54977669195521717</v>
      </c>
      <c r="L83" t="str">
        <f t="shared" si="94"/>
        <v>Administrative and secretarial occupations</v>
      </c>
      <c r="M83" s="11">
        <f t="shared" si="94"/>
        <v>11.22571634190545</v>
      </c>
      <c r="N83" s="11">
        <f t="shared" si="94"/>
        <v>10.143576249569927</v>
      </c>
      <c r="O83" s="11">
        <f t="shared" si="94"/>
        <v>11.800166005748947</v>
      </c>
      <c r="P83" s="11">
        <f t="shared" si="94"/>
        <v>12.499855345483166</v>
      </c>
      <c r="Q83" s="11">
        <f t="shared" si="94"/>
        <v>13.734755862037311</v>
      </c>
      <c r="S83" s="40">
        <f t="shared" si="95"/>
        <v>1.0031249307248524</v>
      </c>
      <c r="T83" s="40">
        <f t="shared" si="96"/>
        <v>1.017245417977386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41.652573400647029</v>
      </c>
      <c r="Z83" s="11">
        <f t="shared" si="97"/>
        <v>39.767068984143044</v>
      </c>
      <c r="AA83" s="11">
        <f t="shared" si="97"/>
        <v>39.560136467488867</v>
      </c>
      <c r="AB83" s="11">
        <f t="shared" si="97"/>
        <v>33.739731618796519</v>
      </c>
      <c r="AD83" s="40">
        <f t="shared" si="98"/>
        <v>-1.2816716743781265</v>
      </c>
      <c r="AE83" s="40">
        <f t="shared" si="99"/>
        <v>-1.0897720523991961</v>
      </c>
    </row>
    <row r="84" spans="1:31" x14ac:dyDescent="0.2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44.402853801815944</v>
      </c>
      <c r="D84" s="11">
        <f t="shared" si="92"/>
        <v>38.51172323641498</v>
      </c>
      <c r="E84" s="11">
        <f t="shared" si="92"/>
        <v>39.162236962521817</v>
      </c>
      <c r="F84" s="11">
        <f t="shared" si="92"/>
        <v>37.997984033910967</v>
      </c>
      <c r="H84" s="40">
        <f t="shared" si="100"/>
        <v>-3.8979126164570332</v>
      </c>
      <c r="I84" s="40">
        <f t="shared" si="93"/>
        <v>-8.9490520064161583E-2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38.557269838501405</v>
      </c>
      <c r="O84" s="11">
        <f t="shared" si="94"/>
        <v>32.703404623113961</v>
      </c>
      <c r="P84" s="11">
        <f t="shared" si="94"/>
        <v>32.911722295176041</v>
      </c>
      <c r="Q84" s="11">
        <f t="shared" si="94"/>
        <v>31.04626760296614</v>
      </c>
      <c r="S84" s="40">
        <f t="shared" si="95"/>
        <v>-4.6275994011961918</v>
      </c>
      <c r="T84" s="40">
        <f t="shared" si="96"/>
        <v>-0.34607041961101093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5.8083186133009974</v>
      </c>
      <c r="AA84" s="11">
        <f t="shared" si="97"/>
        <v>6.2505146673458114</v>
      </c>
      <c r="AB84" s="11">
        <f t="shared" si="97"/>
        <v>6.9517164309448312</v>
      </c>
      <c r="AD84" s="40">
        <f t="shared" si="98"/>
        <v>0.96492842852928806</v>
      </c>
      <c r="AE84" s="40">
        <f t="shared" si="99"/>
        <v>1.2051876510796644</v>
      </c>
    </row>
    <row r="85" spans="1:31" x14ac:dyDescent="0.2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48.329316866563097</v>
      </c>
      <c r="E85" s="11">
        <f t="shared" si="92"/>
        <v>49.801628184372973</v>
      </c>
      <c r="F85" s="11">
        <f t="shared" si="92"/>
        <v>54.720721103185731</v>
      </c>
      <c r="H85" s="40">
        <f t="shared" si="100"/>
        <v>1.2258511447563736</v>
      </c>
      <c r="I85" s="40">
        <f t="shared" si="93"/>
        <v>0.83146496326060859</v>
      </c>
      <c r="L85" t="str">
        <f t="shared" si="94"/>
        <v>Caring, leisure and other service occupations</v>
      </c>
      <c r="M85" s="11">
        <f t="shared" si="94"/>
        <v>8.5011281274015769</v>
      </c>
      <c r="N85" s="11">
        <f t="shared" si="94"/>
        <v>8.6495197760323244</v>
      </c>
      <c r="O85" s="11">
        <f t="shared" si="94"/>
        <v>8.3314581154674272</v>
      </c>
      <c r="P85" s="11">
        <f t="shared" si="94"/>
        <v>9.2461177732084217</v>
      </c>
      <c r="Q85" s="11">
        <f t="shared" si="94"/>
        <v>10.840491584917068</v>
      </c>
      <c r="S85" s="40">
        <f t="shared" si="95"/>
        <v>-0.402396025246754</v>
      </c>
      <c r="T85" s="40">
        <f t="shared" si="96"/>
        <v>1.7704896585440721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39.997858751095698</v>
      </c>
      <c r="AA85" s="11">
        <f t="shared" si="97"/>
        <v>40.555510411164562</v>
      </c>
      <c r="AB85" s="11">
        <f t="shared" si="97"/>
        <v>43.880229518268635</v>
      </c>
      <c r="AD85" s="40">
        <f>IF(Z$6-X$6 &lt;&gt; 0,(EXP(LN(Z13/X13)/(Z$6-X$6))-1)*100,0)</f>
        <v>1.5858208385655326</v>
      </c>
      <c r="AE85" s="40">
        <f t="shared" si="99"/>
        <v>0.61949729299080047</v>
      </c>
    </row>
    <row r="86" spans="1:31" x14ac:dyDescent="0.2">
      <c r="A86" t="str">
        <f t="shared" si="92"/>
        <v>Sales and customer service occupations</v>
      </c>
      <c r="B86" s="11">
        <f t="shared" si="92"/>
        <v>39.663867963245281</v>
      </c>
      <c r="C86" s="11">
        <f t="shared" si="92"/>
        <v>35.765397470514145</v>
      </c>
      <c r="D86" s="11">
        <f t="shared" si="92"/>
        <v>35.453309743575232</v>
      </c>
      <c r="E86" s="11">
        <f t="shared" si="92"/>
        <v>36.050797031373847</v>
      </c>
      <c r="F86" s="11">
        <f t="shared" si="92"/>
        <v>36.432806461044784</v>
      </c>
      <c r="H86" s="40">
        <f t="shared" si="100"/>
        <v>-2.2194796112312121</v>
      </c>
      <c r="I86" s="40">
        <f t="shared" si="93"/>
        <v>0.18185203601033262</v>
      </c>
      <c r="L86" t="str">
        <f t="shared" si="94"/>
        <v>Sales and customer service occupations</v>
      </c>
      <c r="M86" s="11">
        <f t="shared" si="94"/>
        <v>15.561612225363369</v>
      </c>
      <c r="N86" s="11">
        <f t="shared" si="94"/>
        <v>13.921629524954456</v>
      </c>
      <c r="O86" s="11">
        <f t="shared" si="94"/>
        <v>14.306166678061667</v>
      </c>
      <c r="P86" s="11">
        <f t="shared" si="94"/>
        <v>15.01767574359801</v>
      </c>
      <c r="Q86" s="11">
        <f t="shared" si="94"/>
        <v>15.616380774273818</v>
      </c>
      <c r="S86" s="40">
        <f t="shared" si="95"/>
        <v>-1.6682567965917938</v>
      </c>
      <c r="T86" s="40">
        <f t="shared" si="96"/>
        <v>0.58590798185516046</v>
      </c>
      <c r="W86" t="str">
        <f t="shared" si="97"/>
        <v>Sales and customer service occupations</v>
      </c>
      <c r="X86" s="11">
        <f t="shared" si="97"/>
        <v>24.102255737881901</v>
      </c>
      <c r="Y86" s="11">
        <f t="shared" si="97"/>
        <v>21.843767945559705</v>
      </c>
      <c r="Z86" s="11">
        <f t="shared" si="97"/>
        <v>21.147143065513568</v>
      </c>
      <c r="AA86" s="11">
        <f t="shared" si="97"/>
        <v>21.033121287775895</v>
      </c>
      <c r="AB86" s="11">
        <f t="shared" si="97"/>
        <v>20.816425686770962</v>
      </c>
      <c r="AD86" s="40">
        <f t="shared" si="98"/>
        <v>-2.5820912035905086</v>
      </c>
      <c r="AE86" s="40">
        <f t="shared" si="99"/>
        <v>-0.10502777507055416</v>
      </c>
    </row>
    <row r="87" spans="1:31" x14ac:dyDescent="0.2">
      <c r="A87" t="str">
        <f t="shared" si="92"/>
        <v>Process, plant and machine operatives</v>
      </c>
      <c r="B87" s="11">
        <f t="shared" si="92"/>
        <v>28.081136390352</v>
      </c>
      <c r="C87" s="11">
        <f t="shared" si="92"/>
        <v>30.623689392947981</v>
      </c>
      <c r="D87" s="11">
        <f t="shared" si="92"/>
        <v>26.939946604326909</v>
      </c>
      <c r="E87" s="11">
        <f t="shared" si="92"/>
        <v>28.647488963693974</v>
      </c>
      <c r="F87" s="11">
        <f t="shared" si="92"/>
        <v>28.184831711289959</v>
      </c>
      <c r="H87" s="40">
        <f t="shared" si="100"/>
        <v>-0.82632419924185685</v>
      </c>
      <c r="I87" s="40">
        <f t="shared" si="93"/>
        <v>0.30161234883101518</v>
      </c>
      <c r="L87" t="str">
        <f t="shared" si="94"/>
        <v>Process, plant and machine operatives</v>
      </c>
      <c r="M87" s="11">
        <f t="shared" si="94"/>
        <v>23.902744501132432</v>
      </c>
      <c r="N87" s="11">
        <f t="shared" si="94"/>
        <v>26.238455762644044</v>
      </c>
      <c r="O87" s="11">
        <f t="shared" si="94"/>
        <v>23.099545269592074</v>
      </c>
      <c r="P87" s="11">
        <f t="shared" si="94"/>
        <v>23.736311416435207</v>
      </c>
      <c r="Q87" s="11">
        <f t="shared" si="94"/>
        <v>23.209720735802083</v>
      </c>
      <c r="S87" s="40">
        <f t="shared" si="95"/>
        <v>-0.68127578208556638</v>
      </c>
      <c r="T87" s="40">
        <f t="shared" si="96"/>
        <v>3.1726739301252138E-2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4.3852336303039507</v>
      </c>
      <c r="Z87" s="11">
        <f t="shared" si="97"/>
        <v>3.8404013347348087</v>
      </c>
      <c r="AA87" s="11">
        <f t="shared" si="97"/>
        <v>4.9111775472587729</v>
      </c>
      <c r="AB87" s="11">
        <f t="shared" si="97"/>
        <v>4.9751109754878637</v>
      </c>
      <c r="AD87" s="40">
        <f t="shared" si="98"/>
        <v>-1.6728416102859578</v>
      </c>
      <c r="AE87" s="40">
        <f t="shared" si="99"/>
        <v>1.7407834044232073</v>
      </c>
    </row>
    <row r="88" spans="1:31" x14ac:dyDescent="0.2">
      <c r="A88" t="str">
        <f t="shared" si="92"/>
        <v>Elementary occupations</v>
      </c>
      <c r="B88" s="11">
        <f t="shared" si="92"/>
        <v>58.204401406163512</v>
      </c>
      <c r="C88" s="11">
        <f t="shared" si="92"/>
        <v>56.620399033572909</v>
      </c>
      <c r="D88" s="11">
        <f t="shared" si="92"/>
        <v>51.784139450386299</v>
      </c>
      <c r="E88" s="11">
        <f t="shared" si="92"/>
        <v>52.279852639839177</v>
      </c>
      <c r="F88" s="11">
        <f t="shared" si="92"/>
        <v>51.356894655992406</v>
      </c>
      <c r="H88" s="40">
        <f t="shared" si="100"/>
        <v>-2.310432406896501</v>
      </c>
      <c r="I88" s="40">
        <f t="shared" si="93"/>
        <v>-5.5216209673336625E-2</v>
      </c>
      <c r="L88" t="str">
        <f t="shared" si="94"/>
        <v>Elementary occupations</v>
      </c>
      <c r="M88" s="11">
        <f t="shared" si="94"/>
        <v>30.107289636649025</v>
      </c>
      <c r="N88" s="11">
        <f t="shared" si="94"/>
        <v>27.393783369676768</v>
      </c>
      <c r="O88" s="11">
        <f t="shared" si="94"/>
        <v>25.882183081024959</v>
      </c>
      <c r="P88" s="11">
        <f t="shared" si="94"/>
        <v>27.100796168428715</v>
      </c>
      <c r="Q88" s="11">
        <f t="shared" si="94"/>
        <v>26.637555660765493</v>
      </c>
      <c r="S88" s="40">
        <f t="shared" si="95"/>
        <v>-2.9789771543180188</v>
      </c>
      <c r="T88" s="40">
        <f t="shared" si="96"/>
        <v>0.19196579841254113</v>
      </c>
      <c r="W88" t="str">
        <f t="shared" si="97"/>
        <v>Elementary occupations</v>
      </c>
      <c r="X88" s="11">
        <f t="shared" si="97"/>
        <v>28.097111769514513</v>
      </c>
      <c r="Y88" s="11">
        <f t="shared" si="97"/>
        <v>29.226615663896155</v>
      </c>
      <c r="Z88" s="11">
        <f t="shared" si="97"/>
        <v>25.901956369361343</v>
      </c>
      <c r="AA88" s="11">
        <f t="shared" si="97"/>
        <v>25.179056471410437</v>
      </c>
      <c r="AB88" s="11">
        <f t="shared" si="97"/>
        <v>24.71933899522692</v>
      </c>
      <c r="AD88" s="40">
        <f t="shared" si="98"/>
        <v>-1.6138021126964719</v>
      </c>
      <c r="AE88" s="40">
        <f t="shared" si="99"/>
        <v>-0.31106590962556302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481.63599999999997</v>
      </c>
      <c r="C90" s="34">
        <f t="shared" si="101"/>
        <v>506.50599999999963</v>
      </c>
      <c r="D90" s="34">
        <f t="shared" si="101"/>
        <v>498.63900000000018</v>
      </c>
      <c r="E90" s="34">
        <f t="shared" si="101"/>
        <v>514.14499999999975</v>
      </c>
      <c r="F90" s="34">
        <f t="shared" si="101"/>
        <v>541.25400000000002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252.31663141051607</v>
      </c>
      <c r="N90" s="34">
        <f t="shared" si="102"/>
        <v>259.54295882419257</v>
      </c>
      <c r="O90" s="34">
        <f t="shared" si="102"/>
        <v>252.9657769396573</v>
      </c>
      <c r="P90" s="34">
        <f t="shared" si="102"/>
        <v>260.4725003879314</v>
      </c>
      <c r="Q90" s="34">
        <f t="shared" si="102"/>
        <v>271.74582357667526</v>
      </c>
      <c r="S90" s="43">
        <f>IF(O$6-M$6 &lt;&gt; 0,(EXP(LN(O18/M18)/(O$6-M$6))-1)*100,0)</f>
        <v>5.1401964377073561E-2</v>
      </c>
      <c r="T90" s="43">
        <f>Q56</f>
        <v>0.47856110802264595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245.67322306034276</v>
      </c>
      <c r="AA90" s="34">
        <f t="shared" si="103"/>
        <v>253.67249961206829</v>
      </c>
      <c r="AB90" s="34">
        <f t="shared" si="103"/>
        <v>269.50817642332481</v>
      </c>
      <c r="AD90" s="43">
        <f>IF(Z$6-X$6 &lt;&gt; 0,(EXP(LN(Z18/X18)/(Z$6-X$6))-1)*100,0)</f>
        <v>1.3872672076751247</v>
      </c>
      <c r="AE90" s="43">
        <f>AB56</f>
        <v>0.61921886757390077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Cambridge and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Cambridge and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Cambridge and Peterborough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33.977977302456395</v>
      </c>
      <c r="C8" s="11">
        <v>39.842489474297444</v>
      </c>
      <c r="D8" s="11">
        <v>40.220668174527788</v>
      </c>
      <c r="E8" s="11">
        <v>36.777444359270632</v>
      </c>
      <c r="F8" s="11">
        <v>40.325726900663049</v>
      </c>
      <c r="G8" s="10"/>
      <c r="H8" s="11">
        <f>F8-D8</f>
        <v>0.10505872613526179</v>
      </c>
      <c r="I8" s="11">
        <f>'RD T1'!E7</f>
        <v>19.756066504321662</v>
      </c>
      <c r="J8" s="11">
        <f>SUM(H8:I8)</f>
        <v>19.861125230456924</v>
      </c>
      <c r="L8" s="10" t="str">
        <f>name!D4</f>
        <v>11 Corporate managers and directors</v>
      </c>
      <c r="M8" s="11">
        <v>23.847599261321129</v>
      </c>
      <c r="N8" s="11">
        <v>26.864257741431679</v>
      </c>
      <c r="O8" s="11">
        <v>26.878904979491512</v>
      </c>
      <c r="P8" s="11">
        <v>23.417226567524143</v>
      </c>
      <c r="Q8" s="11">
        <v>24.316071312937577</v>
      </c>
      <c r="R8" s="10"/>
      <c r="S8" s="11">
        <f>Q8-O8</f>
        <v>-2.5628336665539351</v>
      </c>
      <c r="T8" s="11">
        <f>'RD T1'!T7</f>
        <v>11.301865618235931</v>
      </c>
      <c r="U8" s="11">
        <f>SUM(S8:T8)</f>
        <v>8.7390319516819961</v>
      </c>
      <c r="W8" s="10" t="str">
        <f>name!D4</f>
        <v>11 Corporate managers and directors</v>
      </c>
      <c r="X8" s="11">
        <v>10.130378041135268</v>
      </c>
      <c r="Y8" s="11">
        <v>12.978231732865703</v>
      </c>
      <c r="Z8" s="11">
        <v>13.341763195036258</v>
      </c>
      <c r="AA8" s="11">
        <v>13.360217791746569</v>
      </c>
      <c r="AB8" s="11">
        <v>16.009655587725458</v>
      </c>
      <c r="AC8" s="10"/>
      <c r="AD8" s="11">
        <f>AB8-Z8</f>
        <v>2.6678923926892004</v>
      </c>
      <c r="AE8" s="11">
        <f>'RD T1'!T36</f>
        <v>8.4542008860857258</v>
      </c>
      <c r="AF8" s="11">
        <f>SUM(AD8:AE8)</f>
        <v>11.122093278774926</v>
      </c>
    </row>
    <row r="9" spans="1:32" x14ac:dyDescent="0.2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16.556155710344658</v>
      </c>
      <c r="E9" s="11">
        <v>17.228378424522905</v>
      </c>
      <c r="F9" s="11">
        <v>19.553592918854807</v>
      </c>
      <c r="H9" s="11">
        <f t="shared" ref="H9:H32" si="2">F9-D9</f>
        <v>2.9974372085101493</v>
      </c>
      <c r="I9" s="11">
        <f>'RD T1'!E8</f>
        <v>10.078538255494992</v>
      </c>
      <c r="J9" s="11">
        <f>SUM(H9:I9)</f>
        <v>13.075975464005142</v>
      </c>
      <c r="L9" s="10" t="str">
        <f>name!D5</f>
        <v>12 Other managers and proprietors</v>
      </c>
      <c r="M9" s="11">
        <v>9.4081376289226313</v>
      </c>
      <c r="N9" s="11">
        <v>9.314538420883979</v>
      </c>
      <c r="O9" s="11">
        <v>9.3616785938916856</v>
      </c>
      <c r="P9" s="11">
        <v>10.58095382140081</v>
      </c>
      <c r="Q9" s="11">
        <v>11.939851871679677</v>
      </c>
      <c r="S9" s="11">
        <f t="shared" ref="S9:S32" si="3">Q9-O9</f>
        <v>2.5781732777879913</v>
      </c>
      <c r="T9" s="11">
        <f>'RD T1'!T8</f>
        <v>5.5502442690919231</v>
      </c>
      <c r="U9" s="11">
        <f>SUM(S9:T9)</f>
        <v>8.1284175468799145</v>
      </c>
      <c r="W9" s="10" t="str">
        <f>name!D5</f>
        <v>12 Other managers and proprietors</v>
      </c>
      <c r="X9" s="11">
        <v>6.3707502390117687</v>
      </c>
      <c r="Y9" s="11">
        <v>7.0459579030756005</v>
      </c>
      <c r="Z9" s="11">
        <v>7.1944771164529708</v>
      </c>
      <c r="AA9" s="11">
        <v>6.6474246031220616</v>
      </c>
      <c r="AB9" s="11">
        <v>7.6137410471751261</v>
      </c>
      <c r="AD9" s="11">
        <f t="shared" ref="AD9:AD32" si="4">AB9-Z9</f>
        <v>0.41926393072215529</v>
      </c>
      <c r="AE9" s="11">
        <f>'RD T1'!T37</f>
        <v>4.5282939864030691</v>
      </c>
      <c r="AF9" s="11">
        <f>SUM(AD9:AE9)</f>
        <v>4.9475579171252244</v>
      </c>
    </row>
    <row r="10" spans="1:32" x14ac:dyDescent="0.2">
      <c r="A10" s="10" t="str">
        <f>name!D6</f>
        <v>21 Science, research, engineering and technology professionals</v>
      </c>
      <c r="B10" s="11">
        <v>32.161558099846793</v>
      </c>
      <c r="C10" s="11">
        <v>37.920044872778469</v>
      </c>
      <c r="D10" s="11">
        <v>38.711672394980909</v>
      </c>
      <c r="E10" s="11">
        <v>47.31110514631807</v>
      </c>
      <c r="F10" s="11">
        <v>53.937348221907044</v>
      </c>
      <c r="G10" s="11"/>
      <c r="H10" s="11">
        <f t="shared" si="2"/>
        <v>15.225675826926135</v>
      </c>
      <c r="I10" s="11">
        <f>'RD T1'!E9</f>
        <v>18.213545977793409</v>
      </c>
      <c r="J10" s="11">
        <f t="shared" ref="J10:J32" si="5">SUM(H10:I10)</f>
        <v>33.439221804719544</v>
      </c>
      <c r="L10" s="10" t="str">
        <f>name!D6</f>
        <v>21 Science, research, engineering and technology professionals</v>
      </c>
      <c r="M10" s="11">
        <v>25.868716635522972</v>
      </c>
      <c r="N10" s="11">
        <v>30.953503953956787</v>
      </c>
      <c r="O10" s="11">
        <v>30.184063770295982</v>
      </c>
      <c r="P10" s="11">
        <v>35.772727357882033</v>
      </c>
      <c r="Q10" s="11">
        <v>39.785292120246645</v>
      </c>
      <c r="R10" s="11"/>
      <c r="S10" s="11">
        <f t="shared" si="3"/>
        <v>9.601228349950663</v>
      </c>
      <c r="T10" s="11">
        <f>'RD T1'!T9</f>
        <v>12.038487420253828</v>
      </c>
      <c r="U10" s="11">
        <f t="shared" ref="U10:U32" si="6">SUM(S10:T10)</f>
        <v>21.639715770204489</v>
      </c>
      <c r="W10" s="10" t="str">
        <f>name!D6</f>
        <v>21 Science, research, engineering and technology professionals</v>
      </c>
      <c r="X10" s="11">
        <v>6.2928414643238595</v>
      </c>
      <c r="Y10" s="11">
        <v>6.9665409188216652</v>
      </c>
      <c r="Z10" s="11">
        <v>8.5276086246849481</v>
      </c>
      <c r="AA10" s="11">
        <v>11.53837778843601</v>
      </c>
      <c r="AB10" s="11">
        <v>14.152056101660387</v>
      </c>
      <c r="AC10" s="11"/>
      <c r="AD10" s="11">
        <f t="shared" si="4"/>
        <v>5.6244474769754387</v>
      </c>
      <c r="AE10" s="11">
        <f>'RD T1'!T38</f>
        <v>6.1750585575395833</v>
      </c>
      <c r="AF10" s="11">
        <f t="shared" ref="AF10:AF32" si="7">SUM(AD10:AE10)</f>
        <v>11.799506034515023</v>
      </c>
    </row>
    <row r="11" spans="1:32" x14ac:dyDescent="0.2">
      <c r="A11" s="10" t="str">
        <f>name!D7</f>
        <v>22 Health professionals</v>
      </c>
      <c r="B11" s="11">
        <v>15.984865159184784</v>
      </c>
      <c r="C11" s="11">
        <v>19.078598945273075</v>
      </c>
      <c r="D11" s="11">
        <v>18.652888649516367</v>
      </c>
      <c r="E11" s="11">
        <v>18.863947239451619</v>
      </c>
      <c r="F11" s="11">
        <v>21.093986383577185</v>
      </c>
      <c r="G11" s="11"/>
      <c r="H11" s="11">
        <f t="shared" si="2"/>
        <v>2.4410977340608184</v>
      </c>
      <c r="I11" s="11">
        <f>'RD T1'!E10</f>
        <v>10.420000234047633</v>
      </c>
      <c r="J11" s="11">
        <f t="shared" si="5"/>
        <v>12.861097968108451</v>
      </c>
      <c r="L11" s="10" t="str">
        <f>name!D7</f>
        <v>22 Health professionals</v>
      </c>
      <c r="M11" s="11">
        <v>4.5465163291701822</v>
      </c>
      <c r="N11" s="11">
        <v>5.0803789352422504</v>
      </c>
      <c r="O11" s="11">
        <v>5.0594651193452842</v>
      </c>
      <c r="P11" s="11">
        <v>5.2175421979039918</v>
      </c>
      <c r="Q11" s="11">
        <v>5.8769973653521062</v>
      </c>
      <c r="R11" s="11"/>
      <c r="S11" s="11">
        <f t="shared" si="3"/>
        <v>0.81753224600682195</v>
      </c>
      <c r="T11" s="11">
        <f>'RD T1'!T10</f>
        <v>2.0588624789676149</v>
      </c>
      <c r="U11" s="11">
        <f t="shared" si="6"/>
        <v>2.8763947249744368</v>
      </c>
      <c r="W11" s="10" t="str">
        <f>name!D7</f>
        <v>22 Health professionals</v>
      </c>
      <c r="X11" s="11">
        <v>11.438348830014599</v>
      </c>
      <c r="Y11" s="11">
        <v>13.998220010030828</v>
      </c>
      <c r="Z11" s="11">
        <v>13.593423530171082</v>
      </c>
      <c r="AA11" s="11">
        <v>13.646405041547606</v>
      </c>
      <c r="AB11" s="11">
        <v>15.216989018225117</v>
      </c>
      <c r="AC11" s="11"/>
      <c r="AD11" s="11">
        <f t="shared" si="4"/>
        <v>1.6235654880540356</v>
      </c>
      <c r="AE11" s="11">
        <f>'RD T1'!T39</f>
        <v>8.3611377550800192</v>
      </c>
      <c r="AF11" s="11">
        <f t="shared" si="7"/>
        <v>9.9847032431340548</v>
      </c>
    </row>
    <row r="12" spans="1:32" x14ac:dyDescent="0.2">
      <c r="A12" s="10" t="str">
        <f>name!D8</f>
        <v>23 Teaching and other educational professionals</v>
      </c>
      <c r="B12" s="11">
        <v>23.390817236214609</v>
      </c>
      <c r="C12" s="11">
        <v>27.040079951266073</v>
      </c>
      <c r="D12" s="11">
        <v>28.103818172232611</v>
      </c>
      <c r="E12" s="11">
        <v>27.377711976075954</v>
      </c>
      <c r="F12" s="11">
        <v>29.337348958342325</v>
      </c>
      <c r="G12" s="11"/>
      <c r="H12" s="11">
        <f t="shared" si="2"/>
        <v>1.2335307861097142</v>
      </c>
      <c r="I12" s="11">
        <f>'RD T1'!E11</f>
        <v>14.286749356001001</v>
      </c>
      <c r="J12" s="11">
        <f t="shared" si="5"/>
        <v>15.520280142110716</v>
      </c>
      <c r="L12" s="10" t="str">
        <f>name!D8</f>
        <v>23 Teaching and other educational professionals</v>
      </c>
      <c r="M12" s="11">
        <v>8.3364193449219517</v>
      </c>
      <c r="N12" s="11">
        <v>8.4705176801352966</v>
      </c>
      <c r="O12" s="11">
        <v>9.0041491243330487</v>
      </c>
      <c r="P12" s="11">
        <v>9.0356025502580781</v>
      </c>
      <c r="Q12" s="11">
        <v>9.6014994590744305</v>
      </c>
      <c r="R12" s="11"/>
      <c r="S12" s="11">
        <f t="shared" si="3"/>
        <v>0.59735033474138177</v>
      </c>
      <c r="T12" s="11">
        <f>'RD T1'!T11</f>
        <v>3.888752846849918</v>
      </c>
      <c r="U12" s="11">
        <f t="shared" si="6"/>
        <v>4.4861031815913002</v>
      </c>
      <c r="W12" s="10" t="str">
        <f>name!D8</f>
        <v>23 Teaching and other educational professionals</v>
      </c>
      <c r="X12" s="11">
        <v>15.054397891292663</v>
      </c>
      <c r="Y12" s="11">
        <v>18.569562271130774</v>
      </c>
      <c r="Z12" s="11">
        <v>19.099669047899514</v>
      </c>
      <c r="AA12" s="11">
        <v>18.342109425817863</v>
      </c>
      <c r="AB12" s="11">
        <v>19.735849499267907</v>
      </c>
      <c r="AC12" s="11"/>
      <c r="AD12" s="11">
        <f t="shared" si="4"/>
        <v>0.63618045136839285</v>
      </c>
      <c r="AE12" s="11">
        <f>'RD T1'!T40</f>
        <v>10.397996509151081</v>
      </c>
      <c r="AF12" s="11">
        <f t="shared" si="7"/>
        <v>11.034176960519474</v>
      </c>
    </row>
    <row r="13" spans="1:32" x14ac:dyDescent="0.2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35.721956350312233</v>
      </c>
      <c r="E13" s="11">
        <v>37.712936550655044</v>
      </c>
      <c r="F13" s="11">
        <v>42.347261296703714</v>
      </c>
      <c r="G13" s="11"/>
      <c r="H13" s="11">
        <f t="shared" si="2"/>
        <v>6.6253049463914806</v>
      </c>
      <c r="I13" s="11">
        <f>'RD T1'!E12</f>
        <v>18.649628663598275</v>
      </c>
      <c r="J13" s="11">
        <f t="shared" si="5"/>
        <v>25.274933609989755</v>
      </c>
      <c r="L13" s="10" t="str">
        <f>name!D9</f>
        <v>24 Business, media and public service professionals</v>
      </c>
      <c r="M13" s="11">
        <v>16.838880520074373</v>
      </c>
      <c r="N13" s="11">
        <v>19.444957038034058</v>
      </c>
      <c r="O13" s="11">
        <v>20.314796758326722</v>
      </c>
      <c r="P13" s="11">
        <v>21.594279242116009</v>
      </c>
      <c r="Q13" s="11">
        <v>23.363369983947276</v>
      </c>
      <c r="R13" s="11"/>
      <c r="S13" s="11">
        <f t="shared" si="3"/>
        <v>3.0485732256205544</v>
      </c>
      <c r="T13" s="11">
        <f>'RD T1'!T12</f>
        <v>9.3273010012763393</v>
      </c>
      <c r="U13" s="11">
        <f t="shared" si="6"/>
        <v>12.375874226896894</v>
      </c>
      <c r="W13" s="10" t="str">
        <f>name!D9</f>
        <v>24 Business, media and public service professionals</v>
      </c>
      <c r="X13" s="11">
        <v>11.246455873734279</v>
      </c>
      <c r="Y13" s="11">
        <v>14.049637683367163</v>
      </c>
      <c r="Z13" s="11">
        <v>15.407159591985486</v>
      </c>
      <c r="AA13" s="11">
        <v>16.118657308539071</v>
      </c>
      <c r="AB13" s="11">
        <v>18.98389131275653</v>
      </c>
      <c r="AC13" s="11"/>
      <c r="AD13" s="11">
        <f t="shared" si="4"/>
        <v>3.5767317207710434</v>
      </c>
      <c r="AE13" s="11">
        <f>'RD T1'!T41</f>
        <v>9.3223276623219409</v>
      </c>
      <c r="AF13" s="11">
        <f t="shared" si="7"/>
        <v>12.899059383092984</v>
      </c>
    </row>
    <row r="14" spans="1:32" x14ac:dyDescent="0.2">
      <c r="A14" s="10" t="str">
        <f>name!D10</f>
        <v>31 Science, engineering and technology associate professionals</v>
      </c>
      <c r="B14" s="11">
        <v>8.8123341385308578</v>
      </c>
      <c r="C14" s="11">
        <v>10.622488242201339</v>
      </c>
      <c r="D14" s="11">
        <v>11.432372485839808</v>
      </c>
      <c r="E14" s="11">
        <v>10.801485284282109</v>
      </c>
      <c r="F14" s="11">
        <v>11.815907095082672</v>
      </c>
      <c r="G14" s="11"/>
      <c r="H14" s="11">
        <f t="shared" si="2"/>
        <v>0.38353460924286331</v>
      </c>
      <c r="I14" s="11">
        <f>'RD T1'!E13</f>
        <v>4.6614205450582533</v>
      </c>
      <c r="J14" s="11">
        <f t="shared" si="5"/>
        <v>5.0449551543011166</v>
      </c>
      <c r="L14" s="10" t="str">
        <f>name!D10</f>
        <v>31 Science, engineering and technology associate professionals</v>
      </c>
      <c r="M14" s="11">
        <v>6.2515654309118638</v>
      </c>
      <c r="N14" s="11">
        <v>7.8432606946349805</v>
      </c>
      <c r="O14" s="11">
        <v>8.0798947289096983</v>
      </c>
      <c r="P14" s="11">
        <v>7.2072933436444737</v>
      </c>
      <c r="Q14" s="11">
        <v>7.5325670645250327</v>
      </c>
      <c r="R14" s="11"/>
      <c r="S14" s="11">
        <f t="shared" si="3"/>
        <v>-0.54732766438466562</v>
      </c>
      <c r="T14" s="11">
        <f>'RD T1'!T13</f>
        <v>2.7486594005961971</v>
      </c>
      <c r="U14" s="11">
        <f t="shared" si="6"/>
        <v>2.2013317362115314</v>
      </c>
      <c r="W14" s="10" t="str">
        <f>name!D10</f>
        <v>31 Science, engineering and technology associate professionals</v>
      </c>
      <c r="X14" s="11">
        <v>2.5607687076189931</v>
      </c>
      <c r="Y14" s="11">
        <v>2.7792275475663732</v>
      </c>
      <c r="Z14" s="11">
        <v>3.3524777569301154</v>
      </c>
      <c r="AA14" s="11">
        <v>3.5941919406376321</v>
      </c>
      <c r="AB14" s="11">
        <v>4.2833400305576195</v>
      </c>
      <c r="AC14" s="11"/>
      <c r="AD14" s="11">
        <f t="shared" si="4"/>
        <v>0.93086227362750407</v>
      </c>
      <c r="AE14" s="11">
        <f>'RD T1'!T42</f>
        <v>1.9127611444620545</v>
      </c>
      <c r="AF14" s="11">
        <f t="shared" si="7"/>
        <v>2.8436234180895585</v>
      </c>
    </row>
    <row r="15" spans="1:32" x14ac:dyDescent="0.2">
      <c r="A15" s="10" t="str">
        <f>name!D11</f>
        <v>32 Health and social care associate professionals</v>
      </c>
      <c r="B15" s="11">
        <v>6.9872614433948819</v>
      </c>
      <c r="C15" s="11">
        <v>8.1943651411463012</v>
      </c>
      <c r="D15" s="11">
        <v>8.2795156082857844</v>
      </c>
      <c r="E15" s="11">
        <v>13.230824541180203</v>
      </c>
      <c r="F15" s="11">
        <v>16.19340961459876</v>
      </c>
      <c r="G15" s="11"/>
      <c r="H15" s="11">
        <f t="shared" si="2"/>
        <v>7.9138940063129759</v>
      </c>
      <c r="I15" s="11">
        <f>'RD T1'!E14</f>
        <v>8.1621067550749427</v>
      </c>
      <c r="J15" s="11">
        <f t="shared" si="5"/>
        <v>16.076000761387917</v>
      </c>
      <c r="L15" s="10" t="str">
        <f>name!D11</f>
        <v>32 Health and social care associate professionals</v>
      </c>
      <c r="M15" s="11">
        <v>1.4279205267257471</v>
      </c>
      <c r="N15" s="11">
        <v>1.3941317329349712</v>
      </c>
      <c r="O15" s="11">
        <v>1.4501086696560257</v>
      </c>
      <c r="P15" s="11">
        <v>1.9667492077600914</v>
      </c>
      <c r="Q15" s="11">
        <v>2.2754276842602148</v>
      </c>
      <c r="R15" s="11"/>
      <c r="S15" s="11">
        <f t="shared" si="3"/>
        <v>0.82531901460418911</v>
      </c>
      <c r="T15" s="11">
        <f>'RD T1'!T14</f>
        <v>0.9566671672905892</v>
      </c>
      <c r="U15" s="11">
        <f t="shared" si="6"/>
        <v>1.7819861818947782</v>
      </c>
      <c r="W15" s="10" t="str">
        <f>name!D11</f>
        <v>32 Health and social care associate professionals</v>
      </c>
      <c r="X15" s="11">
        <v>5.5593409166691323</v>
      </c>
      <c r="Y15" s="11">
        <v>6.8002334082113238</v>
      </c>
      <c r="Z15" s="11">
        <v>6.8294069386297647</v>
      </c>
      <c r="AA15" s="11">
        <v>11.264075333420115</v>
      </c>
      <c r="AB15" s="11">
        <v>13.917981930338545</v>
      </c>
      <c r="AC15" s="11"/>
      <c r="AD15" s="11">
        <f t="shared" si="4"/>
        <v>7.0885749917087804</v>
      </c>
      <c r="AE15" s="11">
        <f>'RD T1'!T43</f>
        <v>7.2054395877843511</v>
      </c>
      <c r="AF15" s="11">
        <f t="shared" si="7"/>
        <v>14.294014579493131</v>
      </c>
    </row>
    <row r="16" spans="1:32" x14ac:dyDescent="0.2">
      <c r="A16" s="10" t="str">
        <f>name!D12</f>
        <v>33 Protective service occupations</v>
      </c>
      <c r="B16" s="11">
        <v>5.2253691092217718</v>
      </c>
      <c r="C16" s="11">
        <v>4.8122240370097495</v>
      </c>
      <c r="D16" s="11">
        <v>5.1751889700818694</v>
      </c>
      <c r="E16" s="11">
        <v>4.5692759838683212</v>
      </c>
      <c r="F16" s="11">
        <v>5.1058753605063441</v>
      </c>
      <c r="G16" s="11"/>
      <c r="H16" s="11">
        <f t="shared" si="2"/>
        <v>-6.9313609575525348E-2</v>
      </c>
      <c r="I16" s="11">
        <f>'RD T1'!E15</f>
        <v>1.6999782311701011</v>
      </c>
      <c r="J16" s="11">
        <f t="shared" si="5"/>
        <v>1.6306646215945757</v>
      </c>
      <c r="L16" s="10" t="str">
        <f>name!D12</f>
        <v>33 Protective service occupations</v>
      </c>
      <c r="M16" s="11">
        <v>3.8623109411668977</v>
      </c>
      <c r="N16" s="11">
        <v>3.4466737327975516</v>
      </c>
      <c r="O16" s="11">
        <v>3.6278044233311868</v>
      </c>
      <c r="P16" s="11">
        <v>3.1091789882583658</v>
      </c>
      <c r="Q16" s="11">
        <v>3.1116041802141559</v>
      </c>
      <c r="R16" s="11"/>
      <c r="S16" s="11">
        <f t="shared" si="3"/>
        <v>-0.51620024311703094</v>
      </c>
      <c r="T16" s="11">
        <f>'RD T1'!T15</f>
        <v>0.88247609134666738</v>
      </c>
      <c r="U16" s="11">
        <f t="shared" si="6"/>
        <v>0.36627584822963644</v>
      </c>
      <c r="W16" s="10" t="str">
        <f>name!D12</f>
        <v>33 Protective service occupations</v>
      </c>
      <c r="X16" s="11">
        <v>1.3630581680548721</v>
      </c>
      <c r="Y16" s="11">
        <v>1.3655503042122095</v>
      </c>
      <c r="Z16" s="11">
        <v>1.5473845467506817</v>
      </c>
      <c r="AA16" s="11">
        <v>1.4600969956099463</v>
      </c>
      <c r="AB16" s="11">
        <v>1.9942711802921942</v>
      </c>
      <c r="AC16" s="11"/>
      <c r="AD16" s="11">
        <f t="shared" si="4"/>
        <v>0.44688663354151248</v>
      </c>
      <c r="AE16" s="11">
        <f>'RD T1'!T44</f>
        <v>0.81750213982343367</v>
      </c>
      <c r="AF16" s="11">
        <f t="shared" si="7"/>
        <v>1.2643887733649462</v>
      </c>
    </row>
    <row r="17" spans="1:32" x14ac:dyDescent="0.2">
      <c r="A17" s="10" t="str">
        <f>name!D13</f>
        <v>34 Culture, media and sports occupations</v>
      </c>
      <c r="B17" s="11">
        <v>10.03245875294046</v>
      </c>
      <c r="C17" s="11">
        <v>9.6284209191517167</v>
      </c>
      <c r="D17" s="11">
        <v>11.551278858336774</v>
      </c>
      <c r="E17" s="11">
        <v>10.01990814715931</v>
      </c>
      <c r="F17" s="11">
        <v>10.837518089090239</v>
      </c>
      <c r="G17" s="11"/>
      <c r="H17" s="11">
        <f t="shared" si="2"/>
        <v>-0.71376076924653553</v>
      </c>
      <c r="I17" s="11">
        <f>'RD T1'!E16</f>
        <v>4.810015077507054</v>
      </c>
      <c r="J17" s="11">
        <f t="shared" si="5"/>
        <v>4.0962543082605185</v>
      </c>
      <c r="L17" s="10" t="str">
        <f>name!D13</f>
        <v>34 Culture, media and sports occupations</v>
      </c>
      <c r="M17" s="11">
        <v>5.4563110453403594</v>
      </c>
      <c r="N17" s="11">
        <v>5.5516941645442834</v>
      </c>
      <c r="O17" s="11">
        <v>6.1928294756254516</v>
      </c>
      <c r="P17" s="11">
        <v>5.3316984739594382</v>
      </c>
      <c r="Q17" s="11">
        <v>5.7625656674612546</v>
      </c>
      <c r="R17" s="11"/>
      <c r="S17" s="11">
        <f t="shared" si="3"/>
        <v>-0.43026380816419696</v>
      </c>
      <c r="T17" s="11">
        <f>'RD T1'!T16</f>
        <v>2.2357118268544474</v>
      </c>
      <c r="U17" s="11">
        <f t="shared" si="6"/>
        <v>1.8054480186902504</v>
      </c>
      <c r="W17" s="10" t="str">
        <f>name!D13</f>
        <v>34 Culture, media and sports occupations</v>
      </c>
      <c r="X17" s="11">
        <v>4.5761477076001045</v>
      </c>
      <c r="Y17" s="11">
        <v>4.0767267546074262</v>
      </c>
      <c r="Z17" s="11">
        <v>5.3584493827113242</v>
      </c>
      <c r="AA17" s="11">
        <v>4.6882096731998733</v>
      </c>
      <c r="AB17" s="11">
        <v>5.074952421628983</v>
      </c>
      <c r="AC17" s="11"/>
      <c r="AD17" s="11">
        <f t="shared" si="4"/>
        <v>-0.28349696108234124</v>
      </c>
      <c r="AE17" s="11">
        <f>'RD T1'!T45</f>
        <v>2.5743032506526062</v>
      </c>
      <c r="AF17" s="11">
        <f t="shared" si="7"/>
        <v>2.290806289570265</v>
      </c>
    </row>
    <row r="18" spans="1:32" x14ac:dyDescent="0.2">
      <c r="A18" s="10" t="str">
        <f>name!D14</f>
        <v>35 Business and public service associate professionals</v>
      </c>
      <c r="B18" s="11">
        <v>29.152834141258136</v>
      </c>
      <c r="C18" s="11">
        <v>31.040018616794359</v>
      </c>
      <c r="D18" s="11">
        <v>31.647813734382822</v>
      </c>
      <c r="E18" s="11">
        <v>32.249986752441657</v>
      </c>
      <c r="F18" s="11">
        <v>34.538299714416254</v>
      </c>
      <c r="G18" s="11"/>
      <c r="H18" s="11">
        <f t="shared" si="2"/>
        <v>2.8904859800334322</v>
      </c>
      <c r="I18" s="11">
        <f>'RD T1'!E17</f>
        <v>15.278352879788931</v>
      </c>
      <c r="J18" s="11">
        <f t="shared" si="5"/>
        <v>18.168838859822365</v>
      </c>
      <c r="L18" s="10" t="str">
        <f>name!D14</f>
        <v>35 Business and public service associate professionals</v>
      </c>
      <c r="M18" s="11">
        <v>15.728070826442689</v>
      </c>
      <c r="N18" s="11">
        <v>16.274810208217826</v>
      </c>
      <c r="O18" s="11">
        <v>16.689157523441708</v>
      </c>
      <c r="P18" s="11">
        <v>16.726769894894403</v>
      </c>
      <c r="Q18" s="11">
        <v>17.095404646215023</v>
      </c>
      <c r="R18" s="11"/>
      <c r="S18" s="11">
        <f t="shared" si="3"/>
        <v>0.40624712277331554</v>
      </c>
      <c r="T18" s="11">
        <f>'RD T1'!T17</f>
        <v>6.538296252552958</v>
      </c>
      <c r="U18" s="11">
        <f t="shared" si="6"/>
        <v>6.9445433753262735</v>
      </c>
      <c r="W18" s="10" t="str">
        <f>name!D14</f>
        <v>35 Business and public service associate professionals</v>
      </c>
      <c r="X18" s="11">
        <v>13.424763314815419</v>
      </c>
      <c r="Y18" s="11">
        <v>14.76520840857656</v>
      </c>
      <c r="Z18" s="11">
        <v>14.958656210941147</v>
      </c>
      <c r="AA18" s="11">
        <v>15.523216857547226</v>
      </c>
      <c r="AB18" s="11">
        <v>17.442895068201199</v>
      </c>
      <c r="AC18" s="11"/>
      <c r="AD18" s="11">
        <f t="shared" si="4"/>
        <v>2.4842388572600527</v>
      </c>
      <c r="AE18" s="11">
        <f>'RD T1'!T46</f>
        <v>8.7400566272359725</v>
      </c>
      <c r="AF18" s="11">
        <f t="shared" si="7"/>
        <v>11.224295484496025</v>
      </c>
    </row>
    <row r="19" spans="1:32" x14ac:dyDescent="0.2">
      <c r="A19" s="10" t="str">
        <f>name!D15</f>
        <v>41 Administrative occupations</v>
      </c>
      <c r="B19" s="11">
        <v>41.355447069592024</v>
      </c>
      <c r="C19" s="11">
        <v>40.152996128851363</v>
      </c>
      <c r="D19" s="11">
        <v>40.50783191949813</v>
      </c>
      <c r="E19" s="11">
        <v>41.925486726355985</v>
      </c>
      <c r="F19" s="11">
        <v>40.46207770211349</v>
      </c>
      <c r="G19" s="11"/>
      <c r="H19" s="11">
        <f t="shared" si="2"/>
        <v>-4.5754217384640583E-2</v>
      </c>
      <c r="I19" s="11">
        <f>'RD T1'!E18</f>
        <v>21.029213851656785</v>
      </c>
      <c r="J19" s="11">
        <f t="shared" si="5"/>
        <v>20.983459634272144</v>
      </c>
      <c r="L19" s="10" t="str">
        <f>name!D15</f>
        <v>41 Administrative occupations</v>
      </c>
      <c r="M19" s="11">
        <v>10.542770208055488</v>
      </c>
      <c r="N19" s="11">
        <v>9.6323017964624373</v>
      </c>
      <c r="O19" s="11">
        <v>11.287530235006161</v>
      </c>
      <c r="P19" s="11">
        <v>12.031664767223932</v>
      </c>
      <c r="Q19" s="11">
        <v>13.182371716802425</v>
      </c>
      <c r="R19" s="11"/>
      <c r="S19" s="11">
        <f t="shared" si="3"/>
        <v>1.8948414817962647</v>
      </c>
      <c r="T19" s="11">
        <f>'RD T1'!T18</f>
        <v>4.5887492489926283</v>
      </c>
      <c r="U19" s="11">
        <f t="shared" si="6"/>
        <v>6.4835907307888929</v>
      </c>
      <c r="W19" s="10" t="str">
        <f>name!D15</f>
        <v>41 Administrative occupations</v>
      </c>
      <c r="X19" s="11">
        <v>30.812676861536506</v>
      </c>
      <c r="Y19" s="11">
        <v>30.520694332388896</v>
      </c>
      <c r="Z19" s="11">
        <v>29.22030168449194</v>
      </c>
      <c r="AA19" s="11">
        <v>29.893821959132019</v>
      </c>
      <c r="AB19" s="11">
        <v>27.279705985311061</v>
      </c>
      <c r="AC19" s="11"/>
      <c r="AD19" s="11">
        <f t="shared" si="4"/>
        <v>-1.9405956991808786</v>
      </c>
      <c r="AE19" s="11">
        <f>'RD T1'!T47</f>
        <v>16.440464602664157</v>
      </c>
      <c r="AF19" s="11">
        <f t="shared" si="7"/>
        <v>14.499868903483279</v>
      </c>
    </row>
    <row r="20" spans="1:32" x14ac:dyDescent="0.2">
      <c r="A20" s="10" t="str">
        <f>name!D16</f>
        <v>42 Secretarial and related occupations</v>
      </c>
      <c r="B20" s="11">
        <v>12.28674879319496</v>
      </c>
      <c r="C20" s="11">
        <v>11.643153521365624</v>
      </c>
      <c r="D20" s="11">
        <v>11.059403070393889</v>
      </c>
      <c r="E20" s="11">
        <v>10.134505086616084</v>
      </c>
      <c r="F20" s="11">
        <v>7.0124097787203423</v>
      </c>
      <c r="G20" s="11"/>
      <c r="H20" s="11">
        <f t="shared" si="2"/>
        <v>-4.0469932916735472</v>
      </c>
      <c r="I20" s="11">
        <f>'RD T1'!E19</f>
        <v>4.8666396915896986</v>
      </c>
      <c r="J20" s="11">
        <f t="shared" si="5"/>
        <v>0.8196463999161514</v>
      </c>
      <c r="L20" s="10" t="str">
        <f>name!D16</f>
        <v>42 Secretarial and related occupations</v>
      </c>
      <c r="M20" s="11">
        <v>0.68294613384996139</v>
      </c>
      <c r="N20" s="11">
        <v>0.51127445310748887</v>
      </c>
      <c r="O20" s="11">
        <v>0.51263577074278632</v>
      </c>
      <c r="P20" s="11">
        <v>0.46819057825923432</v>
      </c>
      <c r="Q20" s="11">
        <v>0.55238414523488533</v>
      </c>
      <c r="R20" s="11"/>
      <c r="S20" s="11">
        <f t="shared" si="3"/>
        <v>3.9748374492099003E-2</v>
      </c>
      <c r="T20" s="11">
        <f>'RD T1'!T19</f>
        <v>0.16246351753753385</v>
      </c>
      <c r="U20" s="11">
        <f t="shared" si="6"/>
        <v>0.20221189202963286</v>
      </c>
      <c r="W20" s="10" t="str">
        <f>name!D16</f>
        <v>42 Secretarial and related occupations</v>
      </c>
      <c r="X20" s="11">
        <v>11.603802659344995</v>
      </c>
      <c r="Y20" s="11">
        <v>11.131879068258135</v>
      </c>
      <c r="Z20" s="11">
        <v>10.546767299651105</v>
      </c>
      <c r="AA20" s="11">
        <v>9.6663145083568498</v>
      </c>
      <c r="AB20" s="11">
        <v>6.4600256334854578</v>
      </c>
      <c r="AC20" s="11"/>
      <c r="AD20" s="11">
        <f t="shared" si="4"/>
        <v>-4.086741666165647</v>
      </c>
      <c r="AE20" s="11">
        <f>'RD T1'!T48</f>
        <v>4.7041761740521659</v>
      </c>
      <c r="AF20" s="11">
        <f t="shared" si="7"/>
        <v>0.61743450788651888</v>
      </c>
    </row>
    <row r="21" spans="1:32" x14ac:dyDescent="0.2">
      <c r="A21" s="10" t="str">
        <f>name!D17</f>
        <v>51 Skilled agricultural and related trades</v>
      </c>
      <c r="B21" s="11">
        <v>6.2027654673988017</v>
      </c>
      <c r="C21" s="11">
        <v>6.6390866607637289</v>
      </c>
      <c r="D21" s="11">
        <v>4.3084060306578777</v>
      </c>
      <c r="E21" s="11">
        <v>4.3132771820336915</v>
      </c>
      <c r="F21" s="11">
        <v>4.906501556186126</v>
      </c>
      <c r="G21" s="11"/>
      <c r="H21" s="11">
        <f t="shared" si="2"/>
        <v>0.5980955255282483</v>
      </c>
      <c r="I21" s="11">
        <f>'RD T1'!E20</f>
        <v>2.5159842267987296</v>
      </c>
      <c r="J21" s="11">
        <f t="shared" si="5"/>
        <v>3.1140797523269779</v>
      </c>
      <c r="L21" s="10" t="str">
        <f>name!D17</f>
        <v>51 Skilled agricultural and related trades</v>
      </c>
      <c r="M21" s="11">
        <v>5.2651331125461356</v>
      </c>
      <c r="N21" s="11">
        <v>5.4963805722157684</v>
      </c>
      <c r="O21" s="11">
        <v>3.2719414217780618</v>
      </c>
      <c r="P21" s="11">
        <v>3.2236770747093502</v>
      </c>
      <c r="Q21" s="11">
        <v>3.5601987987072432</v>
      </c>
      <c r="R21" s="11"/>
      <c r="S21" s="11">
        <f t="shared" si="3"/>
        <v>0.28825737692918141</v>
      </c>
      <c r="T21" s="11">
        <f>'RD T1'!T20</f>
        <v>1.7228560298782152</v>
      </c>
      <c r="U21" s="11">
        <f t="shared" si="6"/>
        <v>2.0111134068073966</v>
      </c>
      <c r="W21" s="10" t="str">
        <f>name!D17</f>
        <v>51 Skilled agricultural and related trades</v>
      </c>
      <c r="X21" s="11">
        <v>0.93763235485267404</v>
      </c>
      <c r="Y21" s="11">
        <v>1.1427060885479612</v>
      </c>
      <c r="Z21" s="11">
        <v>1.0364646088798133</v>
      </c>
      <c r="AA21" s="11">
        <v>1.089600107324342</v>
      </c>
      <c r="AB21" s="11">
        <v>1.3463027574788864</v>
      </c>
      <c r="AC21" s="11"/>
      <c r="AD21" s="11">
        <f t="shared" si="4"/>
        <v>0.3098381485990731</v>
      </c>
      <c r="AE21" s="11">
        <f>'RD T1'!T49</f>
        <v>0.79312819692051495</v>
      </c>
      <c r="AF21" s="11">
        <f t="shared" si="7"/>
        <v>1.1029663455195879</v>
      </c>
    </row>
    <row r="22" spans="1:32" x14ac:dyDescent="0.2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15.063955371495434</v>
      </c>
      <c r="E22" s="11">
        <v>15.175791045081489</v>
      </c>
      <c r="F22" s="11">
        <v>14.231198903113466</v>
      </c>
      <c r="G22" s="11"/>
      <c r="H22" s="11">
        <f t="shared" si="2"/>
        <v>-0.83275646838196771</v>
      </c>
      <c r="I22" s="11">
        <f>'RD T1'!E21</f>
        <v>5.6775980144061293</v>
      </c>
      <c r="J22" s="11">
        <f t="shared" si="5"/>
        <v>4.8448415460241616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14.616012259471146</v>
      </c>
      <c r="P22" s="11">
        <v>14.395881270068735</v>
      </c>
      <c r="Q22" s="11">
        <v>13.325375110877127</v>
      </c>
      <c r="R22" s="11"/>
      <c r="S22" s="11">
        <f t="shared" si="3"/>
        <v>-1.2906371485940191</v>
      </c>
      <c r="T22" s="11">
        <f>'RD T1'!T21</f>
        <v>5.231417385280567</v>
      </c>
      <c r="U22" s="11">
        <f t="shared" si="6"/>
        <v>3.9407802366865479</v>
      </c>
      <c r="W22" s="10" t="str">
        <f>name!D18</f>
        <v>52 Skilled metal, electrical and electronic trades</v>
      </c>
      <c r="X22" s="11">
        <v>0.36688055400963693</v>
      </c>
      <c r="Y22" s="11">
        <v>0.57831678393591512</v>
      </c>
      <c r="Z22" s="11">
        <v>0.44794311202428205</v>
      </c>
      <c r="AA22" s="11">
        <v>0.77990977501277825</v>
      </c>
      <c r="AB22" s="11">
        <v>0.90582379223634757</v>
      </c>
      <c r="AC22" s="11"/>
      <c r="AD22" s="11">
        <f t="shared" si="4"/>
        <v>0.45788068021206552</v>
      </c>
      <c r="AE22" s="11">
        <f>'RD T1'!T50</f>
        <v>0.44618062912556161</v>
      </c>
      <c r="AF22" s="11">
        <f t="shared" si="7"/>
        <v>0.90406130933762707</v>
      </c>
    </row>
    <row r="23" spans="1:32" x14ac:dyDescent="0.2">
      <c r="A23" s="10" t="str">
        <f>name!D19</f>
        <v>53 Skilled construction and building trades</v>
      </c>
      <c r="B23" s="11">
        <v>12.011193668857642</v>
      </c>
      <c r="C23" s="11">
        <v>10.535885273208246</v>
      </c>
      <c r="D23" s="11">
        <v>9.8282011773522715</v>
      </c>
      <c r="E23" s="11">
        <v>9.8049273694487891</v>
      </c>
      <c r="F23" s="11">
        <v>8.5548800659791873</v>
      </c>
      <c r="G23" s="11"/>
      <c r="H23" s="11">
        <f t="shared" si="2"/>
        <v>-1.2733211113730842</v>
      </c>
      <c r="I23" s="11">
        <f>'RD T1'!E22</f>
        <v>3.9834140283383555</v>
      </c>
      <c r="J23" s="11">
        <f t="shared" si="5"/>
        <v>2.7100929169652712</v>
      </c>
      <c r="L23" s="10" t="str">
        <f>name!D19</f>
        <v>53 Skilled construction and building trades</v>
      </c>
      <c r="M23" s="11">
        <v>11.838482645562543</v>
      </c>
      <c r="N23" s="11">
        <v>10.300358180291305</v>
      </c>
      <c r="O23" s="11">
        <v>9.5476976139502305</v>
      </c>
      <c r="P23" s="11">
        <v>9.6231624538901777</v>
      </c>
      <c r="Q23" s="11">
        <v>8.345936713491918</v>
      </c>
      <c r="R23" s="11"/>
      <c r="S23" s="11">
        <f t="shared" si="3"/>
        <v>-1.2017609004583125</v>
      </c>
      <c r="T23" s="11">
        <f>'RD T1'!T22</f>
        <v>3.8794340093535578</v>
      </c>
      <c r="U23" s="11">
        <f t="shared" si="6"/>
        <v>2.6776731088952452</v>
      </c>
      <c r="W23" s="10" t="str">
        <f>name!D19</f>
        <v>53 Skilled construction and building trades</v>
      </c>
      <c r="X23" s="11">
        <v>0.17271102329510893</v>
      </c>
      <c r="Y23" s="11">
        <v>0.23552709291691801</v>
      </c>
      <c r="Z23" s="11">
        <v>0.28050356340202964</v>
      </c>
      <c r="AA23" s="11">
        <v>0.18176491555861407</v>
      </c>
      <c r="AB23" s="11">
        <v>0.20894335248726797</v>
      </c>
      <c r="AC23" s="11"/>
      <c r="AD23" s="11">
        <f t="shared" si="4"/>
        <v>-7.1560210914761668E-2</v>
      </c>
      <c r="AE23" s="11">
        <f>'RD T1'!T51</f>
        <v>0.10398001898479804</v>
      </c>
      <c r="AF23" s="11">
        <f t="shared" si="7"/>
        <v>3.2419808070036374E-2</v>
      </c>
    </row>
    <row r="24" spans="1:32" x14ac:dyDescent="0.2">
      <c r="A24" s="10" t="str">
        <f>name!D20</f>
        <v>54 Textiles, printing and other skilled trades</v>
      </c>
      <c r="B24" s="11">
        <v>10.699132493843589</v>
      </c>
      <c r="C24" s="11">
        <v>9.6182590907784391</v>
      </c>
      <c r="D24" s="11">
        <v>9.3111606569094025</v>
      </c>
      <c r="E24" s="11">
        <v>9.8682413659578483</v>
      </c>
      <c r="F24" s="11">
        <v>10.305403508632189</v>
      </c>
      <c r="G24" s="11"/>
      <c r="H24" s="11">
        <f t="shared" si="2"/>
        <v>0.99424285172278637</v>
      </c>
      <c r="I24" s="11">
        <f>'RD T1'!E23</f>
        <v>4.3168824450050858</v>
      </c>
      <c r="J24" s="11">
        <f t="shared" si="5"/>
        <v>5.3111252967278721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5.2677533279145257</v>
      </c>
      <c r="P24" s="11">
        <v>5.6690014965077768</v>
      </c>
      <c r="Q24" s="11">
        <v>5.8147569798898493</v>
      </c>
      <c r="R24" s="11"/>
      <c r="S24" s="11">
        <f t="shared" si="3"/>
        <v>0.54700365197532363</v>
      </c>
      <c r="T24" s="11">
        <f>'RD T1'!T23</f>
        <v>1.838008516928602</v>
      </c>
      <c r="U24" s="11">
        <f t="shared" si="6"/>
        <v>2.3850121689039256</v>
      </c>
      <c r="W24" s="10" t="str">
        <f>name!D20</f>
        <v>54 Textiles, printing and other skilled trades</v>
      </c>
      <c r="X24" s="11">
        <v>4.0587969885515633</v>
      </c>
      <c r="Y24" s="11">
        <v>3.8890339979137183</v>
      </c>
      <c r="Z24" s="11">
        <v>4.0434073289948724</v>
      </c>
      <c r="AA24" s="11">
        <v>4.1992398694500777</v>
      </c>
      <c r="AB24" s="11">
        <v>4.4906465287423289</v>
      </c>
      <c r="AC24" s="11"/>
      <c r="AD24" s="11">
        <f t="shared" si="4"/>
        <v>0.44723919974745652</v>
      </c>
      <c r="AE24" s="11">
        <f>'RD T1'!T52</f>
        <v>2.4788739280764838</v>
      </c>
      <c r="AF24" s="11">
        <f t="shared" si="7"/>
        <v>2.9261131278239403</v>
      </c>
    </row>
    <row r="25" spans="1:32" x14ac:dyDescent="0.2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36.565361484940723</v>
      </c>
      <c r="E25" s="11">
        <v>38.609094588917799</v>
      </c>
      <c r="F25" s="11">
        <v>43.380612048742691</v>
      </c>
      <c r="G25" s="11"/>
      <c r="H25" s="11">
        <f t="shared" si="2"/>
        <v>6.8152505638019676</v>
      </c>
      <c r="I25" s="11">
        <f>'RD T1'!E24</f>
        <v>22.913029520741368</v>
      </c>
      <c r="J25" s="11">
        <f t="shared" si="5"/>
        <v>29.728280084543336</v>
      </c>
      <c r="L25" s="10" t="str">
        <f>name!D21</f>
        <v>61 Caring personal service occupations</v>
      </c>
      <c r="M25" s="11">
        <v>5.3188622410898665</v>
      </c>
      <c r="N25" s="11">
        <v>5.2670867524668727</v>
      </c>
      <c r="O25" s="11">
        <v>5.0089780922648641</v>
      </c>
      <c r="P25" s="11">
        <v>6.1501877484690244</v>
      </c>
      <c r="Q25" s="11">
        <v>7.4626415506518455</v>
      </c>
      <c r="R25" s="11"/>
      <c r="S25" s="11">
        <f t="shared" si="3"/>
        <v>2.4536634583869814</v>
      </c>
      <c r="T25" s="11">
        <f>'RD T1'!T24</f>
        <v>2.8968694580814027</v>
      </c>
      <c r="U25" s="11">
        <f t="shared" si="6"/>
        <v>5.3505329164683841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31.556383392675894</v>
      </c>
      <c r="AA25" s="11">
        <v>32.458906840448783</v>
      </c>
      <c r="AB25" s="11">
        <v>35.917970498090817</v>
      </c>
      <c r="AC25" s="11"/>
      <c r="AD25" s="11">
        <f t="shared" si="4"/>
        <v>4.3615871054149231</v>
      </c>
      <c r="AE25" s="11">
        <f>'RD T1'!T53</f>
        <v>20.016160062659971</v>
      </c>
      <c r="AF25" s="11">
        <f t="shared" si="7"/>
        <v>24.377747168074894</v>
      </c>
    </row>
    <row r="26" spans="1:32" x14ac:dyDescent="0.2">
      <c r="A26" s="10" t="str">
        <f>name!D22</f>
        <v>62 Leisure, travel and related personal service occupations</v>
      </c>
      <c r="B26" s="11">
        <v>10.133560867796966</v>
      </c>
      <c r="C26" s="11">
        <v>11.022358976383284</v>
      </c>
      <c r="D26" s="11">
        <v>11.251642958101975</v>
      </c>
      <c r="E26" s="11">
        <v>10.802300772031236</v>
      </c>
      <c r="F26" s="11">
        <v>10.910527945758817</v>
      </c>
      <c r="G26" s="11"/>
      <c r="H26" s="11">
        <f t="shared" si="2"/>
        <v>-0.34111501234315789</v>
      </c>
      <c r="I26" s="11">
        <f>'RD T1'!E25</f>
        <v>5.5364250719591901</v>
      </c>
      <c r="J26" s="11">
        <f t="shared" si="5"/>
        <v>5.1953100596160322</v>
      </c>
      <c r="L26" s="10" t="str">
        <f>name!D22</f>
        <v>62 Leisure, travel and related personal service occupations</v>
      </c>
      <c r="M26" s="11">
        <v>2.8044242179263841</v>
      </c>
      <c r="N26" s="11">
        <v>3.1223035819340206</v>
      </c>
      <c r="O26" s="11">
        <v>2.9386608436655459</v>
      </c>
      <c r="P26" s="11">
        <v>2.8876230555277349</v>
      </c>
      <c r="Q26" s="11">
        <v>3.1367929473338423</v>
      </c>
      <c r="R26" s="11"/>
      <c r="S26" s="11">
        <f t="shared" si="3"/>
        <v>0.19813210366829637</v>
      </c>
      <c r="T26" s="11">
        <f>'RD T1'!T25</f>
        <v>1.2824951543399434</v>
      </c>
      <c r="U26" s="11">
        <f t="shared" si="6"/>
        <v>1.4806272580082398</v>
      </c>
      <c r="W26" s="10" t="str">
        <f>name!D22</f>
        <v>62 Leisure, travel and related personal service occupations</v>
      </c>
      <c r="X26" s="11">
        <v>7.3291366498705903</v>
      </c>
      <c r="Y26" s="11">
        <v>7.9000553944492662</v>
      </c>
      <c r="Z26" s="11">
        <v>8.3129821144364247</v>
      </c>
      <c r="AA26" s="11">
        <v>7.914677716503502</v>
      </c>
      <c r="AB26" s="11">
        <v>7.7737349984249811</v>
      </c>
      <c r="AC26" s="11"/>
      <c r="AD26" s="11">
        <f t="shared" si="4"/>
        <v>-0.53924711601144359</v>
      </c>
      <c r="AE26" s="11">
        <f>'RD T1'!T54</f>
        <v>4.2539299176192458</v>
      </c>
      <c r="AF26" s="11">
        <f t="shared" si="7"/>
        <v>3.7146828016078022</v>
      </c>
    </row>
    <row r="27" spans="1:32" x14ac:dyDescent="0.2">
      <c r="A27" s="10" t="str">
        <f>name!D23</f>
        <v>63 Community and civil enforcement occupations</v>
      </c>
      <c r="B27" s="11">
        <v>0.513054409627139</v>
      </c>
      <c r="C27" s="11">
        <v>0.41065554810489918</v>
      </c>
      <c r="D27" s="11">
        <v>0.51231242352039552</v>
      </c>
      <c r="E27" s="11">
        <v>0.39023282342393378</v>
      </c>
      <c r="F27" s="11">
        <v>0.42958110868422483</v>
      </c>
      <c r="G27" s="11"/>
      <c r="H27" s="11">
        <f t="shared" si="2"/>
        <v>-8.2731314836170688E-2</v>
      </c>
      <c r="I27" s="11">
        <f>'RD T1'!E26</f>
        <v>0.2066325148553137</v>
      </c>
      <c r="J27" s="11">
        <f t="shared" si="5"/>
        <v>0.12390120001914301</v>
      </c>
      <c r="L27" s="10" t="str">
        <f>name!D23</f>
        <v>63 Community and civil enforcement occupations</v>
      </c>
      <c r="M27" s="11">
        <v>0.37784166838532668</v>
      </c>
      <c r="N27" s="11">
        <v>0.26012944163143065</v>
      </c>
      <c r="O27" s="11">
        <v>0.383819179537018</v>
      </c>
      <c r="P27" s="11">
        <v>0.20830696921166206</v>
      </c>
      <c r="Q27" s="11">
        <v>0.24105708693138156</v>
      </c>
      <c r="R27" s="11"/>
      <c r="S27" s="11">
        <f t="shared" si="3"/>
        <v>-0.14276209260563644</v>
      </c>
      <c r="T27" s="11">
        <f>'RD T1'!T26</f>
        <v>9.404119503631353E-2</v>
      </c>
      <c r="U27" s="11">
        <f t="shared" si="6"/>
        <v>-4.8720897569322907E-2</v>
      </c>
      <c r="W27" s="10" t="str">
        <f>name!D23</f>
        <v>63 Community and civil enforcement occupations</v>
      </c>
      <c r="X27" s="11">
        <v>0.13521274124181237</v>
      </c>
      <c r="Y27" s="11">
        <v>0.15052610647346887</v>
      </c>
      <c r="Z27" s="11">
        <v>0.12849324398337722</v>
      </c>
      <c r="AA27" s="11">
        <v>0.18192585421227164</v>
      </c>
      <c r="AB27" s="11">
        <v>0.18852402175284355</v>
      </c>
      <c r="AC27" s="11"/>
      <c r="AD27" s="11">
        <f t="shared" si="4"/>
        <v>6.0030777769466331E-2</v>
      </c>
      <c r="AE27" s="11">
        <f>'RD T1'!T55</f>
        <v>0.11259131981900014</v>
      </c>
      <c r="AF27" s="11">
        <f t="shared" si="7"/>
        <v>0.17262209758846647</v>
      </c>
    </row>
    <row r="28" spans="1:32" x14ac:dyDescent="0.2">
      <c r="A28" s="10" t="str">
        <f>name!D24</f>
        <v>71 Sales occupations</v>
      </c>
      <c r="B28" s="11">
        <v>32.655691486787738</v>
      </c>
      <c r="C28" s="11">
        <v>28.318392298640749</v>
      </c>
      <c r="D28" s="11">
        <v>27.964043166280533</v>
      </c>
      <c r="E28" s="11">
        <v>27.710825564964381</v>
      </c>
      <c r="F28" s="11">
        <v>27.063178271985048</v>
      </c>
      <c r="G28" s="11"/>
      <c r="H28" s="11">
        <f t="shared" si="2"/>
        <v>-0.90086489429548422</v>
      </c>
      <c r="I28" s="11">
        <f>'RD T1'!E27</f>
        <v>12.616968639005108</v>
      </c>
      <c r="J28" s="11">
        <f t="shared" si="5"/>
        <v>11.716103744709624</v>
      </c>
      <c r="L28" s="10" t="str">
        <f>name!D24</f>
        <v>71 Sales occupations</v>
      </c>
      <c r="M28" s="11">
        <v>13.164757450173372</v>
      </c>
      <c r="N28" s="11">
        <v>11.75835574210385</v>
      </c>
      <c r="O28" s="11">
        <v>11.755292556642829</v>
      </c>
      <c r="P28" s="11">
        <v>11.834296494310143</v>
      </c>
      <c r="Q28" s="11">
        <v>11.912810880375146</v>
      </c>
      <c r="R28" s="11"/>
      <c r="S28" s="11">
        <f t="shared" si="3"/>
        <v>0.157518323732317</v>
      </c>
      <c r="T28" s="11">
        <f>'RD T1'!T27</f>
        <v>3.9972068056335326</v>
      </c>
      <c r="U28" s="11">
        <f t="shared" si="6"/>
        <v>4.1547251293658496</v>
      </c>
      <c r="W28" s="10" t="str">
        <f>name!D24</f>
        <v>71 Sales occupations</v>
      </c>
      <c r="X28" s="11">
        <v>19.490934036614362</v>
      </c>
      <c r="Y28" s="11">
        <v>16.560036556536911</v>
      </c>
      <c r="Z28" s="11">
        <v>16.208750609637708</v>
      </c>
      <c r="AA28" s="11">
        <v>15.876529070654279</v>
      </c>
      <c r="AB28" s="11">
        <v>15.150367391609896</v>
      </c>
      <c r="AC28" s="11"/>
      <c r="AD28" s="11">
        <f t="shared" si="4"/>
        <v>-1.0583832180278119</v>
      </c>
      <c r="AE28" s="11">
        <f>'RD T1'!T56</f>
        <v>8.6197618333715731</v>
      </c>
      <c r="AF28" s="11">
        <f t="shared" si="7"/>
        <v>7.5613786153437612</v>
      </c>
    </row>
    <row r="29" spans="1:32" x14ac:dyDescent="0.2">
      <c r="A29" s="10" t="str">
        <f>name!D25</f>
        <v>72 Customer service occupations</v>
      </c>
      <c r="B29" s="11">
        <v>7.0081764764575425</v>
      </c>
      <c r="C29" s="11">
        <v>7.4470051718733963</v>
      </c>
      <c r="D29" s="11">
        <v>7.4892665772946962</v>
      </c>
      <c r="E29" s="11">
        <v>8.3399714664094642</v>
      </c>
      <c r="F29" s="11">
        <v>9.3696281890597355</v>
      </c>
      <c r="G29" s="11"/>
      <c r="H29" s="11">
        <f t="shared" si="2"/>
        <v>1.8803616117650392</v>
      </c>
      <c r="I29" s="11">
        <f>'RD T1'!E28</f>
        <v>3.9695326871129648</v>
      </c>
      <c r="J29" s="11">
        <f t="shared" si="5"/>
        <v>5.8498942988780041</v>
      </c>
      <c r="L29" s="10" t="str">
        <f>name!D25</f>
        <v>72 Customer service occupations</v>
      </c>
      <c r="M29" s="11">
        <v>2.3968547751899973</v>
      </c>
      <c r="N29" s="11">
        <v>2.1632737828506059</v>
      </c>
      <c r="O29" s="11">
        <v>2.5508741214188375</v>
      </c>
      <c r="P29" s="11">
        <v>3.1833792492878668</v>
      </c>
      <c r="Q29" s="11">
        <v>3.7035698938986732</v>
      </c>
      <c r="R29" s="11"/>
      <c r="S29" s="11">
        <f t="shared" si="3"/>
        <v>1.1526957724798357</v>
      </c>
      <c r="T29" s="11">
        <f>'RD T1'!T28</f>
        <v>1.120328131066874</v>
      </c>
      <c r="U29" s="11">
        <f t="shared" si="6"/>
        <v>2.2730239035467097</v>
      </c>
      <c r="W29" s="10" t="str">
        <f>name!D25</f>
        <v>72 Customer service occupations</v>
      </c>
      <c r="X29" s="11">
        <v>4.6113217012675385</v>
      </c>
      <c r="Y29" s="11">
        <v>5.2837313890227939</v>
      </c>
      <c r="Z29" s="11">
        <v>4.9383924558758601</v>
      </c>
      <c r="AA29" s="11">
        <v>5.1565922171216156</v>
      </c>
      <c r="AB29" s="11">
        <v>5.666058295161065</v>
      </c>
      <c r="AC29" s="11"/>
      <c r="AD29" s="11">
        <f t="shared" si="4"/>
        <v>0.7276658392852049</v>
      </c>
      <c r="AE29" s="11">
        <f>'RD T1'!T57</f>
        <v>2.8492045560460908</v>
      </c>
      <c r="AF29" s="11">
        <f t="shared" si="7"/>
        <v>3.5768703953312957</v>
      </c>
    </row>
    <row r="30" spans="1:32" x14ac:dyDescent="0.2">
      <c r="A30" s="10" t="str">
        <f>name!D26</f>
        <v>81 Process, plant and machine operatives</v>
      </c>
      <c r="B30" s="11">
        <v>11.842277087192301</v>
      </c>
      <c r="C30" s="11">
        <v>11.656117258642581</v>
      </c>
      <c r="D30" s="11">
        <v>10.179592196433891</v>
      </c>
      <c r="E30" s="11">
        <v>10.983885786223206</v>
      </c>
      <c r="F30" s="11">
        <v>10.314131585234092</v>
      </c>
      <c r="G30" s="11"/>
      <c r="H30" s="11">
        <f t="shared" si="2"/>
        <v>0.13453938880020111</v>
      </c>
      <c r="I30" s="11">
        <f>'RD T1'!E29</f>
        <v>4.2602261962207049</v>
      </c>
      <c r="J30" s="11">
        <f t="shared" si="5"/>
        <v>4.394765585020906</v>
      </c>
      <c r="L30" s="10" t="str">
        <f>name!D26</f>
        <v>81 Process, plant and machine operatives</v>
      </c>
      <c r="M30" s="11">
        <v>9.1016215485541778</v>
      </c>
      <c r="N30" s="11">
        <v>8.7866880647109493</v>
      </c>
      <c r="O30" s="11">
        <v>7.78665618246138</v>
      </c>
      <c r="P30" s="11">
        <v>7.997821382678687</v>
      </c>
      <c r="Q30" s="11">
        <v>7.5169597241148249</v>
      </c>
      <c r="R30" s="11"/>
      <c r="S30" s="11">
        <f t="shared" si="3"/>
        <v>-0.26969645834655509</v>
      </c>
      <c r="T30" s="11">
        <f>'RD T1'!T29</f>
        <v>2.833682137701838</v>
      </c>
      <c r="U30" s="11">
        <f t="shared" si="6"/>
        <v>2.5639856793552829</v>
      </c>
      <c r="W30" s="10" t="str">
        <f>name!D26</f>
        <v>81 Process, plant and machine operatives</v>
      </c>
      <c r="X30" s="11">
        <v>2.7406555386381211</v>
      </c>
      <c r="Y30" s="11">
        <v>2.8694291939316288</v>
      </c>
      <c r="Z30" s="11">
        <v>2.3929360139725051</v>
      </c>
      <c r="AA30" s="11">
        <v>2.9860644035445203</v>
      </c>
      <c r="AB30" s="11">
        <v>2.7971718611192604</v>
      </c>
      <c r="AC30" s="11"/>
      <c r="AD30" s="11">
        <f t="shared" si="4"/>
        <v>0.40423584714675531</v>
      </c>
      <c r="AE30" s="11">
        <f>'RD T1'!T58</f>
        <v>1.4265440585188662</v>
      </c>
      <c r="AF30" s="11">
        <f t="shared" si="7"/>
        <v>1.8307799056656215</v>
      </c>
    </row>
    <row r="31" spans="1:32" x14ac:dyDescent="0.2">
      <c r="A31" s="10" t="str">
        <f>name!D27</f>
        <v>82 Transport and mobile machine drivers and operatives</v>
      </c>
      <c r="B31" s="11">
        <v>16.2388593031597</v>
      </c>
      <c r="C31" s="11">
        <v>18.967572134305399</v>
      </c>
      <c r="D31" s="11">
        <v>16.760354407893018</v>
      </c>
      <c r="E31" s="11">
        <v>17.663603177470765</v>
      </c>
      <c r="F31" s="11">
        <v>17.870700126055866</v>
      </c>
      <c r="G31" s="11"/>
      <c r="H31" s="11">
        <f t="shared" si="2"/>
        <v>1.1103457181628471</v>
      </c>
      <c r="I31" s="11">
        <f>'RD T1'!E30</f>
        <v>9.3083976209923609</v>
      </c>
      <c r="J31" s="11">
        <f t="shared" si="5"/>
        <v>10.418743339155208</v>
      </c>
      <c r="L31" s="10" t="str">
        <f>name!D27</f>
        <v>82 Transport and mobile machine drivers and operatives</v>
      </c>
      <c r="M31" s="11">
        <v>14.801122952578252</v>
      </c>
      <c r="N31" s="11">
        <v>17.451767697933093</v>
      </c>
      <c r="O31" s="11">
        <v>15.312889087130694</v>
      </c>
      <c r="P31" s="11">
        <v>15.73849003375652</v>
      </c>
      <c r="Q31" s="11">
        <v>15.692761011687258</v>
      </c>
      <c r="R31" s="11"/>
      <c r="S31" s="11">
        <f t="shared" si="3"/>
        <v>0.37987192455656427</v>
      </c>
      <c r="T31" s="11">
        <f>'RD T1'!T30</f>
        <v>8.08734833021634</v>
      </c>
      <c r="U31" s="11">
        <f t="shared" si="6"/>
        <v>8.4672202547729043</v>
      </c>
      <c r="W31" s="10" t="str">
        <f>name!D27</f>
        <v>82 Transport and mobile machine drivers and operatives</v>
      </c>
      <c r="X31" s="11">
        <v>1.4377363505814584</v>
      </c>
      <c r="Y31" s="11">
        <v>1.5158044363723224</v>
      </c>
      <c r="Z31" s="11">
        <v>1.4474653207623034</v>
      </c>
      <c r="AA31" s="11">
        <v>1.9251131437142526</v>
      </c>
      <c r="AB31" s="11">
        <v>2.1779391143686033</v>
      </c>
      <c r="AC31" s="11"/>
      <c r="AD31" s="11">
        <f t="shared" si="4"/>
        <v>0.73047379360629994</v>
      </c>
      <c r="AE31" s="11">
        <f>'RD T1'!T59</f>
        <v>1.2210492907760213</v>
      </c>
      <c r="AF31" s="11">
        <f t="shared" si="7"/>
        <v>1.9515230843823212</v>
      </c>
    </row>
    <row r="32" spans="1:32" x14ac:dyDescent="0.2">
      <c r="A32" s="10" t="str">
        <f>name!D28</f>
        <v>91 Elementary trades and related occupations</v>
      </c>
      <c r="B32" s="11">
        <v>7.970132567310003</v>
      </c>
      <c r="C32" s="11">
        <v>7.0139765994807082</v>
      </c>
      <c r="D32" s="11">
        <v>6.1648639460946812</v>
      </c>
      <c r="E32" s="11">
        <v>11.377245049988975</v>
      </c>
      <c r="F32" s="11">
        <v>13.227570268039601</v>
      </c>
      <c r="G32" s="11"/>
      <c r="H32" s="11">
        <f t="shared" si="2"/>
        <v>7.06270632194492</v>
      </c>
      <c r="I32" s="11">
        <f>'RD T1'!E31</f>
        <v>5.3284302255780887</v>
      </c>
      <c r="J32" s="11">
        <f t="shared" si="5"/>
        <v>12.391136547523008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4.8816427622077745</v>
      </c>
      <c r="P32" s="11">
        <v>6.7875318894905066</v>
      </c>
      <c r="Q32" s="11">
        <v>7.501785350602483</v>
      </c>
      <c r="R32" s="11"/>
      <c r="S32" s="11">
        <f t="shared" si="3"/>
        <v>2.6201425883947085</v>
      </c>
      <c r="T32" s="11">
        <f>'RD T1'!T31</f>
        <v>2.2901450128921281</v>
      </c>
      <c r="U32" s="11">
        <f t="shared" si="6"/>
        <v>4.9102876012868366</v>
      </c>
      <c r="W32" s="10" t="str">
        <f>name!D28</f>
        <v>91 Elementary trades and related occupations</v>
      </c>
      <c r="X32" s="11">
        <v>1.8263451321125206</v>
      </c>
      <c r="Y32" s="11">
        <v>1.6513512242089474</v>
      </c>
      <c r="Z32" s="11">
        <v>1.2832211838868997</v>
      </c>
      <c r="AA32" s="11">
        <v>4.58971316049848</v>
      </c>
      <c r="AB32" s="11">
        <v>5.7257849174371023</v>
      </c>
      <c r="AC32" s="11"/>
      <c r="AD32" s="11">
        <f t="shared" si="4"/>
        <v>4.4425637335502026</v>
      </c>
      <c r="AE32" s="11">
        <f>'RD T1'!T60</f>
        <v>3.0382852126859601</v>
      </c>
      <c r="AF32" s="11">
        <f t="shared" si="7"/>
        <v>7.4808489462361631</v>
      </c>
    </row>
    <row r="33" spans="1:32" x14ac:dyDescent="0.2">
      <c r="A33" s="10" t="str">
        <f>name!D29</f>
        <v>92 Elementary administration and service occupations</v>
      </c>
      <c r="B33" s="11">
        <v>50.234268838853509</v>
      </c>
      <c r="C33" s="11">
        <v>49.606422434092202</v>
      </c>
      <c r="D33" s="11">
        <v>45.619275504291615</v>
      </c>
      <c r="E33" s="11">
        <v>40.902607589850206</v>
      </c>
      <c r="F33" s="11">
        <v>38.129324387952806</v>
      </c>
      <c r="G33" s="11"/>
      <c r="H33" s="11">
        <f t="shared" ref="H33" si="8">F33-D33</f>
        <v>-7.4899511163388084</v>
      </c>
      <c r="I33" s="11">
        <f>'RD T1'!E32</f>
        <v>19.885809062284281</v>
      </c>
      <c r="J33" s="11">
        <f>SUM(H33:I33)</f>
        <v>12.395857945945473</v>
      </c>
      <c r="L33" s="10" t="str">
        <f>name!D29</f>
        <v>92 Elementary administration and service occupations</v>
      </c>
      <c r="M33" s="11">
        <v>23.963502201451551</v>
      </c>
      <c r="N33" s="11">
        <v>22.03115799440501</v>
      </c>
      <c r="O33" s="11">
        <v>21.000540318817183</v>
      </c>
      <c r="P33" s="11">
        <v>20.31326427893821</v>
      </c>
      <c r="Q33" s="11">
        <v>19.135770310163011</v>
      </c>
      <c r="R33" s="11"/>
      <c r="S33" s="11">
        <f t="shared" ref="S33" si="9">Q33-O33</f>
        <v>-1.8647700086541725</v>
      </c>
      <c r="T33" s="11">
        <f>'RD T1'!T32</f>
        <v>7.9645353961122183</v>
      </c>
      <c r="U33" s="11">
        <f t="shared" ref="U33" si="10">SUM(S33:T33)</f>
        <v>6.0997653874580458</v>
      </c>
      <c r="W33" s="10" t="str">
        <f>name!D29</f>
        <v>92 Elementary administration and service occupations</v>
      </c>
      <c r="X33" s="11">
        <v>26.270766637401991</v>
      </c>
      <c r="Y33" s="11">
        <v>27.575264439687206</v>
      </c>
      <c r="Z33" s="11">
        <v>24.618735185474442</v>
      </c>
      <c r="AA33" s="11">
        <v>20.589343310911957</v>
      </c>
      <c r="AB33" s="11">
        <v>18.993554077789817</v>
      </c>
      <c r="AC33" s="11"/>
      <c r="AD33" s="11">
        <f t="shared" ref="AD33" si="11">AB33-Z33</f>
        <v>-5.6251811076846252</v>
      </c>
      <c r="AE33" s="11">
        <f>'RD T1'!T61</f>
        <v>11.921273666172063</v>
      </c>
      <c r="AF33" s="11">
        <f t="shared" ref="AF33" si="12">SUM(AD33:AE33)</f>
        <v>6.2960925584874374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498.63900000000018</v>
      </c>
      <c r="E35" s="34">
        <f>SUM(E8:E33)</f>
        <v>514.14499999999953</v>
      </c>
      <c r="F35" s="34">
        <f>SUM(F8:F33)</f>
        <v>541.25400000000002</v>
      </c>
      <c r="G35" s="11"/>
      <c r="H35" s="34">
        <f>F35-D35</f>
        <v>42.614999999999839</v>
      </c>
      <c r="I35" s="34">
        <f>SUM(I8:I33)</f>
        <v>252.43158627640048</v>
      </c>
      <c r="J35" s="34">
        <f>SUM(J8:J33)</f>
        <v>295.04658627640026</v>
      </c>
      <c r="L35" s="231" t="str">
        <f>name!D3</f>
        <v>All occupations</v>
      </c>
      <c r="M35" s="34">
        <f>SUM(M8:M33)</f>
        <v>252.31663141051604</v>
      </c>
      <c r="N35" s="34">
        <f>SUM(N8:N33)</f>
        <v>259.54295882419257</v>
      </c>
      <c r="O35" s="34">
        <f>SUM(O8:O33)</f>
        <v>252.96577693965733</v>
      </c>
      <c r="P35" s="34">
        <f>SUM(P8:P33)</f>
        <v>260.4725003879314</v>
      </c>
      <c r="Q35" s="34">
        <f>SUM(Q8:Q33)</f>
        <v>271.74582357667532</v>
      </c>
      <c r="R35" s="11"/>
      <c r="S35" s="34">
        <f>Q35-O35</f>
        <v>18.780046637017989</v>
      </c>
      <c r="T35" s="34">
        <f>SUM(T8:T33)</f>
        <v>105.51690470236809</v>
      </c>
      <c r="U35" s="34">
        <f>SUM(U8:U33)</f>
        <v>124.29695133938608</v>
      </c>
      <c r="W35" s="231" t="str">
        <f>name!D3</f>
        <v>All occupations</v>
      </c>
      <c r="X35" s="34">
        <f>SUM(X8:X33)</f>
        <v>229.31936858948387</v>
      </c>
      <c r="Y35" s="34">
        <f>SUM(Y8:Y33)</f>
        <v>246.96304117580715</v>
      </c>
      <c r="Z35" s="34">
        <f>SUM(Z8:Z33)</f>
        <v>245.67322306034271</v>
      </c>
      <c r="AA35" s="34">
        <f>SUM(AA8:AA33)</f>
        <v>253.67249961206829</v>
      </c>
      <c r="AB35" s="34">
        <f>SUM(AB8:AB33)</f>
        <v>269.50817642332481</v>
      </c>
      <c r="AC35" s="11"/>
      <c r="AD35" s="34">
        <f t="shared" ref="AD35" si="13">AB35-Z35</f>
        <v>23.834953362982105</v>
      </c>
      <c r="AE35" s="34">
        <f>SUM(AE8:AE33)</f>
        <v>146.9146815740323</v>
      </c>
      <c r="AF35" s="34">
        <f>SUM(AF8:AF33)</f>
        <v>170.74963493701435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Cambridge and Peterborough (Continued)</v>
      </c>
      <c r="L38" s="19" t="str">
        <f>CONCATENATE(L$1," (Continued)")</f>
        <v>Occupation Table 2.1  Males: Employment Change by Occupation (SOC 2020) and Replacement Demand, 2015-2035, Cambridge and Peterborough (Continued)</v>
      </c>
      <c r="W38" s="19" t="str">
        <f>CONCATENATE(W$1," (Continued)")</f>
        <v>Occupation Table 2.2  Females: Employment Change by Occupation (SOC 2020) and Replacement Demand, 2015-2035, Cambridge and Peterborough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7.054700500472638</v>
      </c>
      <c r="C45" s="173">
        <f t="shared" si="20"/>
        <v>7.866143633895252</v>
      </c>
      <c r="D45" s="173">
        <f t="shared" si="20"/>
        <v>8.0660895306078686</v>
      </c>
      <c r="E45" s="173">
        <f t="shared" si="20"/>
        <v>7.1531269115270328</v>
      </c>
      <c r="F45" s="173">
        <f t="shared" si="20"/>
        <v>7.4504256597943019</v>
      </c>
      <c r="H45" s="68">
        <f t="shared" ref="H45:H70" si="21">IF(D8&gt;0,(H8/D8)*100,0)</f>
        <v>0.26120582005098736</v>
      </c>
      <c r="I45" s="69">
        <f t="shared" ref="I45:I70" si="22">IF(D8&gt;0,I8/D8*100,0)</f>
        <v>49.119190209856853</v>
      </c>
      <c r="J45" s="69">
        <f t="shared" ref="J45:J70" si="23">IF(D8&gt;0,(J8/D8)*100,0)</f>
        <v>49.380396029907835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10.350601635711799</v>
      </c>
      <c r="O45" s="173">
        <f t="shared" si="25"/>
        <v>10.625510416732469</v>
      </c>
      <c r="P45" s="173">
        <f t="shared" si="25"/>
        <v>8.990287470903068</v>
      </c>
      <c r="Q45" s="173">
        <f t="shared" si="25"/>
        <v>8.9480938447897067</v>
      </c>
      <c r="S45" s="68">
        <f t="shared" ref="S45:S70" si="26">IF(O8&gt;0,(S8/O8)*100,0)</f>
        <v>-9.5347398582991616</v>
      </c>
      <c r="T45" s="69">
        <f t="shared" ref="T45:T70" si="27">IF(O8&gt;0,T8/O8*100,0)</f>
        <v>42.047343918434201</v>
      </c>
      <c r="U45" s="69">
        <f t="shared" ref="U45:U70" si="28">IF(O8&gt;0,(U8/O8)*100,0)</f>
        <v>32.51260406013504</v>
      </c>
      <c r="W45" t="str">
        <f t="shared" ref="W45:W70" si="29">W8</f>
        <v>11 Corporate managers and directors</v>
      </c>
      <c r="X45" s="173">
        <f t="shared" ref="X45:AB45" si="30">X8/X$35*100</f>
        <v>4.4175850053338355</v>
      </c>
      <c r="Y45" s="173">
        <f t="shared" si="30"/>
        <v>5.2551311609524625</v>
      </c>
      <c r="Z45" s="173">
        <f t="shared" si="30"/>
        <v>5.4306948998504527</v>
      </c>
      <c r="AA45" s="173">
        <f t="shared" si="30"/>
        <v>5.2667190224316167</v>
      </c>
      <c r="AB45" s="173">
        <f t="shared" si="30"/>
        <v>5.9403227761738098</v>
      </c>
      <c r="AD45" s="68">
        <f t="shared" ref="AD45:AD70" si="31">IF(Z8&gt;0,(AD8/Z8)*100,0)</f>
        <v>19.996550333630399</v>
      </c>
      <c r="AE45" s="69">
        <f t="shared" ref="AE45:AE70" si="32">IF(Z8&gt;0,AE8/Z8*100,0)</f>
        <v>63.366443868761458</v>
      </c>
      <c r="AF45" s="69">
        <f t="shared" ref="AF45:AF70" si="33">IF(Z8&gt;0,(AF8/Z8)*100,0)</f>
        <v>83.36299420239186</v>
      </c>
    </row>
    <row r="46" spans="1:32" x14ac:dyDescent="0.2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3.3202689140529826</v>
      </c>
      <c r="E46" s="173">
        <f t="shared" si="20"/>
        <v>3.3508793092460145</v>
      </c>
      <c r="F46" s="173">
        <f t="shared" si="20"/>
        <v>3.6126463580601356</v>
      </c>
      <c r="H46" s="68">
        <f t="shared" si="21"/>
        <v>18.104669108887901</v>
      </c>
      <c r="I46" s="69">
        <f t="shared" si="22"/>
        <v>60.874869938543128</v>
      </c>
      <c r="J46" s="69">
        <f t="shared" si="23"/>
        <v>78.979539047431032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3.7007688182756944</v>
      </c>
      <c r="P46" s="173">
        <f t="shared" si="34"/>
        <v>4.0622153224014825</v>
      </c>
      <c r="Q46" s="173">
        <f t="shared" si="34"/>
        <v>4.393757267187862</v>
      </c>
      <c r="S46" s="68">
        <f t="shared" si="26"/>
        <v>27.539647424663769</v>
      </c>
      <c r="T46" s="69">
        <f t="shared" si="27"/>
        <v>59.286849184433123</v>
      </c>
      <c r="U46" s="69">
        <f t="shared" si="28"/>
        <v>86.826496609096893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2.8530414387227072</v>
      </c>
      <c r="Z46" s="173">
        <f t="shared" si="35"/>
        <v>2.9284742662759995</v>
      </c>
      <c r="AA46" s="173">
        <f t="shared" si="35"/>
        <v>2.6204750665869239</v>
      </c>
      <c r="AB46" s="173">
        <f t="shared" si="35"/>
        <v>2.8250501147007832</v>
      </c>
      <c r="AD46" s="68">
        <f t="shared" si="31"/>
        <v>5.8275802943808834</v>
      </c>
      <c r="AE46" s="69">
        <f t="shared" si="32"/>
        <v>62.941252200905097</v>
      </c>
      <c r="AF46" s="69">
        <f t="shared" si="33"/>
        <v>68.768832495285977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7.4865934209621416</v>
      </c>
      <c r="D47" s="173">
        <f t="shared" si="20"/>
        <v>7.7634666351771315</v>
      </c>
      <c r="E47" s="173">
        <f t="shared" si="20"/>
        <v>9.2018992981198124</v>
      </c>
      <c r="F47" s="173">
        <f t="shared" si="20"/>
        <v>9.9652562792897683</v>
      </c>
      <c r="H47" s="68">
        <f t="shared" si="21"/>
        <v>39.330968891181755</v>
      </c>
      <c r="I47" s="69">
        <f t="shared" si="22"/>
        <v>47.049235672274534</v>
      </c>
      <c r="J47" s="69">
        <f t="shared" si="23"/>
        <v>86.380204563456289</v>
      </c>
      <c r="L47" t="str">
        <f t="shared" si="24"/>
        <v>21 Science, research, engineering and technology professionals</v>
      </c>
      <c r="M47" s="173">
        <f t="shared" ref="M47:Q47" si="36">M10/M$35*100</f>
        <v>10.252481769001937</v>
      </c>
      <c r="N47" s="173">
        <f t="shared" si="36"/>
        <v>11.926158233760392</v>
      </c>
      <c r="O47" s="173">
        <f t="shared" si="36"/>
        <v>11.932074028138642</v>
      </c>
      <c r="P47" s="173">
        <f t="shared" si="36"/>
        <v>13.733782761943919</v>
      </c>
      <c r="Q47" s="173">
        <f t="shared" si="36"/>
        <v>14.640626890451877</v>
      </c>
      <c r="S47" s="68">
        <f t="shared" si="26"/>
        <v>31.808932100783572</v>
      </c>
      <c r="T47" s="69">
        <f t="shared" si="27"/>
        <v>39.883587285887117</v>
      </c>
      <c r="U47" s="69">
        <f t="shared" si="28"/>
        <v>71.692519386670682</v>
      </c>
      <c r="W47" t="str">
        <f t="shared" si="29"/>
        <v>21 Science, research, engineering and technology professionals</v>
      </c>
      <c r="X47" s="173">
        <f t="shared" ref="X47:AB47" si="37">X10/X$35*100</f>
        <v>2.7441386669736523</v>
      </c>
      <c r="Y47" s="173">
        <f t="shared" si="37"/>
        <v>2.820884001773508</v>
      </c>
      <c r="Z47" s="173">
        <f t="shared" si="37"/>
        <v>3.4711184712997318</v>
      </c>
      <c r="AA47" s="173">
        <f t="shared" si="37"/>
        <v>4.5485331701627931</v>
      </c>
      <c r="AB47" s="173">
        <f t="shared" si="37"/>
        <v>5.2510674405036655</v>
      </c>
      <c r="AD47" s="68">
        <f t="shared" si="31"/>
        <v>65.955741222624809</v>
      </c>
      <c r="AE47" s="69">
        <f t="shared" si="32"/>
        <v>72.412546463079735</v>
      </c>
      <c r="AF47" s="69">
        <f t="shared" si="33"/>
        <v>138.36828768570456</v>
      </c>
    </row>
    <row r="48" spans="1:32" x14ac:dyDescent="0.2">
      <c r="A48" t="str">
        <f t="shared" si="19"/>
        <v>22 Health professionals</v>
      </c>
      <c r="B48" s="173">
        <f t="shared" si="20"/>
        <v>3.3188684315924859</v>
      </c>
      <c r="C48" s="173">
        <f t="shared" si="20"/>
        <v>3.7667073924638785</v>
      </c>
      <c r="D48" s="173">
        <f t="shared" si="20"/>
        <v>3.740760078837869</v>
      </c>
      <c r="E48" s="173">
        <f t="shared" si="20"/>
        <v>3.6689936184250813</v>
      </c>
      <c r="F48" s="173">
        <f t="shared" si="20"/>
        <v>3.8972435092539151</v>
      </c>
      <c r="H48" s="68">
        <f t="shared" si="21"/>
        <v>13.086968886849123</v>
      </c>
      <c r="I48" s="69">
        <f t="shared" si="22"/>
        <v>55.862662506795182</v>
      </c>
      <c r="J48" s="69">
        <f t="shared" si="23"/>
        <v>68.949631393644296</v>
      </c>
      <c r="L48" t="str">
        <f t="shared" si="24"/>
        <v>22 Health professionals</v>
      </c>
      <c r="M48" s="173">
        <f t="shared" ref="M48:Q48" si="38">M11/M$35*100</f>
        <v>1.8019090948361054</v>
      </c>
      <c r="N48" s="173">
        <f t="shared" si="38"/>
        <v>1.9574327726931566</v>
      </c>
      <c r="O48" s="173">
        <f t="shared" si="38"/>
        <v>2.0000591307464384</v>
      </c>
      <c r="P48" s="173">
        <f t="shared" si="38"/>
        <v>2.0031067349272234</v>
      </c>
      <c r="Q48" s="173">
        <f t="shared" si="38"/>
        <v>2.1626817619494578</v>
      </c>
      <c r="S48" s="68">
        <f t="shared" si="26"/>
        <v>16.158471828986816</v>
      </c>
      <c r="T48" s="69">
        <f t="shared" si="27"/>
        <v>40.693283388700188</v>
      </c>
      <c r="U48" s="69">
        <f t="shared" si="28"/>
        <v>56.851755217687007</v>
      </c>
      <c r="W48" t="str">
        <f t="shared" si="29"/>
        <v>22 Health professionals</v>
      </c>
      <c r="X48" s="173">
        <f t="shared" ref="X48:AB48" si="39">X11/X$35*100</f>
        <v>4.987955836600511</v>
      </c>
      <c r="Y48" s="173">
        <f t="shared" si="39"/>
        <v>5.6681436798738742</v>
      </c>
      <c r="Z48" s="173">
        <f t="shared" si="39"/>
        <v>5.5331319224937427</v>
      </c>
      <c r="AA48" s="173">
        <f t="shared" si="39"/>
        <v>5.3795366318448137</v>
      </c>
      <c r="AB48" s="173">
        <f t="shared" si="39"/>
        <v>5.6462068127845306</v>
      </c>
      <c r="AD48" s="68">
        <f t="shared" si="31"/>
        <v>11.943757100265984</v>
      </c>
      <c r="AE48" s="69">
        <f t="shared" si="32"/>
        <v>61.508697470671606</v>
      </c>
      <c r="AF48" s="69">
        <f t="shared" si="33"/>
        <v>73.45245457093759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4.8565342366879989</v>
      </c>
      <c r="C49" s="173">
        <f t="shared" si="20"/>
        <v>5.3385507676643709</v>
      </c>
      <c r="D49" s="173">
        <f t="shared" si="20"/>
        <v>5.636105112562916</v>
      </c>
      <c r="E49" s="173">
        <f t="shared" si="20"/>
        <v>5.3249009474128854</v>
      </c>
      <c r="F49" s="173">
        <f t="shared" si="20"/>
        <v>5.4202553622407086</v>
      </c>
      <c r="H49" s="68">
        <f t="shared" si="21"/>
        <v>4.3891928795941277</v>
      </c>
      <c r="I49" s="69">
        <f t="shared" si="22"/>
        <v>50.835616955836713</v>
      </c>
      <c r="J49" s="69">
        <f t="shared" si="23"/>
        <v>55.224809835430847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3.263628386803203</v>
      </c>
      <c r="O49" s="173">
        <f t="shared" si="40"/>
        <v>3.559433704141294</v>
      </c>
      <c r="P49" s="173">
        <f t="shared" si="40"/>
        <v>3.4689276360464225</v>
      </c>
      <c r="Q49" s="173">
        <f t="shared" si="40"/>
        <v>3.5332647739350769</v>
      </c>
      <c r="S49" s="68">
        <f t="shared" si="26"/>
        <v>6.6341674987044197</v>
      </c>
      <c r="T49" s="69">
        <f t="shared" si="27"/>
        <v>43.188454490839675</v>
      </c>
      <c r="U49" s="69">
        <f t="shared" si="28"/>
        <v>49.822621989544103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7.5191665047206566</v>
      </c>
      <c r="Z49" s="173">
        <f t="shared" si="41"/>
        <v>7.7744203499166931</v>
      </c>
      <c r="AA49" s="173">
        <f t="shared" si="41"/>
        <v>7.230625887263205</v>
      </c>
      <c r="AB49" s="173">
        <f t="shared" si="41"/>
        <v>7.3229130786251915</v>
      </c>
      <c r="AD49" s="68">
        <f t="shared" si="31"/>
        <v>3.3308454181741789</v>
      </c>
      <c r="AE49" s="69">
        <f t="shared" si="32"/>
        <v>54.44071561174303</v>
      </c>
      <c r="AF49" s="69">
        <f t="shared" si="33"/>
        <v>57.771561029917208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7.1638913824053514</v>
      </c>
      <c r="E50" s="173">
        <f t="shared" si="20"/>
        <v>7.3350779547900062</v>
      </c>
      <c r="F50" s="173">
        <f t="shared" si="20"/>
        <v>7.82391655243263</v>
      </c>
      <c r="H50" s="68">
        <f t="shared" si="21"/>
        <v>18.546870393713952</v>
      </c>
      <c r="I50" s="69">
        <f t="shared" si="22"/>
        <v>52.207747192533773</v>
      </c>
      <c r="J50" s="69">
        <f t="shared" si="23"/>
        <v>70.754617586247718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7.491999446305746</v>
      </c>
      <c r="O50" s="173">
        <f t="shared" si="42"/>
        <v>8.0306502342301549</v>
      </c>
      <c r="P50" s="173">
        <f t="shared" si="42"/>
        <v>8.2904257493420008</v>
      </c>
      <c r="Q50" s="173">
        <f t="shared" si="42"/>
        <v>8.5975083909082084</v>
      </c>
      <c r="S50" s="68">
        <f t="shared" si="26"/>
        <v>15.006663674205804</v>
      </c>
      <c r="T50" s="69">
        <f t="shared" si="27"/>
        <v>45.913828783215479</v>
      </c>
      <c r="U50" s="69">
        <f t="shared" si="28"/>
        <v>60.920492457421282</v>
      </c>
      <c r="W50" t="str">
        <f t="shared" si="29"/>
        <v>24 Business, media and public service professionals</v>
      </c>
      <c r="X50" s="173">
        <f t="shared" ref="X50:AB50" si="43">X13/X$35*100</f>
        <v>4.9042764869404145</v>
      </c>
      <c r="Y50" s="173">
        <f t="shared" si="43"/>
        <v>5.6889636669826871</v>
      </c>
      <c r="Z50" s="173">
        <f t="shared" si="43"/>
        <v>6.2714036963650495</v>
      </c>
      <c r="AA50" s="173">
        <f t="shared" si="43"/>
        <v>6.3541208972942353</v>
      </c>
      <c r="AB50" s="173">
        <f t="shared" si="43"/>
        <v>7.043901808358477</v>
      </c>
      <c r="AD50" s="68">
        <f t="shared" si="31"/>
        <v>23.21473792373509</v>
      </c>
      <c r="AE50" s="69">
        <f t="shared" si="32"/>
        <v>60.506465235624873</v>
      </c>
      <c r="AF50" s="69">
        <f t="shared" si="33"/>
        <v>83.721203159359959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1.8296668310780047</v>
      </c>
      <c r="C51" s="173">
        <f t="shared" si="20"/>
        <v>2.0972087679516824</v>
      </c>
      <c r="D51" s="173">
        <f t="shared" si="20"/>
        <v>2.2927152681278047</v>
      </c>
      <c r="E51" s="173">
        <f t="shared" si="20"/>
        <v>2.1008636249077823</v>
      </c>
      <c r="F51" s="173">
        <f t="shared" si="20"/>
        <v>2.1830613898618156</v>
      </c>
      <c r="H51" s="68">
        <f t="shared" si="21"/>
        <v>3.35481204551296</v>
      </c>
      <c r="I51" s="69">
        <f t="shared" si="22"/>
        <v>40.773868685890974</v>
      </c>
      <c r="J51" s="69">
        <f t="shared" si="23"/>
        <v>44.128680731403932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3.0219508670808497</v>
      </c>
      <c r="O51" s="173">
        <f t="shared" si="44"/>
        <v>3.194066338403192</v>
      </c>
      <c r="P51" s="173">
        <f t="shared" si="44"/>
        <v>2.7670073934524311</v>
      </c>
      <c r="Q51" s="173">
        <f t="shared" si="44"/>
        <v>2.7719164053314906</v>
      </c>
      <c r="S51" s="68">
        <f t="shared" si="26"/>
        <v>-6.7739454875115941</v>
      </c>
      <c r="T51" s="69">
        <f t="shared" si="27"/>
        <v>34.018505102072062</v>
      </c>
      <c r="U51" s="69">
        <f t="shared" si="28"/>
        <v>27.244559614560465</v>
      </c>
      <c r="W51" t="str">
        <f t="shared" si="29"/>
        <v>31 Science, engineering and technology associate professionals</v>
      </c>
      <c r="X51" s="173">
        <f t="shared" ref="X51:AB51" si="45">X14/X$35*100</f>
        <v>1.1166822599285775</v>
      </c>
      <c r="Y51" s="173">
        <f t="shared" si="45"/>
        <v>1.1253617279469388</v>
      </c>
      <c r="Z51" s="173">
        <f t="shared" si="45"/>
        <v>1.3646085296429207</v>
      </c>
      <c r="AA51" s="173">
        <f t="shared" si="45"/>
        <v>1.4168630601007572</v>
      </c>
      <c r="AB51" s="173">
        <f t="shared" si="45"/>
        <v>1.5893172843222554</v>
      </c>
      <c r="AD51" s="68">
        <f t="shared" si="31"/>
        <v>27.766396710709291</v>
      </c>
      <c r="AE51" s="69">
        <f t="shared" si="32"/>
        <v>57.055147957598429</v>
      </c>
      <c r="AF51" s="69">
        <f t="shared" si="33"/>
        <v>84.821544668307723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1.6178219292854001</v>
      </c>
      <c r="D52" s="173">
        <f t="shared" si="20"/>
        <v>1.6604227924983368</v>
      </c>
      <c r="E52" s="173">
        <f t="shared" si="20"/>
        <v>2.5733644285522983</v>
      </c>
      <c r="F52" s="173">
        <f t="shared" si="20"/>
        <v>2.9918318598289821</v>
      </c>
      <c r="H52" s="68">
        <f t="shared" si="21"/>
        <v>95.58402182843993</v>
      </c>
      <c r="I52" s="69">
        <f t="shared" si="22"/>
        <v>98.581935722262017</v>
      </c>
      <c r="J52" s="69">
        <f t="shared" si="23"/>
        <v>194.16595755070193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0.53714873994301593</v>
      </c>
      <c r="O52" s="173">
        <f t="shared" si="46"/>
        <v>0.57324302409568073</v>
      </c>
      <c r="P52" s="173">
        <f t="shared" si="46"/>
        <v>0.755069807688312</v>
      </c>
      <c r="Q52" s="173">
        <f t="shared" si="46"/>
        <v>0.83733676356508357</v>
      </c>
      <c r="S52" s="68">
        <f t="shared" si="26"/>
        <v>56.914287313374913</v>
      </c>
      <c r="T52" s="69">
        <f t="shared" si="27"/>
        <v>65.97210176789828</v>
      </c>
      <c r="U52" s="69">
        <f t="shared" si="28"/>
        <v>122.88638908127318</v>
      </c>
      <c r="W52" t="str">
        <f t="shared" si="29"/>
        <v>32 Health and social care associate professionals</v>
      </c>
      <c r="X52" s="173">
        <f t="shared" ref="X52:AB52" si="47">X15/X$35*100</f>
        <v>2.4242788347377617</v>
      </c>
      <c r="Y52" s="173">
        <f t="shared" si="47"/>
        <v>2.7535429495178585</v>
      </c>
      <c r="Z52" s="173">
        <f t="shared" si="47"/>
        <v>2.7798743605656662</v>
      </c>
      <c r="AA52" s="173">
        <f t="shared" si="47"/>
        <v>4.4404006546416488</v>
      </c>
      <c r="AB52" s="173">
        <f t="shared" si="47"/>
        <v>5.1642150954548933</v>
      </c>
      <c r="AD52" s="68">
        <f t="shared" si="31"/>
        <v>103.79488373453134</v>
      </c>
      <c r="AE52" s="69">
        <f t="shared" si="32"/>
        <v>105.50608057967084</v>
      </c>
      <c r="AF52" s="69">
        <f t="shared" si="33"/>
        <v>209.30096431420219</v>
      </c>
    </row>
    <row r="53" spans="1:32" x14ac:dyDescent="0.2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0.9500823360453291</v>
      </c>
      <c r="D53" s="173">
        <f t="shared" si="20"/>
        <v>1.0378628567123445</v>
      </c>
      <c r="E53" s="173">
        <f t="shared" si="20"/>
        <v>0.88871349208264705</v>
      </c>
      <c r="F53" s="173">
        <f t="shared" si="20"/>
        <v>0.9433418248190949</v>
      </c>
      <c r="H53" s="68">
        <f t="shared" si="21"/>
        <v>-1.3393445143014524</v>
      </c>
      <c r="I53" s="69">
        <f t="shared" si="22"/>
        <v>32.848621393301663</v>
      </c>
      <c r="J53" s="69">
        <f t="shared" si="23"/>
        <v>31.509276879000215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1.3279781306385721</v>
      </c>
      <c r="O53" s="173">
        <f t="shared" si="48"/>
        <v>1.4341087823103307</v>
      </c>
      <c r="P53" s="173">
        <f t="shared" si="48"/>
        <v>1.1936688071208092</v>
      </c>
      <c r="Q53" s="173">
        <f t="shared" si="48"/>
        <v>1.1450421350583118</v>
      </c>
      <c r="S53" s="68">
        <f t="shared" si="26"/>
        <v>-14.228998669201589</v>
      </c>
      <c r="T53" s="69">
        <f t="shared" si="27"/>
        <v>24.325349119463958</v>
      </c>
      <c r="U53" s="69">
        <f t="shared" si="28"/>
        <v>10.096350450262369</v>
      </c>
      <c r="W53" t="str">
        <f t="shared" si="29"/>
        <v>33 Protective service occupations</v>
      </c>
      <c r="X53" s="173">
        <f t="shared" ref="X53:AB53" si="49">X16/X$35*100</f>
        <v>0.59439295356466426</v>
      </c>
      <c r="Y53" s="173">
        <f t="shared" si="49"/>
        <v>0.55293711063434248</v>
      </c>
      <c r="Z53" s="173">
        <f t="shared" si="49"/>
        <v>0.62985478330725941</v>
      </c>
      <c r="AA53" s="173">
        <f t="shared" si="49"/>
        <v>0.57558347784754638</v>
      </c>
      <c r="AB53" s="173">
        <f t="shared" si="49"/>
        <v>0.73996685620392122</v>
      </c>
      <c r="AD53" s="68">
        <f t="shared" si="31"/>
        <v>28.880127727779094</v>
      </c>
      <c r="AE53" s="69">
        <f t="shared" si="32"/>
        <v>52.831220367302244</v>
      </c>
      <c r="AF53" s="69">
        <f t="shared" si="33"/>
        <v>81.711348095081334</v>
      </c>
    </row>
    <row r="54" spans="1:32" x14ac:dyDescent="0.2">
      <c r="A54" t="str">
        <f t="shared" si="19"/>
        <v>34 Culture, media and sports occupations</v>
      </c>
      <c r="B54" s="173">
        <f t="shared" si="20"/>
        <v>2.0829960287313365</v>
      </c>
      <c r="C54" s="173">
        <f t="shared" si="20"/>
        <v>1.9009490349870932</v>
      </c>
      <c r="D54" s="173">
        <f t="shared" si="20"/>
        <v>2.3165614519395334</v>
      </c>
      <c r="E54" s="173">
        <f t="shared" si="20"/>
        <v>1.9488486997168737</v>
      </c>
      <c r="F54" s="173">
        <f t="shared" si="20"/>
        <v>2.0022980133338946</v>
      </c>
      <c r="H54" s="68">
        <f t="shared" si="21"/>
        <v>-6.179062751406101</v>
      </c>
      <c r="I54" s="69">
        <f t="shared" si="22"/>
        <v>41.640541592808802</v>
      </c>
      <c r="J54" s="69">
        <f t="shared" si="23"/>
        <v>35.461478841402702</v>
      </c>
      <c r="L54" t="str">
        <f t="shared" si="24"/>
        <v>34 Culture, media and sports occupations</v>
      </c>
      <c r="M54" s="173">
        <f t="shared" ref="M54:Q54" si="50">M17/M$35*100</f>
        <v>2.1624856890479838</v>
      </c>
      <c r="N54" s="173">
        <f t="shared" si="50"/>
        <v>2.1390270765560828</v>
      </c>
      <c r="O54" s="173">
        <f t="shared" si="50"/>
        <v>2.4480898367144319</v>
      </c>
      <c r="P54" s="173">
        <f t="shared" si="50"/>
        <v>2.046933348441291</v>
      </c>
      <c r="Q54" s="173">
        <f t="shared" si="50"/>
        <v>2.1205719343227734</v>
      </c>
      <c r="S54" s="68">
        <f t="shared" si="26"/>
        <v>-6.9477741936490505</v>
      </c>
      <c r="T54" s="69">
        <f t="shared" si="27"/>
        <v>36.101621006263038</v>
      </c>
      <c r="U54" s="69">
        <f t="shared" si="28"/>
        <v>29.153846812613992</v>
      </c>
      <c r="W54" t="str">
        <f t="shared" si="29"/>
        <v>34 Culture, media and sports occupations</v>
      </c>
      <c r="X54" s="173">
        <f t="shared" ref="X54:AB54" si="51">X17/X$35*100</f>
        <v>1.9955347582489191</v>
      </c>
      <c r="Y54" s="173">
        <f t="shared" si="51"/>
        <v>1.6507436639903137</v>
      </c>
      <c r="Z54" s="173">
        <f t="shared" si="51"/>
        <v>2.1811287839843954</v>
      </c>
      <c r="AA54" s="173">
        <f t="shared" si="51"/>
        <v>1.8481347723420452</v>
      </c>
      <c r="AB54" s="173">
        <f t="shared" si="51"/>
        <v>1.8830420987516159</v>
      </c>
      <c r="AD54" s="68">
        <f t="shared" si="31"/>
        <v>-5.2906529638410893</v>
      </c>
      <c r="AE54" s="69">
        <f t="shared" si="32"/>
        <v>48.041943980257088</v>
      </c>
      <c r="AF54" s="69">
        <f t="shared" si="33"/>
        <v>42.751291016415998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6.0528768906929997</v>
      </c>
      <c r="C55" s="173">
        <f t="shared" si="52"/>
        <v>6.1282627682188142</v>
      </c>
      <c r="D55" s="173">
        <f t="shared" si="52"/>
        <v>6.3468388422050435</v>
      </c>
      <c r="E55" s="173">
        <f t="shared" si="52"/>
        <v>6.2725469959722817</v>
      </c>
      <c r="F55" s="173">
        <f t="shared" si="52"/>
        <v>6.3811629501890526</v>
      </c>
      <c r="H55" s="68">
        <f t="shared" si="21"/>
        <v>9.1332880188597354</v>
      </c>
      <c r="I55" s="69">
        <f t="shared" si="22"/>
        <v>48.276171643383449</v>
      </c>
      <c r="J55" s="69">
        <f t="shared" si="23"/>
        <v>57.409459662243187</v>
      </c>
      <c r="L55" t="str">
        <f t="shared" si="24"/>
        <v>35 Business and public service associate professionals</v>
      </c>
      <c r="M55" s="173">
        <f t="shared" ref="M55:Q55" si="53">M18/M$35*100</f>
        <v>6.2334657602705992</v>
      </c>
      <c r="N55" s="173">
        <f t="shared" si="53"/>
        <v>6.2705651048857556</v>
      </c>
      <c r="O55" s="173">
        <f t="shared" si="53"/>
        <v>6.5973973734094287</v>
      </c>
      <c r="P55" s="173">
        <f t="shared" si="53"/>
        <v>6.4217028169893569</v>
      </c>
      <c r="Q55" s="173">
        <f t="shared" si="53"/>
        <v>6.2909539588163765</v>
      </c>
      <c r="S55" s="68">
        <f t="shared" si="26"/>
        <v>2.4341979048534834</v>
      </c>
      <c r="T55" s="69">
        <f t="shared" si="27"/>
        <v>39.176910178774584</v>
      </c>
      <c r="U55" s="69">
        <f t="shared" si="28"/>
        <v>41.611108083628061</v>
      </c>
      <c r="W55" t="str">
        <f t="shared" si="29"/>
        <v>35 Business and public service associate professionals</v>
      </c>
      <c r="X55" s="173">
        <f t="shared" ref="X55:AB55" si="54">X18/X$35*100</f>
        <v>5.8541776900004301</v>
      </c>
      <c r="Y55" s="173">
        <f t="shared" si="54"/>
        <v>5.9787117692908378</v>
      </c>
      <c r="Z55" s="173">
        <f t="shared" si="54"/>
        <v>6.0888427418347391</v>
      </c>
      <c r="AA55" s="173">
        <f t="shared" si="54"/>
        <v>6.1193928712360588</v>
      </c>
      <c r="AB55" s="173">
        <f t="shared" si="54"/>
        <v>6.4721209202956071</v>
      </c>
      <c r="AD55" s="68">
        <f t="shared" si="31"/>
        <v>16.607366478835285</v>
      </c>
      <c r="AE55" s="69">
        <f t="shared" si="32"/>
        <v>58.428086747814078</v>
      </c>
      <c r="AF55" s="69">
        <f t="shared" si="33"/>
        <v>75.035453226649366</v>
      </c>
    </row>
    <row r="56" spans="1:32" x14ac:dyDescent="0.2">
      <c r="A56" t="str">
        <f t="shared" si="19"/>
        <v>41 Administrative occupations</v>
      </c>
      <c r="B56" s="173">
        <f t="shared" si="52"/>
        <v>8.5864526467274089</v>
      </c>
      <c r="C56" s="173">
        <f t="shared" si="52"/>
        <v>7.9274472817402755</v>
      </c>
      <c r="D56" s="173">
        <f t="shared" si="52"/>
        <v>8.1236790382417166</v>
      </c>
      <c r="E56" s="173">
        <f t="shared" si="52"/>
        <v>8.1544091115066806</v>
      </c>
      <c r="F56" s="173">
        <f t="shared" si="52"/>
        <v>7.4756173076066856</v>
      </c>
      <c r="H56" s="68">
        <f t="shared" si="21"/>
        <v>-0.11295153360853447</v>
      </c>
      <c r="I56" s="69">
        <f t="shared" si="22"/>
        <v>51.913945662282003</v>
      </c>
      <c r="J56" s="69">
        <f t="shared" si="23"/>
        <v>51.800994128673473</v>
      </c>
      <c r="L56" t="str">
        <f t="shared" si="24"/>
        <v>41 Administrative occupations</v>
      </c>
      <c r="M56" s="173">
        <f t="shared" ref="M56:Q56" si="55">M19/M$35*100</f>
        <v>4.1783889350133769</v>
      </c>
      <c r="N56" s="173">
        <f t="shared" si="55"/>
        <v>3.7112552928038016</v>
      </c>
      <c r="O56" s="173">
        <f t="shared" si="55"/>
        <v>4.4620779820737164</v>
      </c>
      <c r="P56" s="173">
        <f t="shared" si="55"/>
        <v>4.6191689139178704</v>
      </c>
      <c r="Q56" s="173">
        <f t="shared" si="55"/>
        <v>4.8509933081208549</v>
      </c>
      <c r="S56" s="68">
        <f t="shared" si="26"/>
        <v>16.787033499319175</v>
      </c>
      <c r="T56" s="69">
        <f t="shared" si="27"/>
        <v>40.653262081739392</v>
      </c>
      <c r="U56" s="69">
        <f t="shared" si="28"/>
        <v>57.440295581058564</v>
      </c>
      <c r="W56" t="str">
        <f t="shared" si="29"/>
        <v>41 Administrative occupations</v>
      </c>
      <c r="X56" s="173">
        <f t="shared" ref="X56:AB56" si="56">X19/X$35*100</f>
        <v>13.436578449985106</v>
      </c>
      <c r="Y56" s="173">
        <f t="shared" si="56"/>
        <v>12.358405608822226</v>
      </c>
      <c r="Z56" s="173">
        <f t="shared" si="56"/>
        <v>11.893970910014396</v>
      </c>
      <c r="AA56" s="173">
        <f t="shared" si="56"/>
        <v>11.784415734794864</v>
      </c>
      <c r="AB56" s="173">
        <f t="shared" si="56"/>
        <v>10.122032788519924</v>
      </c>
      <c r="AD56" s="68">
        <f t="shared" si="31"/>
        <v>-6.6412582598721386</v>
      </c>
      <c r="AE56" s="69">
        <f t="shared" si="32"/>
        <v>56.263842790471898</v>
      </c>
      <c r="AF56" s="69">
        <f t="shared" si="33"/>
        <v>49.622584530599759</v>
      </c>
    </row>
    <row r="57" spans="1:32" x14ac:dyDescent="0.2">
      <c r="A57" t="str">
        <f t="shared" si="19"/>
        <v>42 Secretarial and related occupations</v>
      </c>
      <c r="B57" s="173">
        <f t="shared" si="52"/>
        <v>2.5510445218370226</v>
      </c>
      <c r="C57" s="173">
        <f t="shared" si="52"/>
        <v>2.2987197627206064</v>
      </c>
      <c r="D57" s="173">
        <f t="shared" si="52"/>
        <v>2.217917786293067</v>
      </c>
      <c r="E57" s="173">
        <f t="shared" si="52"/>
        <v>1.9711375364179546</v>
      </c>
      <c r="F57" s="173">
        <f t="shared" si="52"/>
        <v>1.2955857654114966</v>
      </c>
      <c r="H57" s="68">
        <f t="shared" si="21"/>
        <v>-36.593234426072961</v>
      </c>
      <c r="I57" s="69">
        <f t="shared" si="22"/>
        <v>44.004542203708368</v>
      </c>
      <c r="J57" s="69">
        <f t="shared" si="23"/>
        <v>7.4113077776354075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0.19699029995793971</v>
      </c>
      <c r="O57" s="173">
        <f t="shared" si="57"/>
        <v>0.20265024658456895</v>
      </c>
      <c r="P57" s="173">
        <f t="shared" si="57"/>
        <v>0.17974664410328947</v>
      </c>
      <c r="Q57" s="173">
        <f t="shared" si="57"/>
        <v>0.20327235869331606</v>
      </c>
      <c r="S57" s="68">
        <f t="shared" si="26"/>
        <v>7.7537262829914075</v>
      </c>
      <c r="T57" s="69">
        <f t="shared" si="27"/>
        <v>31.691802798336035</v>
      </c>
      <c r="U57" s="69">
        <f t="shared" si="28"/>
        <v>39.445529081327443</v>
      </c>
      <c r="W57" t="str">
        <f t="shared" si="29"/>
        <v>42 Secretarial and related occupations</v>
      </c>
      <c r="X57" s="173">
        <f t="shared" ref="X57:AB57" si="58">X20/X$35*100</f>
        <v>5.0601057951269457</v>
      </c>
      <c r="Y57" s="173">
        <f t="shared" si="58"/>
        <v>4.5075080932185365</v>
      </c>
      <c r="Z57" s="173">
        <f t="shared" si="58"/>
        <v>4.2930064450127672</v>
      </c>
      <c r="AA57" s="173">
        <f t="shared" si="58"/>
        <v>3.810548846697682</v>
      </c>
      <c r="AB57" s="173">
        <f t="shared" si="58"/>
        <v>2.396968329205158</v>
      </c>
      <c r="AD57" s="68">
        <f t="shared" si="31"/>
        <v>-38.748761113757006</v>
      </c>
      <c r="AE57" s="69">
        <f t="shared" si="32"/>
        <v>44.603014747540541</v>
      </c>
      <c r="AF57" s="69">
        <f t="shared" si="33"/>
        <v>5.8542536337835394</v>
      </c>
    </row>
    <row r="58" spans="1:32" x14ac:dyDescent="0.2">
      <c r="A58" t="str">
        <f t="shared" si="19"/>
        <v>51 Skilled agricultural and related trades</v>
      </c>
      <c r="B58" s="173">
        <f t="shared" si="52"/>
        <v>1.2878533721314025</v>
      </c>
      <c r="C58" s="173">
        <f t="shared" si="52"/>
        <v>1.310761700900628</v>
      </c>
      <c r="D58" s="173">
        <f t="shared" si="52"/>
        <v>0.86403310424132007</v>
      </c>
      <c r="E58" s="173">
        <f t="shared" si="52"/>
        <v>0.83892232386460941</v>
      </c>
      <c r="F58" s="173">
        <f t="shared" si="52"/>
        <v>0.90650629024194296</v>
      </c>
      <c r="H58" s="68">
        <f t="shared" si="21"/>
        <v>13.882060355321741</v>
      </c>
      <c r="I58" s="69">
        <f t="shared" si="22"/>
        <v>58.397101129638607</v>
      </c>
      <c r="J58" s="69">
        <f t="shared" si="23"/>
        <v>72.279161484960355</v>
      </c>
      <c r="L58" t="str">
        <f t="shared" si="24"/>
        <v>51 Skilled agricultural and related trades</v>
      </c>
      <c r="M58" s="173">
        <f t="shared" ref="M58:Q58" si="59">M21/M$35*100</f>
        <v>2.0867166318417709</v>
      </c>
      <c r="N58" s="173">
        <f t="shared" si="59"/>
        <v>2.1177151547921085</v>
      </c>
      <c r="O58" s="173">
        <f t="shared" si="59"/>
        <v>1.2934324402935158</v>
      </c>
      <c r="P58" s="173">
        <f t="shared" si="59"/>
        <v>1.2376266476914868</v>
      </c>
      <c r="Q58" s="173">
        <f t="shared" si="59"/>
        <v>1.3101208886482496</v>
      </c>
      <c r="S58" s="68">
        <f t="shared" si="26"/>
        <v>8.8099797572945082</v>
      </c>
      <c r="T58" s="69">
        <f t="shared" si="27"/>
        <v>52.655466825013278</v>
      </c>
      <c r="U58" s="69">
        <f t="shared" si="28"/>
        <v>61.465446582307791</v>
      </c>
      <c r="W58" t="str">
        <f t="shared" si="29"/>
        <v>51 Skilled agricultural and related trades</v>
      </c>
      <c r="X58" s="173">
        <f t="shared" ref="X58:AB58" si="60">X21/X$35*100</f>
        <v>0.40887621513173483</v>
      </c>
      <c r="Y58" s="173">
        <f t="shared" si="60"/>
        <v>0.46270327863937172</v>
      </c>
      <c r="Z58" s="173">
        <f t="shared" si="60"/>
        <v>0.42188749590558139</v>
      </c>
      <c r="AA58" s="173">
        <f t="shared" si="60"/>
        <v>0.42953024430737502</v>
      </c>
      <c r="AB58" s="173">
        <f t="shared" si="60"/>
        <v>0.49954059848789412</v>
      </c>
      <c r="AD58" s="68">
        <f t="shared" si="31"/>
        <v>29.893750924495045</v>
      </c>
      <c r="AE58" s="69">
        <f t="shared" si="32"/>
        <v>76.522458183855349</v>
      </c>
      <c r="AF58" s="69">
        <f t="shared" si="33"/>
        <v>106.41620910835037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3.0210142751560602</v>
      </c>
      <c r="E59" s="173">
        <f t="shared" si="52"/>
        <v>2.9516558646065802</v>
      </c>
      <c r="F59" s="173">
        <f t="shared" si="52"/>
        <v>2.6293013821816493</v>
      </c>
      <c r="H59" s="68">
        <f t="shared" si="21"/>
        <v>-5.5281395081516234</v>
      </c>
      <c r="I59" s="69">
        <f t="shared" si="22"/>
        <v>37.689955090742558</v>
      </c>
      <c r="J59" s="69">
        <f t="shared" si="23"/>
        <v>32.161815582590933</v>
      </c>
      <c r="L59" t="str">
        <f t="shared" si="24"/>
        <v>52 Skilled metal, electrical and electronic trades</v>
      </c>
      <c r="M59" s="173">
        <f t="shared" ref="M59:Q59" si="61">M22/M$35*100</f>
        <v>7.0156853019102643</v>
      </c>
      <c r="N59" s="173">
        <f t="shared" si="61"/>
        <v>6.5620373869075586</v>
      </c>
      <c r="O59" s="173">
        <f t="shared" si="61"/>
        <v>5.7778615100799433</v>
      </c>
      <c r="P59" s="173">
        <f t="shared" si="61"/>
        <v>5.5268334463824056</v>
      </c>
      <c r="Q59" s="173">
        <f t="shared" si="61"/>
        <v>4.903617260972279</v>
      </c>
      <c r="S59" s="68">
        <f t="shared" si="26"/>
        <v>-8.8302960183800394</v>
      </c>
      <c r="T59" s="69">
        <f t="shared" si="27"/>
        <v>35.792371355535906</v>
      </c>
      <c r="U59" s="69">
        <f t="shared" si="28"/>
        <v>26.962075337155866</v>
      </c>
      <c r="W59" t="str">
        <f t="shared" si="29"/>
        <v>52 Skilled metal, electrical and electronic trades</v>
      </c>
      <c r="X59" s="173">
        <f t="shared" ref="X59:AB59" si="62">X22/X$35*100</f>
        <v>0.1599867277963809</v>
      </c>
      <c r="Y59" s="173">
        <f t="shared" si="62"/>
        <v>0.23417138903963575</v>
      </c>
      <c r="Z59" s="173">
        <f t="shared" si="62"/>
        <v>0.18233289995721569</v>
      </c>
      <c r="AA59" s="173">
        <f t="shared" si="62"/>
        <v>0.30744750661008374</v>
      </c>
      <c r="AB59" s="173">
        <f t="shared" si="62"/>
        <v>0.33610252729903906</v>
      </c>
      <c r="AD59" s="68">
        <f t="shared" si="31"/>
        <v>102.21848889312642</v>
      </c>
      <c r="AE59" s="69">
        <f t="shared" si="32"/>
        <v>99.606538676137774</v>
      </c>
      <c r="AF59" s="69">
        <f t="shared" si="33"/>
        <v>201.82502756926417</v>
      </c>
    </row>
    <row r="60" spans="1:32" x14ac:dyDescent="0.2">
      <c r="A60" t="str">
        <f t="shared" si="19"/>
        <v>53 Skilled construction and building trades</v>
      </c>
      <c r="B60" s="173">
        <f t="shared" si="52"/>
        <v>2.4938322029203883</v>
      </c>
      <c r="C60" s="173">
        <f t="shared" si="52"/>
        <v>2.0801106548013757</v>
      </c>
      <c r="D60" s="173">
        <f t="shared" si="52"/>
        <v>1.9710053119295257</v>
      </c>
      <c r="E60" s="173">
        <f t="shared" si="52"/>
        <v>1.90703544125661</v>
      </c>
      <c r="F60" s="173">
        <f t="shared" si="52"/>
        <v>1.5805666223213475</v>
      </c>
      <c r="H60" s="68">
        <f t="shared" si="21"/>
        <v>-12.955790061636879</v>
      </c>
      <c r="I60" s="69">
        <f t="shared" si="22"/>
        <v>40.530448618792839</v>
      </c>
      <c r="J60" s="69">
        <f t="shared" si="23"/>
        <v>27.574658557155963</v>
      </c>
      <c r="L60" t="str">
        <f t="shared" si="24"/>
        <v>53 Skilled construction and building trades</v>
      </c>
      <c r="M60" s="173">
        <f t="shared" ref="M60:Q60" si="63">M23/M$35*100</f>
        <v>4.6919153047432207</v>
      </c>
      <c r="N60" s="173">
        <f t="shared" si="63"/>
        <v>3.9686525217077806</v>
      </c>
      <c r="O60" s="173">
        <f t="shared" si="63"/>
        <v>3.7743040696875556</v>
      </c>
      <c r="P60" s="173">
        <f t="shared" si="63"/>
        <v>3.6945022755024213</v>
      </c>
      <c r="Q60" s="173">
        <f t="shared" si="63"/>
        <v>3.0712290638523996</v>
      </c>
      <c r="S60" s="68">
        <f t="shared" si="26"/>
        <v>-12.586918323663795</v>
      </c>
      <c r="T60" s="69">
        <f t="shared" si="27"/>
        <v>40.632141550914646</v>
      </c>
      <c r="U60" s="69">
        <f t="shared" si="28"/>
        <v>28.045223227250847</v>
      </c>
      <c r="W60" t="str">
        <f t="shared" si="29"/>
        <v>53 Skilled construction and building trades</v>
      </c>
      <c r="X60" s="173">
        <f t="shared" ref="X60:AB60" si="64">X23/X$35*100</f>
        <v>7.5314625344310812E-2</v>
      </c>
      <c r="Y60" s="173">
        <f t="shared" si="64"/>
        <v>9.5369368548248415E-2</v>
      </c>
      <c r="Z60" s="173">
        <f t="shared" si="64"/>
        <v>0.11417750779177585</v>
      </c>
      <c r="AA60" s="173">
        <f t="shared" si="64"/>
        <v>7.1653378208745622E-2</v>
      </c>
      <c r="AB60" s="173">
        <f t="shared" si="64"/>
        <v>7.7527648793509776E-2</v>
      </c>
      <c r="AD60" s="68">
        <f t="shared" si="31"/>
        <v>-25.51133755552279</v>
      </c>
      <c r="AE60" s="69">
        <f t="shared" si="32"/>
        <v>37.069054568754076</v>
      </c>
      <c r="AF60" s="69">
        <f t="shared" si="33"/>
        <v>11.557717013231281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2.2214146147388463</v>
      </c>
      <c r="C61" s="173">
        <f t="shared" si="52"/>
        <v>1.8989427747703773</v>
      </c>
      <c r="D61" s="173">
        <f t="shared" si="52"/>
        <v>1.8673149627103776</v>
      </c>
      <c r="E61" s="173">
        <f t="shared" si="52"/>
        <v>1.9193498654966705</v>
      </c>
      <c r="F61" s="173">
        <f t="shared" si="52"/>
        <v>1.9039865772136906</v>
      </c>
      <c r="H61" s="68">
        <f t="shared" si="21"/>
        <v>10.677969034773366</v>
      </c>
      <c r="I61" s="69">
        <f t="shared" si="22"/>
        <v>46.362452588568722</v>
      </c>
      <c r="J61" s="69">
        <f t="shared" si="23"/>
        <v>57.040421623342084</v>
      </c>
      <c r="L61" t="str">
        <f t="shared" si="24"/>
        <v>54 Textiles, printing and other skilled trades</v>
      </c>
      <c r="M61" s="173">
        <f t="shared" ref="M61:Q61" si="65">M24/M$35*100</f>
        <v>2.6317470505891065</v>
      </c>
      <c r="N61" s="173">
        <f t="shared" si="65"/>
        <v>2.207428442220059</v>
      </c>
      <c r="O61" s="173">
        <f t="shared" si="65"/>
        <v>2.0823976237588453</v>
      </c>
      <c r="P61" s="173">
        <f t="shared" si="65"/>
        <v>2.1764299448366797</v>
      </c>
      <c r="Q61" s="173">
        <f t="shared" si="65"/>
        <v>2.1397778642398042</v>
      </c>
      <c r="S61" s="68">
        <f t="shared" si="26"/>
        <v>10.384002779262243</v>
      </c>
      <c r="T61" s="69">
        <f t="shared" si="27"/>
        <v>34.891696754074466</v>
      </c>
      <c r="U61" s="69">
        <f t="shared" si="28"/>
        <v>45.275699533336706</v>
      </c>
      <c r="W61" t="str">
        <f t="shared" si="29"/>
        <v>54 Textiles, printing and other skilled trades</v>
      </c>
      <c r="X61" s="173">
        <f t="shared" ref="X61:AB61" si="66">X24/X$35*100</f>
        <v>1.769932044343546</v>
      </c>
      <c r="Y61" s="173">
        <f t="shared" si="66"/>
        <v>1.5747433216718474</v>
      </c>
      <c r="Z61" s="173">
        <f t="shared" si="66"/>
        <v>1.6458477967709666</v>
      </c>
      <c r="AA61" s="173">
        <f t="shared" si="66"/>
        <v>1.6553784410497061</v>
      </c>
      <c r="AB61" s="173">
        <f t="shared" si="66"/>
        <v>1.66623758445411</v>
      </c>
      <c r="AD61" s="68">
        <f t="shared" si="31"/>
        <v>11.060948436739199</v>
      </c>
      <c r="AE61" s="69">
        <f t="shared" si="32"/>
        <v>61.306559700298436</v>
      </c>
      <c r="AF61" s="69">
        <f t="shared" si="33"/>
        <v>72.367508137037632</v>
      </c>
    </row>
    <row r="62" spans="1:32" x14ac:dyDescent="0.2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7.333032812303232</v>
      </c>
      <c r="E62" s="173">
        <f t="shared" si="52"/>
        <v>7.5093785972668874</v>
      </c>
      <c r="F62" s="173">
        <f t="shared" si="52"/>
        <v>8.0148344490281254</v>
      </c>
      <c r="H62" s="68">
        <f t="shared" si="21"/>
        <v>18.638542836801427</v>
      </c>
      <c r="I62" s="69">
        <f t="shared" si="22"/>
        <v>62.66321072793987</v>
      </c>
      <c r="J62" s="69">
        <f t="shared" si="23"/>
        <v>81.30175356474129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2.02936992639999</v>
      </c>
      <c r="O62" s="173">
        <f t="shared" si="67"/>
        <v>1.9801010843690963</v>
      </c>
      <c r="P62" s="173">
        <f t="shared" si="67"/>
        <v>2.361165857934838</v>
      </c>
      <c r="Q62" s="173">
        <f t="shared" si="67"/>
        <v>2.7461844500238288</v>
      </c>
      <c r="S62" s="68">
        <f t="shared" si="26"/>
        <v>48.985310240746742</v>
      </c>
      <c r="T62" s="69">
        <f t="shared" si="27"/>
        <v>57.833542186077949</v>
      </c>
      <c r="U62" s="69">
        <f t="shared" si="28"/>
        <v>106.81885242682469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13.185611893042809</v>
      </c>
      <c r="Z62" s="173">
        <f t="shared" si="68"/>
        <v>12.844860746148537</v>
      </c>
      <c r="AA62" s="173">
        <f t="shared" si="68"/>
        <v>12.795595458745806</v>
      </c>
      <c r="AB62" s="173">
        <f t="shared" si="68"/>
        <v>13.32722849998931</v>
      </c>
      <c r="AD62" s="68">
        <f t="shared" si="31"/>
        <v>13.821568369039493</v>
      </c>
      <c r="AE62" s="69">
        <f t="shared" si="32"/>
        <v>63.429829120740244</v>
      </c>
      <c r="AF62" s="69">
        <f t="shared" si="33"/>
        <v>77.251397489779734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2.1761556578566283</v>
      </c>
      <c r="D63" s="173">
        <f t="shared" si="52"/>
        <v>2.2564707048790749</v>
      </c>
      <c r="E63" s="173">
        <f t="shared" si="52"/>
        <v>2.1010222353676973</v>
      </c>
      <c r="F63" s="173">
        <f t="shared" si="52"/>
        <v>2.0157870326609721</v>
      </c>
      <c r="H63" s="68">
        <f t="shared" si="21"/>
        <v>-3.0316906927581724</v>
      </c>
      <c r="I63" s="69">
        <f t="shared" si="22"/>
        <v>49.205481302377926</v>
      </c>
      <c r="J63" s="69">
        <f t="shared" si="23"/>
        <v>46.173790609619758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1.1616831648996284</v>
      </c>
      <c r="P63" s="173">
        <f t="shared" si="69"/>
        <v>1.1086095657802992</v>
      </c>
      <c r="Q63" s="173">
        <f t="shared" si="69"/>
        <v>1.1543113730499597</v>
      </c>
      <c r="S63" s="68">
        <f t="shared" si="26"/>
        <v>6.7422582669034989</v>
      </c>
      <c r="T63" s="69">
        <f t="shared" si="27"/>
        <v>43.642162963597386</v>
      </c>
      <c r="U63" s="69">
        <f t="shared" si="28"/>
        <v>50.384421230500884</v>
      </c>
      <c r="W63" t="str">
        <f t="shared" si="29"/>
        <v>62 Leisure, travel and related personal service occupations</v>
      </c>
      <c r="X63" s="173">
        <f t="shared" ref="X63:AB63" si="70">X26/X$35*100</f>
        <v>3.1960390851201259</v>
      </c>
      <c r="Y63" s="173">
        <f t="shared" si="70"/>
        <v>3.1988816451387168</v>
      </c>
      <c r="Z63" s="173">
        <f t="shared" si="70"/>
        <v>3.3837558733027144</v>
      </c>
      <c r="AA63" s="173">
        <f t="shared" si="70"/>
        <v>3.1200377370850676</v>
      </c>
      <c r="AB63" s="173">
        <f t="shared" si="70"/>
        <v>2.8844152713996087</v>
      </c>
      <c r="AD63" s="68">
        <f t="shared" si="31"/>
        <v>-6.4868071239438923</v>
      </c>
      <c r="AE63" s="69">
        <f t="shared" si="32"/>
        <v>51.172128834871664</v>
      </c>
      <c r="AF63" s="69">
        <f t="shared" si="33"/>
        <v>44.685321710927774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0.10652326853207381</v>
      </c>
      <c r="C64" s="173">
        <f t="shared" si="52"/>
        <v>8.1076146798833501E-2</v>
      </c>
      <c r="D64" s="173">
        <f t="shared" si="52"/>
        <v>0.10274214883320305</v>
      </c>
      <c r="E64" s="173">
        <f t="shared" si="52"/>
        <v>7.5899371466013318E-2</v>
      </c>
      <c r="F64" s="173">
        <f t="shared" si="52"/>
        <v>7.9367747616502574E-2</v>
      </c>
      <c r="H64" s="68">
        <f t="shared" si="21"/>
        <v>-16.148606014212163</v>
      </c>
      <c r="I64" s="69">
        <f t="shared" si="22"/>
        <v>40.333301588788721</v>
      </c>
      <c r="J64" s="69">
        <f t="shared" si="23"/>
        <v>24.184695574576558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0.10022596752764747</v>
      </c>
      <c r="O64" s="173">
        <f t="shared" si="71"/>
        <v>0.15172770964531479</v>
      </c>
      <c r="P64" s="173">
        <f t="shared" si="71"/>
        <v>7.9972729904854725E-2</v>
      </c>
      <c r="Q64" s="173">
        <f t="shared" si="71"/>
        <v>8.8706823074086838E-2</v>
      </c>
      <c r="S64" s="68">
        <f t="shared" si="26"/>
        <v>-37.195142977962504</v>
      </c>
      <c r="T64" s="69">
        <f t="shared" si="27"/>
        <v>24.501431937234287</v>
      </c>
      <c r="U64" s="69">
        <f t="shared" si="28"/>
        <v>-12.693711040728218</v>
      </c>
      <c r="W64" t="str">
        <f t="shared" si="29"/>
        <v>63 Community and civil enforcement occupations</v>
      </c>
      <c r="X64" s="173">
        <f t="shared" ref="X64:AB64" si="72">X27/X$35*100</f>
        <v>5.8962634544779111E-2</v>
      </c>
      <c r="Y64" s="173">
        <f t="shared" si="72"/>
        <v>6.095086364210784E-2</v>
      </c>
      <c r="Z64" s="173">
        <f t="shared" si="72"/>
        <v>5.230250264263292E-2</v>
      </c>
      <c r="AA64" s="173">
        <f t="shared" si="72"/>
        <v>7.1716821685631649E-2</v>
      </c>
      <c r="AB64" s="173">
        <f t="shared" si="72"/>
        <v>6.9951132561085289E-2</v>
      </c>
      <c r="AD64" s="68">
        <f t="shared" si="31"/>
        <v>46.719014874612654</v>
      </c>
      <c r="AE64" s="69">
        <f t="shared" si="32"/>
        <v>87.624311075503499</v>
      </c>
      <c r="AF64" s="69">
        <f t="shared" si="33"/>
        <v>134.34332595011617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6.7801600143651513</v>
      </c>
      <c r="C65" s="173">
        <f t="shared" si="73"/>
        <v>5.5909292878348484</v>
      </c>
      <c r="D65" s="173">
        <f t="shared" si="73"/>
        <v>5.6080738101673795</v>
      </c>
      <c r="E65" s="173">
        <f t="shared" si="73"/>
        <v>5.3896907613541716</v>
      </c>
      <c r="F65" s="173">
        <f t="shared" si="73"/>
        <v>5.0000883636860047</v>
      </c>
      <c r="H65" s="68">
        <f t="shared" si="21"/>
        <v>-3.2215115995163419</v>
      </c>
      <c r="I65" s="69">
        <f t="shared" si="22"/>
        <v>45.118542279389843</v>
      </c>
      <c r="J65" s="69">
        <f t="shared" si="23"/>
        <v>41.897030679873502</v>
      </c>
      <c r="L65" t="str">
        <f t="shared" si="24"/>
        <v>71 Sales occupations</v>
      </c>
      <c r="M65" s="173">
        <f t="shared" ref="M65:Q65" si="74">M28/M$35*100</f>
        <v>5.2175543786309015</v>
      </c>
      <c r="N65" s="173">
        <f t="shared" si="74"/>
        <v>4.530408297482901</v>
      </c>
      <c r="O65" s="173">
        <f t="shared" si="74"/>
        <v>4.6469892879806212</v>
      </c>
      <c r="P65" s="173">
        <f t="shared" si="74"/>
        <v>4.5433957429996967</v>
      </c>
      <c r="Q65" s="173">
        <f t="shared" si="74"/>
        <v>4.3838064274845596</v>
      </c>
      <c r="S65" s="68">
        <f t="shared" si="26"/>
        <v>1.3399779118496253</v>
      </c>
      <c r="T65" s="69">
        <f t="shared" si="27"/>
        <v>34.003465131752428</v>
      </c>
      <c r="U65" s="69">
        <f t="shared" si="28"/>
        <v>35.343443043602051</v>
      </c>
      <c r="W65" t="str">
        <f t="shared" si="29"/>
        <v>71 Sales occupations</v>
      </c>
      <c r="X65" s="173">
        <f t="shared" ref="X65:AB65" si="75">X28/X$35*100</f>
        <v>8.4994713514609668</v>
      </c>
      <c r="Y65" s="173">
        <f t="shared" si="75"/>
        <v>6.7054715870413233</v>
      </c>
      <c r="Z65" s="173">
        <f t="shared" si="75"/>
        <v>6.5976871259007686</v>
      </c>
      <c r="AA65" s="173">
        <f t="shared" si="75"/>
        <v>6.258671749966453</v>
      </c>
      <c r="AB65" s="173">
        <f t="shared" si="75"/>
        <v>5.6214871076166339</v>
      </c>
      <c r="AD65" s="68">
        <f t="shared" si="31"/>
        <v>-6.5297026496200035</v>
      </c>
      <c r="AE65" s="69">
        <f t="shared" si="32"/>
        <v>53.179680784565043</v>
      </c>
      <c r="AF65" s="69">
        <f t="shared" si="33"/>
        <v>46.649978134945037</v>
      </c>
    </row>
    <row r="66" spans="1:32" x14ac:dyDescent="0.2">
      <c r="A66" t="str">
        <f t="shared" si="19"/>
        <v>72 Customer service occupations</v>
      </c>
      <c r="B66" s="173">
        <f t="shared" si="73"/>
        <v>1.4550773772013601</v>
      </c>
      <c r="C66" s="173">
        <f t="shared" si="73"/>
        <v>1.4702698826614893</v>
      </c>
      <c r="D66" s="173">
        <f t="shared" si="73"/>
        <v>1.5019416004954873</v>
      </c>
      <c r="E66" s="173">
        <f t="shared" si="73"/>
        <v>1.622104944404686</v>
      </c>
      <c r="F66" s="173">
        <f t="shared" si="73"/>
        <v>1.7310963409156763</v>
      </c>
      <c r="H66" s="68">
        <f t="shared" si="21"/>
        <v>25.107419963735239</v>
      </c>
      <c r="I66" s="69">
        <f t="shared" si="22"/>
        <v>53.002956246042132</v>
      </c>
      <c r="J66" s="69">
        <f t="shared" si="23"/>
        <v>78.110376209777371</v>
      </c>
      <c r="L66" t="str">
        <f t="shared" si="24"/>
        <v>72 Customer service occupations</v>
      </c>
      <c r="M66" s="173">
        <f t="shared" ref="M66:Q66" si="76">M29/M$35*100</f>
        <v>0.94993927344026108</v>
      </c>
      <c r="N66" s="173">
        <f t="shared" si="76"/>
        <v>0.83349353519389813</v>
      </c>
      <c r="O66" s="173">
        <f t="shared" si="76"/>
        <v>1.0083870443974425</v>
      </c>
      <c r="P66" s="173">
        <f t="shared" si="76"/>
        <v>1.2221555997453633</v>
      </c>
      <c r="Q66" s="173">
        <f t="shared" si="76"/>
        <v>1.3628801521778238</v>
      </c>
      <c r="S66" s="68">
        <f t="shared" si="26"/>
        <v>45.188265575358443</v>
      </c>
      <c r="T66" s="69">
        <f t="shared" si="27"/>
        <v>43.919381268556265</v>
      </c>
      <c r="U66" s="69">
        <f t="shared" si="28"/>
        <v>89.107646843914694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2.0101468097981861</v>
      </c>
      <c r="AA66" s="173">
        <f t="shared" si="77"/>
        <v>2.0327754190964318</v>
      </c>
      <c r="AB66" s="173">
        <f t="shared" si="77"/>
        <v>2.102369720412939</v>
      </c>
      <c r="AD66" s="68">
        <f t="shared" si="31"/>
        <v>14.734872649082483</v>
      </c>
      <c r="AE66" s="69">
        <f t="shared" si="32"/>
        <v>57.694980330208757</v>
      </c>
      <c r="AF66" s="69">
        <f t="shared" si="33"/>
        <v>72.42985297929124</v>
      </c>
    </row>
    <row r="67" spans="1:32" x14ac:dyDescent="0.2">
      <c r="A67" t="str">
        <f t="shared" si="19"/>
        <v>81 Process, plant and machine operatives</v>
      </c>
      <c r="B67" s="173">
        <f t="shared" si="73"/>
        <v>2.4587607834946521</v>
      </c>
      <c r="C67" s="173">
        <f t="shared" si="73"/>
        <v>2.3012792066910546</v>
      </c>
      <c r="D67" s="173">
        <f t="shared" si="73"/>
        <v>2.0414753351490531</v>
      </c>
      <c r="E67" s="173">
        <f t="shared" si="73"/>
        <v>2.1363400959307621</v>
      </c>
      <c r="F67" s="173">
        <f t="shared" si="73"/>
        <v>1.9055991429595145</v>
      </c>
      <c r="H67" s="68">
        <f t="shared" si="21"/>
        <v>1.3216579427153563</v>
      </c>
      <c r="I67" s="69">
        <f t="shared" si="22"/>
        <v>41.850656824083238</v>
      </c>
      <c r="J67" s="69">
        <f t="shared" si="23"/>
        <v>43.172314766798593</v>
      </c>
      <c r="L67" t="str">
        <f t="shared" si="24"/>
        <v>81 Process, plant and machine operatives</v>
      </c>
      <c r="M67" s="173">
        <f t="shared" ref="M67:Q67" si="78">M30/M$35*100</f>
        <v>3.607222202386632</v>
      </c>
      <c r="N67" s="173">
        <f t="shared" si="78"/>
        <v>3.3854465189567389</v>
      </c>
      <c r="O67" s="173">
        <f t="shared" si="78"/>
        <v>3.0781460941725789</v>
      </c>
      <c r="P67" s="173">
        <f t="shared" si="78"/>
        <v>3.0705050900833037</v>
      </c>
      <c r="Q67" s="173">
        <f t="shared" si="78"/>
        <v>2.7661730455238636</v>
      </c>
      <c r="S67" s="68">
        <f t="shared" si="26"/>
        <v>-3.4635721935947017</v>
      </c>
      <c r="T67" s="69">
        <f t="shared" si="27"/>
        <v>36.391514808171543</v>
      </c>
      <c r="U67" s="69">
        <f t="shared" si="28"/>
        <v>32.927942614576835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1.1618860782852727</v>
      </c>
      <c r="Z67" s="173">
        <f t="shared" si="79"/>
        <v>0.97403208382410789</v>
      </c>
      <c r="AA67" s="173">
        <f t="shared" si="79"/>
        <v>1.1771336696374244</v>
      </c>
      <c r="AB67" s="173">
        <f t="shared" si="79"/>
        <v>1.0378801482911806</v>
      </c>
      <c r="AD67" s="68">
        <f t="shared" si="31"/>
        <v>16.892881580886264</v>
      </c>
      <c r="AE67" s="69">
        <f t="shared" si="32"/>
        <v>59.614801657427741</v>
      </c>
      <c r="AF67" s="69">
        <f t="shared" si="33"/>
        <v>76.507683238314002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3.7447872550977515</v>
      </c>
      <c r="D68" s="173">
        <f t="shared" si="73"/>
        <v>3.3612201227527354</v>
      </c>
      <c r="E68" s="173">
        <f t="shared" si="73"/>
        <v>3.4355295057757598</v>
      </c>
      <c r="F68" s="173">
        <f t="shared" si="73"/>
        <v>3.3017215810055656</v>
      </c>
      <c r="H68" s="68">
        <f t="shared" si="21"/>
        <v>6.6248343629293878</v>
      </c>
      <c r="I68" s="69">
        <f t="shared" si="22"/>
        <v>55.53819086670817</v>
      </c>
      <c r="J68" s="69">
        <f t="shared" si="23"/>
        <v>62.163025229637562</v>
      </c>
      <c r="L68" t="str">
        <f t="shared" si="24"/>
        <v>82 Transport and mobile machine drivers and operatives</v>
      </c>
      <c r="M68" s="173">
        <f t="shared" ref="M68:Q68" si="80">M31/M$35*100</f>
        <v>5.8660908992943108</v>
      </c>
      <c r="N68" s="173">
        <f t="shared" si="80"/>
        <v>6.7240382004562314</v>
      </c>
      <c r="O68" s="173">
        <f t="shared" si="80"/>
        <v>6.0533441607729586</v>
      </c>
      <c r="P68" s="173">
        <f t="shared" si="80"/>
        <v>6.0422846981222973</v>
      </c>
      <c r="Q68" s="173">
        <f t="shared" si="80"/>
        <v>5.7747938147279072</v>
      </c>
      <c r="S68" s="68">
        <f t="shared" si="26"/>
        <v>2.4807332071373613</v>
      </c>
      <c r="T68" s="69">
        <f t="shared" si="27"/>
        <v>52.813994042529401</v>
      </c>
      <c r="U68" s="69">
        <f t="shared" si="28"/>
        <v>55.294727249666764</v>
      </c>
      <c r="W68" t="str">
        <f t="shared" si="29"/>
        <v>82 Transport and mobile machine drivers and operatives</v>
      </c>
      <c r="X68" s="173">
        <f t="shared" ref="X68:AB68" si="81">X31/X$35*100</f>
        <v>0.6269580975321899</v>
      </c>
      <c r="Y68" s="173">
        <f t="shared" si="81"/>
        <v>0.61377784673993263</v>
      </c>
      <c r="Z68" s="173">
        <f t="shared" si="81"/>
        <v>0.58918318518041113</v>
      </c>
      <c r="AA68" s="173">
        <f t="shared" si="81"/>
        <v>0.75889706083956865</v>
      </c>
      <c r="AB68" s="173">
        <f t="shared" si="81"/>
        <v>0.80811615561067318</v>
      </c>
      <c r="AD68" s="68">
        <f t="shared" si="31"/>
        <v>50.465719843401715</v>
      </c>
      <c r="AE68" s="69">
        <f t="shared" si="32"/>
        <v>84.357757886244855</v>
      </c>
      <c r="AF68" s="69">
        <f t="shared" si="33"/>
        <v>134.82347772964656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1.3847766066898941</v>
      </c>
      <c r="D69" s="173">
        <f t="shared" si="73"/>
        <v>1.236338101531304</v>
      </c>
      <c r="E69" s="173">
        <f t="shared" si="73"/>
        <v>2.2128475527310361</v>
      </c>
      <c r="F69" s="173">
        <f t="shared" si="73"/>
        <v>2.4438748292002646</v>
      </c>
      <c r="H69" s="68">
        <f t="shared" si="21"/>
        <v>114.56386359376194</v>
      </c>
      <c r="I69" s="69">
        <f t="shared" si="22"/>
        <v>86.432243633755178</v>
      </c>
      <c r="J69" s="69">
        <f t="shared" si="23"/>
        <v>200.99610722751709</v>
      </c>
      <c r="L69" t="str">
        <f t="shared" si="24"/>
        <v>91 Elementary trades and related occupations</v>
      </c>
      <c r="M69" s="173">
        <f t="shared" ref="M69:Q70" si="82">M32/M$35*100</f>
        <v>2.434951434177008</v>
      </c>
      <c r="N69" s="173">
        <f t="shared" si="82"/>
        <v>2.0661802576213435</v>
      </c>
      <c r="O69" s="173">
        <f t="shared" si="82"/>
        <v>1.9297641053525771</v>
      </c>
      <c r="P69" s="173">
        <f t="shared" si="82"/>
        <v>2.6058535466821189</v>
      </c>
      <c r="Q69" s="173">
        <f t="shared" si="82"/>
        <v>2.760589013610284</v>
      </c>
      <c r="S69" s="68">
        <f t="shared" si="26"/>
        <v>53.673378328276556</v>
      </c>
      <c r="T69" s="69">
        <f t="shared" si="27"/>
        <v>46.913408548076255</v>
      </c>
      <c r="U69" s="69">
        <f t="shared" si="28"/>
        <v>100.5867868763528</v>
      </c>
      <c r="W69" t="str">
        <f t="shared" si="29"/>
        <v>91 Elementary trades and related occupations</v>
      </c>
      <c r="X69" s="173">
        <f t="shared" ref="X69:AB70" si="83">X32/X$35*100</f>
        <v>0.79641992010799267</v>
      </c>
      <c r="Y69" s="173">
        <f t="shared" si="83"/>
        <v>0.66866330133721896</v>
      </c>
      <c r="Z69" s="173">
        <f t="shared" si="83"/>
        <v>0.52232846864703375</v>
      </c>
      <c r="AA69" s="173">
        <f t="shared" si="83"/>
        <v>1.8093065537326096</v>
      </c>
      <c r="AB69" s="173">
        <f t="shared" si="83"/>
        <v>2.1245310600311562</v>
      </c>
      <c r="AD69" s="68">
        <f t="shared" si="31"/>
        <v>346.20405190737256</v>
      </c>
      <c r="AE69" s="69">
        <f t="shared" si="32"/>
        <v>236.77018824478412</v>
      </c>
      <c r="AF69" s="69">
        <f t="shared" si="33"/>
        <v>582.97424015215677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10.429924017069636</v>
      </c>
      <c r="C70" s="173">
        <f t="shared" si="73"/>
        <v>9.7938469503011305</v>
      </c>
      <c r="D70" s="173">
        <f t="shared" si="73"/>
        <v>9.1487580201892751</v>
      </c>
      <c r="E70" s="173">
        <f t="shared" si="73"/>
        <v>7.9554615118011931</v>
      </c>
      <c r="F70" s="173">
        <f t="shared" si="73"/>
        <v>7.0446268088462727</v>
      </c>
      <c r="H70" s="68">
        <f t="shared" si="21"/>
        <v>-16.418391203153138</v>
      </c>
      <c r="I70" s="69">
        <f t="shared" si="22"/>
        <v>43.590804199451902</v>
      </c>
      <c r="J70" s="69">
        <f t="shared" si="23"/>
        <v>27.17241299629876</v>
      </c>
      <c r="L70" t="str">
        <f t="shared" si="24"/>
        <v>92 Elementary administration and service occupations</v>
      </c>
      <c r="M70" s="173">
        <f t="shared" si="82"/>
        <v>9.4973930444019086</v>
      </c>
      <c r="N70" s="173">
        <f t="shared" si="82"/>
        <v>8.4884437220769779</v>
      </c>
      <c r="O70" s="173">
        <f t="shared" si="82"/>
        <v>8.3017317887338855</v>
      </c>
      <c r="P70" s="173">
        <f t="shared" si="82"/>
        <v>7.7986214470567559</v>
      </c>
      <c r="Q70" s="173">
        <f t="shared" si="82"/>
        <v>7.0417900294845541</v>
      </c>
      <c r="S70" s="68">
        <f t="shared" si="26"/>
        <v>-8.8796287159491634</v>
      </c>
      <c r="T70" s="69">
        <f t="shared" si="27"/>
        <v>37.925383229191148</v>
      </c>
      <c r="U70" s="69">
        <f t="shared" si="28"/>
        <v>29.045754513241988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11.165745412106837</v>
      </c>
      <c r="Z70" s="173">
        <f t="shared" si="83"/>
        <v>10.020927343566271</v>
      </c>
      <c r="AA70" s="173">
        <f t="shared" si="83"/>
        <v>8.1165058657909146</v>
      </c>
      <c r="AB70" s="173">
        <f t="shared" si="83"/>
        <v>7.047487141153022</v>
      </c>
      <c r="AD70" s="68">
        <f t="shared" si="31"/>
        <v>-22.849188089092397</v>
      </c>
      <c r="AE70" s="69">
        <f t="shared" si="32"/>
        <v>48.423583000339747</v>
      </c>
      <c r="AF70" s="69">
        <f t="shared" si="33"/>
        <v>25.574394911247357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8.5462629276891349</v>
      </c>
      <c r="I72" s="67">
        <f>IF(D35&gt;0,I35/D35*100,0)</f>
        <v>50.624116099302377</v>
      </c>
      <c r="J72" s="67">
        <f>IF(D35&gt;0,(J35/D35)*100,0)</f>
        <v>59.170379026991505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7.4239475648509554</v>
      </c>
      <c r="T72" s="67">
        <f t="shared" ref="T72" si="85">IF(O35&gt;0,T35/O35*100,0)</f>
        <v>41.71192877506833</v>
      </c>
      <c r="U72" s="67">
        <f t="shared" ref="U72" si="86">IF(O35&gt;0,(U35/O35)*100,0)</f>
        <v>49.135876339919285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9.7018930537365566</v>
      </c>
      <c r="AE72" s="67">
        <f t="shared" ref="AE72" si="88">IF(Z35&gt;0,AE35/Z35*100,0)</f>
        <v>59.800852426618277</v>
      </c>
      <c r="AF72" s="67">
        <f t="shared" ref="AF72" si="89">IF(Z35&gt;0,(AF35/Z35)*100,0)</f>
        <v>69.502745480354818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Cambridge and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Cambridge and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Cambridge and Peterborough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0.94918441397671138</v>
      </c>
      <c r="D82" s="18">
        <f t="shared" si="96"/>
        <v>-1.7740012871408584</v>
      </c>
      <c r="E82" s="18">
        <f t="shared" si="96"/>
        <v>0.92530388719500589</v>
      </c>
      <c r="F82" s="18">
        <f t="shared" ref="F82:F107" si="97">IF(AND(F$6-D$6 &lt;&gt; 0,D8&lt;&gt;0,F8&lt;&gt;0),(EXP(LN(F8/D8)/(F$6-D$6))-1)*100,0)</f>
        <v>1.7392530361437508E-2</v>
      </c>
      <c r="H82" s="18">
        <f t="shared" ref="H82:H107" si="98">IF($F$6-$D$6 &lt;&gt; 0,(EXP(LN(1+(H45/100))/($F$6-$D$6))-1)*100,0)</f>
        <v>1.7392530361437508E-2</v>
      </c>
      <c r="I82" s="18">
        <f t="shared" ref="I82:I107" si="99">IF(D8&gt;0,((1+(I8/D8))^(1/($F$6-$D$6))-1)*100,0)</f>
        <v>2.6996355544866013</v>
      </c>
      <c r="J82" s="18">
        <f t="shared" ref="J82:J107" si="100">IF($F$6-$D$6 &lt;&gt; 0,(EXP(LN(1+(J45/100))/($F$6-$D$6))-1)*100,0)</f>
        <v>2.7116187377656198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3.0226092626270296</v>
      </c>
      <c r="N82" s="18">
        <f t="shared" si="102"/>
        <v>5.4523144472518048E-2</v>
      </c>
      <c r="O82" s="18">
        <f t="shared" si="102"/>
        <v>-2.7197277904717709</v>
      </c>
      <c r="P82" s="18">
        <f t="shared" si="102"/>
        <v>0.3773659693657283</v>
      </c>
      <c r="Q82" s="18">
        <f t="shared" ref="Q82:Q107" si="103">IF(AND(Q$6-O$6 &lt;&gt; 0,O8&lt;&gt;0,Q8&lt;&gt;0),(EXP(LN(Q8/O8)/(Q$6-O$6))-1)*100,0)</f>
        <v>-0.66580214870121113</v>
      </c>
      <c r="S82" s="18">
        <f t="shared" ref="S82:S107" si="104">IF($F$6-$D$6 &lt;&gt; 0,(EXP(LN(1+(S45/100))/($F$6-$D$6))-1)*100,0)</f>
        <v>-0.66580214870121113</v>
      </c>
      <c r="T82" s="18">
        <f t="shared" ref="T82:T107" si="105">IF(O8&gt;0,((1+(T8/O8))^(1/($F$6-$D$6))-1)*100,0)</f>
        <v>2.3675260866404813</v>
      </c>
      <c r="U82" s="18">
        <f t="shared" ref="U82:U107" si="106">IF($F$6-$D$6 &lt;&gt; 0,(EXP(LN(1+(U45/100))/($F$6-$D$6))-1)*100,0)</f>
        <v>1.8944382207678245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2.8010862315700269</v>
      </c>
      <c r="Z82" s="18">
        <f t="shared" si="108"/>
        <v>2.7649110838057211E-2</v>
      </c>
      <c r="AA82" s="18">
        <f t="shared" si="108"/>
        <v>1.8255688901087641</v>
      </c>
      <c r="AB82" s="18">
        <f t="shared" ref="AB82:AB107" si="109">IF(AND(AB$6-Z$6 &lt;&gt; 0,Z8&lt;&gt;0,AB8&lt;&gt;0),(EXP(LN(AB8/Z8)/(AB$6-Z$6))-1)*100,0)</f>
        <v>1.2226999930908367</v>
      </c>
      <c r="AD82" s="18">
        <f t="shared" ref="AD82:AD107" si="110">IF($F$6-$D$6 &lt;&gt; 0,(EXP(LN(1+(AD45/100))/($F$6-$D$6))-1)*100,0)</f>
        <v>1.2226999930908367</v>
      </c>
      <c r="AE82" s="18">
        <f t="shared" ref="AE82:AE107" si="111">IF(Z8&gt;0,((1+(AE8/Z8))^(1/($F$6-$D$6))-1)*100,0)</f>
        <v>3.3262949963370758</v>
      </c>
      <c r="AF82" s="18">
        <f t="shared" ref="AF82:AF107" si="112">IF($F$6-$D$6 &lt;&gt; 0,(EXP(LN(1+(AF45/100))/($F$6-$D$6))-1)*100,0)</f>
        <v>4.124783833663459</v>
      </c>
    </row>
    <row r="83" spans="1:32" x14ac:dyDescent="0.2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1.1959257378918897</v>
      </c>
      <c r="D83" s="18">
        <f t="shared" si="96"/>
        <v>0.79917556944144597</v>
      </c>
      <c r="E83" s="18">
        <f t="shared" si="96"/>
        <v>1.2740590273194963</v>
      </c>
      <c r="F83" s="18">
        <f t="shared" si="97"/>
        <v>1.1155164756221136</v>
      </c>
      <c r="H83" s="18">
        <f t="shared" si="98"/>
        <v>1.1155164756221136</v>
      </c>
      <c r="I83" s="18">
        <f t="shared" si="99"/>
        <v>3.2204814913035618</v>
      </c>
      <c r="J83" s="18">
        <f t="shared" si="100"/>
        <v>3.9569571321691699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0.50609242109103114</v>
      </c>
      <c r="O83" s="18">
        <f t="shared" si="102"/>
        <v>2.4788441602460853</v>
      </c>
      <c r="P83" s="18">
        <f t="shared" si="102"/>
        <v>1.2155902264462171</v>
      </c>
      <c r="Q83" s="18">
        <f t="shared" si="103"/>
        <v>1.6349350899689696</v>
      </c>
      <c r="S83" s="18">
        <f t="shared" si="104"/>
        <v>1.6349350899689696</v>
      </c>
      <c r="T83" s="18">
        <f t="shared" si="105"/>
        <v>3.1522395539330228</v>
      </c>
      <c r="U83" s="18">
        <f t="shared" si="106"/>
        <v>4.2547612353277309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2.1078640465981291</v>
      </c>
      <c r="Z83" s="18">
        <f t="shared" si="108"/>
        <v>-1.5692403310798464</v>
      </c>
      <c r="AA83" s="18">
        <f t="shared" si="108"/>
        <v>1.3665039235308374</v>
      </c>
      <c r="AB83" s="18">
        <f t="shared" si="109"/>
        <v>0.37832038358793785</v>
      </c>
      <c r="AD83" s="18">
        <f t="shared" si="110"/>
        <v>0.37832038358793785</v>
      </c>
      <c r="AE83" s="18">
        <f t="shared" si="111"/>
        <v>3.3083447860112525</v>
      </c>
      <c r="AF83" s="18">
        <f t="shared" si="112"/>
        <v>3.550646911366595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2.0876228518672546</v>
      </c>
      <c r="D84" s="18">
        <f t="shared" si="96"/>
        <v>4.0936487206734817</v>
      </c>
      <c r="E84" s="18">
        <f t="shared" si="96"/>
        <v>1.3194094517819277</v>
      </c>
      <c r="F84" s="18">
        <f t="shared" si="97"/>
        <v>2.2358417685613974</v>
      </c>
      <c r="H84" s="18">
        <f t="shared" si="98"/>
        <v>2.2358417685613974</v>
      </c>
      <c r="I84" s="18">
        <f t="shared" si="99"/>
        <v>2.6039746643867989</v>
      </c>
      <c r="J84" s="18">
        <f t="shared" si="100"/>
        <v>4.2381397461021209</v>
      </c>
      <c r="L84" t="str">
        <f t="shared" si="101"/>
        <v>21 Science, research, engineering and technology professionals</v>
      </c>
      <c r="M84" s="18">
        <f t="shared" si="102"/>
        <v>4.5884516671403031</v>
      </c>
      <c r="N84" s="18">
        <f t="shared" si="102"/>
        <v>-2.4857934817503868</v>
      </c>
      <c r="O84" s="18">
        <f t="shared" si="102"/>
        <v>3.4558060054200812</v>
      </c>
      <c r="P84" s="18">
        <f t="shared" si="102"/>
        <v>1.0687861651817343</v>
      </c>
      <c r="Q84" s="18">
        <f t="shared" si="103"/>
        <v>1.8582763523669055</v>
      </c>
      <c r="S84" s="18">
        <f t="shared" si="104"/>
        <v>1.8582763523669055</v>
      </c>
      <c r="T84" s="18">
        <f t="shared" si="105"/>
        <v>2.2628245718374629</v>
      </c>
      <c r="U84" s="18">
        <f t="shared" si="106"/>
        <v>3.6692822109899437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22.408074883271123</v>
      </c>
      <c r="Z84" s="18">
        <f t="shared" si="108"/>
        <v>6.2339913668376434</v>
      </c>
      <c r="AA84" s="18">
        <f t="shared" si="108"/>
        <v>2.0628000169585547</v>
      </c>
      <c r="AB84" s="18">
        <f t="shared" si="109"/>
        <v>3.4346744979773636</v>
      </c>
      <c r="AD84" s="18">
        <f t="shared" si="110"/>
        <v>3.4346744979773636</v>
      </c>
      <c r="AE84" s="18">
        <f t="shared" si="111"/>
        <v>3.6982095049215458</v>
      </c>
      <c r="AF84" s="18">
        <f t="shared" si="112"/>
        <v>5.9619393871387372</v>
      </c>
    </row>
    <row r="85" spans="1:32" x14ac:dyDescent="0.2">
      <c r="A85" t="str">
        <f t="shared" si="95"/>
        <v>22 Health professionals</v>
      </c>
      <c r="B85" s="18">
        <f t="shared" si="96"/>
        <v>4.5224005151091928</v>
      </c>
      <c r="C85" s="18">
        <f t="shared" si="96"/>
        <v>-2.2313498856905478</v>
      </c>
      <c r="D85" s="18">
        <f t="shared" si="96"/>
        <v>0.22528389229172774</v>
      </c>
      <c r="E85" s="18">
        <f t="shared" si="96"/>
        <v>1.1236201945526769</v>
      </c>
      <c r="F85" s="18">
        <f t="shared" si="97"/>
        <v>0.82328364578339031</v>
      </c>
      <c r="H85" s="18">
        <f t="shared" si="98"/>
        <v>0.82328364578339031</v>
      </c>
      <c r="I85" s="18">
        <f t="shared" si="99"/>
        <v>3.0029048561634353</v>
      </c>
      <c r="J85" s="18">
        <f t="shared" si="100"/>
        <v>3.5580386749724191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-0.41165858223465301</v>
      </c>
      <c r="O85" s="18">
        <f t="shared" si="102"/>
        <v>0.61721049509795289</v>
      </c>
      <c r="P85" s="18">
        <f t="shared" si="102"/>
        <v>1.1973063244071325</v>
      </c>
      <c r="Q85" s="18">
        <f t="shared" si="103"/>
        <v>1.0035703892842696</v>
      </c>
      <c r="S85" s="18">
        <f t="shared" si="104"/>
        <v>1.0035703892842696</v>
      </c>
      <c r="T85" s="18">
        <f t="shared" si="105"/>
        <v>2.3021806182662807</v>
      </c>
      <c r="U85" s="18">
        <f t="shared" si="106"/>
        <v>3.0463529105738907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-2.8917710935367325</v>
      </c>
      <c r="Z85" s="18">
        <f t="shared" si="108"/>
        <v>7.7830436077208631E-2</v>
      </c>
      <c r="AA85" s="18">
        <f t="shared" si="108"/>
        <v>1.0953189948951003</v>
      </c>
      <c r="AB85" s="18">
        <f t="shared" si="109"/>
        <v>0.7550118853811183</v>
      </c>
      <c r="AD85" s="18">
        <f t="shared" si="110"/>
        <v>0.7550118853811183</v>
      </c>
      <c r="AE85" s="18">
        <f t="shared" si="111"/>
        <v>3.2475435171740452</v>
      </c>
      <c r="AF85" s="18">
        <f t="shared" si="112"/>
        <v>3.7397897175819317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3.933931493115761</v>
      </c>
      <c r="D86" s="18">
        <f t="shared" si="96"/>
        <v>-0.5221558875232124</v>
      </c>
      <c r="E86" s="18">
        <f t="shared" si="96"/>
        <v>0.69371676309393226</v>
      </c>
      <c r="F86" s="18">
        <f t="shared" si="97"/>
        <v>0.28678355700315628</v>
      </c>
      <c r="H86" s="18">
        <f t="shared" si="98"/>
        <v>0.28678355700315628</v>
      </c>
      <c r="I86" s="18">
        <f t="shared" si="99"/>
        <v>2.778023181161049</v>
      </c>
      <c r="J86" s="18">
        <f t="shared" si="100"/>
        <v>2.974749092529283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6.2998681349689223</v>
      </c>
      <c r="O86" s="18">
        <f t="shared" si="102"/>
        <v>6.9766877366950197E-2</v>
      </c>
      <c r="P86" s="18">
        <f t="shared" si="102"/>
        <v>0.60931549490157444</v>
      </c>
      <c r="Q86" s="18">
        <f t="shared" si="103"/>
        <v>0.4291434948086037</v>
      </c>
      <c r="S86" s="18">
        <f t="shared" si="104"/>
        <v>0.4291434948086037</v>
      </c>
      <c r="T86" s="18">
        <f t="shared" si="105"/>
        <v>2.4221449671674167</v>
      </c>
      <c r="U86" s="18">
        <f t="shared" si="106"/>
        <v>2.731861961885329</v>
      </c>
      <c r="W86" t="str">
        <f t="shared" si="107"/>
        <v>23 Teaching and other educational professionals</v>
      </c>
      <c r="X86" s="18">
        <f t="shared" si="108"/>
        <v>5.3863999451139177</v>
      </c>
      <c r="Y86" s="18">
        <f t="shared" si="108"/>
        <v>2.8547079841126477</v>
      </c>
      <c r="Z86" s="18">
        <f t="shared" si="108"/>
        <v>-0.80616352316560391</v>
      </c>
      <c r="AA86" s="18">
        <f t="shared" si="108"/>
        <v>0.73506116353705409</v>
      </c>
      <c r="AB86" s="18">
        <f t="shared" si="109"/>
        <v>0.21867705650939762</v>
      </c>
      <c r="AD86" s="18">
        <f t="shared" si="110"/>
        <v>0.21867705650939762</v>
      </c>
      <c r="AE86" s="18">
        <f t="shared" si="111"/>
        <v>2.9399896747075882</v>
      </c>
      <c r="AF86" s="18">
        <f t="shared" si="112"/>
        <v>3.0865285217288818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6.6499136575248086</v>
      </c>
      <c r="D87" s="18">
        <f t="shared" si="96"/>
        <v>1.0906579106086944</v>
      </c>
      <c r="E87" s="18">
        <f t="shared" si="96"/>
        <v>1.1657481997295216</v>
      </c>
      <c r="F87" s="18">
        <f t="shared" si="97"/>
        <v>1.1407119079368977</v>
      </c>
      <c r="H87" s="18">
        <f t="shared" si="98"/>
        <v>1.1407119079368977</v>
      </c>
      <c r="I87" s="18">
        <f t="shared" si="99"/>
        <v>2.8400905910863861</v>
      </c>
      <c r="J87" s="18">
        <f t="shared" si="100"/>
        <v>3.6314314644895207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4.4733434925634974</v>
      </c>
      <c r="O87" s="18">
        <f t="shared" si="102"/>
        <v>1.2290698366115071</v>
      </c>
      <c r="P87" s="18">
        <f t="shared" si="102"/>
        <v>0.79051803240437479</v>
      </c>
      <c r="Q87" s="18">
        <f t="shared" si="103"/>
        <v>0.93649045681454268</v>
      </c>
      <c r="S87" s="18">
        <f t="shared" si="104"/>
        <v>0.93649045681454268</v>
      </c>
      <c r="T87" s="18">
        <f t="shared" si="105"/>
        <v>2.5509678694672244</v>
      </c>
      <c r="U87" s="18">
        <f t="shared" si="106"/>
        <v>3.2224327201308078</v>
      </c>
      <c r="W87" t="str">
        <f t="shared" si="107"/>
        <v>24 Business, media and public service professionals</v>
      </c>
      <c r="X87" s="18">
        <f t="shared" si="108"/>
        <v>5.7212672527104491</v>
      </c>
      <c r="Y87" s="18">
        <f t="shared" si="108"/>
        <v>9.6623268102169035</v>
      </c>
      <c r="Z87" s="18">
        <f t="shared" si="108"/>
        <v>0.90699106404528163</v>
      </c>
      <c r="AA87" s="18">
        <f t="shared" si="108"/>
        <v>1.6495914995341421</v>
      </c>
      <c r="AB87" s="18">
        <f t="shared" si="109"/>
        <v>1.4014527778480002</v>
      </c>
      <c r="AD87" s="18">
        <f t="shared" si="110"/>
        <v>1.4014527778480002</v>
      </c>
      <c r="AE87" s="18">
        <f t="shared" si="111"/>
        <v>3.2047062455540676</v>
      </c>
      <c r="AF87" s="18">
        <f t="shared" si="112"/>
        <v>4.1383323579050835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4.7813104748863022</v>
      </c>
      <c r="C88" s="18">
        <f t="shared" si="96"/>
        <v>7.6242423166065443</v>
      </c>
      <c r="D88" s="18">
        <f t="shared" si="96"/>
        <v>-1.1288871415105484</v>
      </c>
      <c r="E88" s="18">
        <f t="shared" si="96"/>
        <v>0.90167109794321298</v>
      </c>
      <c r="F88" s="18">
        <f t="shared" si="97"/>
        <v>0.22022654139288722</v>
      </c>
      <c r="H88" s="18">
        <f t="shared" si="98"/>
        <v>0.22022654139288722</v>
      </c>
      <c r="I88" s="18">
        <f t="shared" si="99"/>
        <v>2.3060859688072144</v>
      </c>
      <c r="J88" s="18">
        <f t="shared" si="100"/>
        <v>2.4668441665246066</v>
      </c>
      <c r="L88" t="str">
        <f t="shared" si="101"/>
        <v>31 Science, engineering and technology associate professionals</v>
      </c>
      <c r="M88" s="18">
        <f t="shared" si="102"/>
        <v>5.834428099831146</v>
      </c>
      <c r="N88" s="18">
        <f t="shared" si="102"/>
        <v>3.0170364531754368</v>
      </c>
      <c r="O88" s="18">
        <f t="shared" si="102"/>
        <v>-2.2597829270887271</v>
      </c>
      <c r="P88" s="18">
        <f t="shared" si="102"/>
        <v>0.44239988789729345</v>
      </c>
      <c r="Q88" s="18">
        <f t="shared" si="103"/>
        <v>-0.46652801824941248</v>
      </c>
      <c r="S88" s="18">
        <f t="shared" si="104"/>
        <v>-0.46652801824941248</v>
      </c>
      <c r="T88" s="18">
        <f t="shared" si="105"/>
        <v>1.9712284493994758</v>
      </c>
      <c r="U88" s="18">
        <f t="shared" si="106"/>
        <v>1.6192413238055314</v>
      </c>
      <c r="W88" t="str">
        <f t="shared" si="107"/>
        <v>31 Science, engineering and technology associate professionals</v>
      </c>
      <c r="X88" s="18">
        <f t="shared" si="108"/>
        <v>2.0677257261974225</v>
      </c>
      <c r="Y88" s="18">
        <f t="shared" si="108"/>
        <v>20.626242348011694</v>
      </c>
      <c r="Z88" s="18">
        <f t="shared" si="108"/>
        <v>1.4021287239670333</v>
      </c>
      <c r="AA88" s="18">
        <f t="shared" si="108"/>
        <v>1.7696143054558799</v>
      </c>
      <c r="AB88" s="18">
        <f t="shared" si="109"/>
        <v>1.6469713735539182</v>
      </c>
      <c r="AD88" s="18">
        <f t="shared" si="110"/>
        <v>1.6469713735539182</v>
      </c>
      <c r="AE88" s="18">
        <f t="shared" si="111"/>
        <v>3.0552556725682134</v>
      </c>
      <c r="AF88" s="18">
        <f t="shared" si="112"/>
        <v>4.1797968852636869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4.0643748584342942</v>
      </c>
      <c r="C89" s="18">
        <f t="shared" si="96"/>
        <v>1.0391344011742687</v>
      </c>
      <c r="D89" s="18">
        <f t="shared" si="96"/>
        <v>9.828839881705731</v>
      </c>
      <c r="E89" s="18">
        <f t="shared" si="96"/>
        <v>2.0411017615935112</v>
      </c>
      <c r="F89" s="18">
        <f t="shared" si="97"/>
        <v>4.5736399076478973</v>
      </c>
      <c r="H89" s="18">
        <f t="shared" si="98"/>
        <v>4.5736399076478973</v>
      </c>
      <c r="I89" s="18">
        <f t="shared" si="99"/>
        <v>4.6797433827579837</v>
      </c>
      <c r="J89" s="18">
        <f t="shared" si="100"/>
        <v>7.4581833242998608</v>
      </c>
      <c r="L89" t="str">
        <f t="shared" si="101"/>
        <v>32 Health and social care associate professionals</v>
      </c>
      <c r="M89" s="18">
        <f t="shared" si="102"/>
        <v>-0.59689647695265746</v>
      </c>
      <c r="N89" s="18">
        <f t="shared" si="102"/>
        <v>4.0151827405298324</v>
      </c>
      <c r="O89" s="18">
        <f t="shared" si="102"/>
        <v>6.2844395927858621</v>
      </c>
      <c r="P89" s="18">
        <f t="shared" si="102"/>
        <v>1.4685385723754996</v>
      </c>
      <c r="Q89" s="18">
        <f>IF(AND(Q$6-O$6 &lt;&gt; 0,O15&lt;&gt;0,Q15&lt;&gt;0),(EXP(LN(Q15/O15)/(Q$6-O$6))-1)*100,0)</f>
        <v>3.0490911674177168</v>
      </c>
      <c r="S89" s="18">
        <f t="shared" si="104"/>
        <v>3.0490911674177168</v>
      </c>
      <c r="T89" s="18">
        <f t="shared" si="105"/>
        <v>3.4353542654922187</v>
      </c>
      <c r="U89" s="18">
        <f t="shared" si="106"/>
        <v>5.4886100311607899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0.42900778057433087</v>
      </c>
      <c r="Z89" s="18">
        <f t="shared" si="108"/>
        <v>10.525505780503819</v>
      </c>
      <c r="AA89" s="18">
        <f t="shared" si="108"/>
        <v>2.1381699580689251</v>
      </c>
      <c r="AB89" s="18">
        <f t="shared" si="109"/>
        <v>4.8607320148089439</v>
      </c>
      <c r="AD89" s="18">
        <f t="shared" si="110"/>
        <v>4.8607320148089439</v>
      </c>
      <c r="AE89" s="18">
        <f t="shared" si="111"/>
        <v>4.9192019223908146</v>
      </c>
      <c r="AF89" s="18">
        <f t="shared" si="112"/>
        <v>7.8182019432448513</v>
      </c>
    </row>
    <row r="90" spans="1:32" x14ac:dyDescent="0.2">
      <c r="A90" t="str">
        <f t="shared" si="95"/>
        <v>33 Protective service occupations</v>
      </c>
      <c r="B90" s="18">
        <f t="shared" si="96"/>
        <v>-2.0380963160510635</v>
      </c>
      <c r="C90" s="18">
        <f t="shared" si="96"/>
        <v>7.5425609921865089</v>
      </c>
      <c r="D90" s="18">
        <f t="shared" si="96"/>
        <v>-2.4596666388093436</v>
      </c>
      <c r="E90" s="18">
        <f t="shared" si="96"/>
        <v>1.1165589419265709</v>
      </c>
      <c r="F90" s="18">
        <f t="shared" si="97"/>
        <v>-8.9852583832294997E-2</v>
      </c>
      <c r="H90" s="18">
        <f t="shared" si="98"/>
        <v>-8.9852583832294997E-2</v>
      </c>
      <c r="I90" s="18">
        <f t="shared" si="99"/>
        <v>1.911643048447198</v>
      </c>
      <c r="J90" s="18">
        <f t="shared" si="100"/>
        <v>1.8428222687940421</v>
      </c>
      <c r="L90" t="str">
        <f t="shared" si="101"/>
        <v>33 Protective service occupations</v>
      </c>
      <c r="M90" s="18">
        <f t="shared" si="102"/>
        <v>-2.806273210062038</v>
      </c>
      <c r="N90" s="18">
        <f t="shared" si="102"/>
        <v>5.2552316980295499</v>
      </c>
      <c r="O90" s="18">
        <f t="shared" si="102"/>
        <v>-3.0382664263335801</v>
      </c>
      <c r="P90" s="18">
        <f t="shared" si="102"/>
        <v>7.7973675092435357E-3</v>
      </c>
      <c r="Q90" s="18">
        <f t="shared" si="103"/>
        <v>-1.0180439345104264</v>
      </c>
      <c r="S90" s="18">
        <f t="shared" si="104"/>
        <v>-1.0180439345104264</v>
      </c>
      <c r="T90" s="18">
        <f t="shared" si="105"/>
        <v>1.4621309155424589</v>
      </c>
      <c r="U90" s="18">
        <f t="shared" si="106"/>
        <v>0.64329839680163925</v>
      </c>
      <c r="W90" t="str">
        <f t="shared" si="107"/>
        <v>33 Protective service occupations</v>
      </c>
      <c r="X90" s="18">
        <f t="shared" si="108"/>
        <v>4.5677238085994887E-2</v>
      </c>
      <c r="Y90" s="18">
        <f t="shared" si="108"/>
        <v>13.315821612545653</v>
      </c>
      <c r="Z90" s="18">
        <f t="shared" si="108"/>
        <v>-1.1545482956958453</v>
      </c>
      <c r="AA90" s="18">
        <f t="shared" si="108"/>
        <v>3.1668690477387074</v>
      </c>
      <c r="AB90" s="18">
        <f t="shared" si="109"/>
        <v>1.7058024077765799</v>
      </c>
      <c r="AD90" s="18">
        <f t="shared" si="110"/>
        <v>1.7058024077765799</v>
      </c>
      <c r="AE90" s="18">
        <f t="shared" si="111"/>
        <v>2.8681206119377967</v>
      </c>
      <c r="AF90" s="18">
        <f t="shared" si="112"/>
        <v>4.0619923828541404</v>
      </c>
    </row>
    <row r="91" spans="1:32" x14ac:dyDescent="0.2">
      <c r="A91" t="str">
        <f t="shared" si="95"/>
        <v>34 Culture, media and sports occupations</v>
      </c>
      <c r="B91" s="18">
        <f t="shared" si="96"/>
        <v>-1.0223994626425426</v>
      </c>
      <c r="C91" s="18">
        <f t="shared" si="96"/>
        <v>19.970646851970674</v>
      </c>
      <c r="D91" s="18">
        <f t="shared" si="96"/>
        <v>-2.8043710485232909</v>
      </c>
      <c r="E91" s="18">
        <f t="shared" si="96"/>
        <v>0.78748530851409093</v>
      </c>
      <c r="F91" s="18">
        <f t="shared" si="97"/>
        <v>-0.42431153256947685</v>
      </c>
      <c r="H91" s="18">
        <f t="shared" si="98"/>
        <v>-0.42431153256947685</v>
      </c>
      <c r="I91" s="18">
        <f t="shared" si="99"/>
        <v>2.3479555668052043</v>
      </c>
      <c r="J91" s="18">
        <f t="shared" si="100"/>
        <v>2.0440579777328383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11.548462362638023</v>
      </c>
      <c r="O91" s="18">
        <f t="shared" si="102"/>
        <v>-2.9500554008777269</v>
      </c>
      <c r="P91" s="18">
        <f t="shared" si="102"/>
        <v>0.780157023644934</v>
      </c>
      <c r="Q91" s="18">
        <f t="shared" si="103"/>
        <v>-0.47891142893706773</v>
      </c>
      <c r="S91" s="18">
        <f t="shared" si="104"/>
        <v>-0.47891142893706773</v>
      </c>
      <c r="T91" s="18">
        <f t="shared" si="105"/>
        <v>2.0761355276850635</v>
      </c>
      <c r="U91" s="18">
        <f t="shared" si="106"/>
        <v>1.7201885228766534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31.439993535385312</v>
      </c>
      <c r="Z91" s="18">
        <f>IF(AND(AA$6-Z$6 &lt;&gt; 0,Z17&lt;&gt;0,AA17&lt;&gt;0),(EXP(LN(AA17/Z17)/(AA$6-Z$6))-1)*100,0)</f>
        <v>-2.6370825761224737</v>
      </c>
      <c r="AA91" s="18">
        <f t="shared" si="108"/>
        <v>0.79581362663199151</v>
      </c>
      <c r="AB91" s="18">
        <f t="shared" si="109"/>
        <v>-0.36172744511164812</v>
      </c>
      <c r="AD91" s="18">
        <f t="shared" si="110"/>
        <v>-0.36172744511164812</v>
      </c>
      <c r="AE91" s="18">
        <f t="shared" si="111"/>
        <v>2.650007464322135</v>
      </c>
      <c r="AF91" s="18">
        <f t="shared" si="112"/>
        <v>2.4012684513009752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1.9581016528759765</v>
      </c>
      <c r="D92" s="18">
        <f t="shared" si="96"/>
        <v>0.37768268196869403</v>
      </c>
      <c r="E92" s="18">
        <f t="shared" si="96"/>
        <v>0.68786713735282667</v>
      </c>
      <c r="F92" s="18">
        <f t="shared" si="97"/>
        <v>0.58436596225734938</v>
      </c>
      <c r="H92" s="18">
        <f t="shared" si="98"/>
        <v>0.58436596225734938</v>
      </c>
      <c r="I92" s="18">
        <f t="shared" si="99"/>
        <v>2.660826802135241</v>
      </c>
      <c r="J92" s="18">
        <f t="shared" si="100"/>
        <v>3.0707386832535599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2.545942532802381</v>
      </c>
      <c r="O92" s="18">
        <f t="shared" si="102"/>
        <v>4.5033442054975836E-2</v>
      </c>
      <c r="P92" s="18">
        <f t="shared" si="102"/>
        <v>0.21823047208504587</v>
      </c>
      <c r="Q92" s="18">
        <f t="shared" si="103"/>
        <v>0.16046483911749121</v>
      </c>
      <c r="S92" s="18">
        <f t="shared" si="104"/>
        <v>0.16046483911749121</v>
      </c>
      <c r="T92" s="18">
        <f t="shared" si="105"/>
        <v>2.2283017099745672</v>
      </c>
      <c r="U92" s="18">
        <f t="shared" si="106"/>
        <v>2.3465375398150412</v>
      </c>
      <c r="W92" t="str">
        <f t="shared" si="107"/>
        <v>35 Business and public service associate professionals</v>
      </c>
      <c r="X92" s="18">
        <f t="shared" si="108"/>
        <v>2.4078470490548121</v>
      </c>
      <c r="Y92" s="18">
        <f t="shared" si="108"/>
        <v>1.3101596469997645</v>
      </c>
      <c r="Z92" s="18">
        <f t="shared" si="108"/>
        <v>0.74368413600296446</v>
      </c>
      <c r="AA92" s="18">
        <f t="shared" si="108"/>
        <v>1.1727801796583393</v>
      </c>
      <c r="AB92" s="18">
        <f t="shared" si="109"/>
        <v>1.0295454772090151</v>
      </c>
      <c r="AD92" s="18">
        <f t="shared" si="110"/>
        <v>1.0295454772090151</v>
      </c>
      <c r="AE92" s="18">
        <f t="shared" si="111"/>
        <v>3.1150710048900798</v>
      </c>
      <c r="AF92" s="18">
        <f t="shared" si="112"/>
        <v>3.8026406095928111</v>
      </c>
    </row>
    <row r="93" spans="1:32" x14ac:dyDescent="0.2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0.88370937378643433</v>
      </c>
      <c r="D93" s="18">
        <f t="shared" si="96"/>
        <v>0.69034358010822139</v>
      </c>
      <c r="E93" s="18">
        <f t="shared" si="96"/>
        <v>-0.35465694800196346</v>
      </c>
      <c r="F93" s="18">
        <f t="shared" si="97"/>
        <v>-7.5340743029506108E-3</v>
      </c>
      <c r="H93" s="18">
        <f t="shared" si="98"/>
        <v>-7.5340743029506108E-3</v>
      </c>
      <c r="I93" s="18">
        <f t="shared" si="99"/>
        <v>2.826844735791112</v>
      </c>
      <c r="J93" s="18">
        <f t="shared" si="100"/>
        <v>2.8217460238667336</v>
      </c>
      <c r="L93" t="str">
        <f t="shared" si="101"/>
        <v>41 Administrative occupations</v>
      </c>
      <c r="M93" s="18">
        <f t="shared" si="102"/>
        <v>-2.2326519269330825</v>
      </c>
      <c r="N93" s="18">
        <f t="shared" si="102"/>
        <v>17.184142207334308</v>
      </c>
      <c r="O93" s="18">
        <f t="shared" si="102"/>
        <v>1.2850528970663966</v>
      </c>
      <c r="P93" s="18">
        <f t="shared" si="102"/>
        <v>0.91756965514722122</v>
      </c>
      <c r="Q93" s="18">
        <f t="shared" si="103"/>
        <v>1.0399156846520485</v>
      </c>
      <c r="S93" s="18">
        <f t="shared" si="104"/>
        <v>1.0399156846520485</v>
      </c>
      <c r="T93" s="18">
        <f t="shared" si="105"/>
        <v>2.300240316888269</v>
      </c>
      <c r="U93" s="18">
        <f t="shared" si="106"/>
        <v>3.0720846381158795</v>
      </c>
      <c r="W93" t="str">
        <f t="shared" si="107"/>
        <v>41 Administrative occupations</v>
      </c>
      <c r="X93" s="18">
        <f t="shared" si="108"/>
        <v>-0.23774781809708934</v>
      </c>
      <c r="Y93" s="18">
        <f t="shared" si="108"/>
        <v>-4.2606915613874641</v>
      </c>
      <c r="Z93" s="18">
        <f t="shared" si="108"/>
        <v>0.45680227004440965</v>
      </c>
      <c r="AA93" s="18">
        <f t="shared" si="108"/>
        <v>-0.91091361729278564</v>
      </c>
      <c r="AB93" s="18">
        <f t="shared" si="109"/>
        <v>-0.45708998679171442</v>
      </c>
      <c r="AD93" s="18">
        <f t="shared" si="110"/>
        <v>-0.45708998679171442</v>
      </c>
      <c r="AE93" s="18">
        <f t="shared" si="111"/>
        <v>3.0205585094924325</v>
      </c>
      <c r="AF93" s="18">
        <f t="shared" si="112"/>
        <v>2.7227120147835349</v>
      </c>
    </row>
    <row r="94" spans="1:32" x14ac:dyDescent="0.2">
      <c r="A94" t="str">
        <f t="shared" si="95"/>
        <v>42 Secretarial and related occupations</v>
      </c>
      <c r="B94" s="18">
        <f t="shared" si="96"/>
        <v>-1.3360698087647838</v>
      </c>
      <c r="C94" s="18">
        <f t="shared" si="96"/>
        <v>-5.0136799270105836</v>
      </c>
      <c r="D94" s="18">
        <f t="shared" si="96"/>
        <v>-1.7315351231672937</v>
      </c>
      <c r="E94" s="18">
        <f t="shared" si="96"/>
        <v>-3.6156608155585745</v>
      </c>
      <c r="F94" s="18">
        <f t="shared" si="97"/>
        <v>-2.9916673773324631</v>
      </c>
      <c r="H94" s="18">
        <f t="shared" si="98"/>
        <v>-2.9916673773324631</v>
      </c>
      <c r="I94" s="18">
        <f t="shared" si="99"/>
        <v>2.4609581306673345</v>
      </c>
      <c r="J94" s="18">
        <f t="shared" si="100"/>
        <v>0.47777289310255711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0.26625966289210989</v>
      </c>
      <c r="O94" s="18">
        <f t="shared" si="102"/>
        <v>-1.7974528510977472</v>
      </c>
      <c r="P94" s="18">
        <f t="shared" si="102"/>
        <v>1.6674318990880677</v>
      </c>
      <c r="Q94" s="18">
        <f t="shared" si="103"/>
        <v>0.49909552018350123</v>
      </c>
      <c r="S94" s="18">
        <f t="shared" si="104"/>
        <v>0.49909552018350123</v>
      </c>
      <c r="T94" s="18">
        <f t="shared" si="105"/>
        <v>1.8522395640940159</v>
      </c>
      <c r="U94" s="18">
        <f t="shared" si="106"/>
        <v>2.2414436176358077</v>
      </c>
      <c r="W94" t="str">
        <f t="shared" si="107"/>
        <v>42 Secretarial and related occupations</v>
      </c>
      <c r="X94" s="18">
        <f t="shared" si="108"/>
        <v>-1.0326283946276993</v>
      </c>
      <c r="Y94" s="18">
        <f t="shared" si="108"/>
        <v>-5.256181503762825</v>
      </c>
      <c r="Z94" s="18">
        <f t="shared" si="108"/>
        <v>-1.728335632483835</v>
      </c>
      <c r="AA94" s="18">
        <f t="shared" si="108"/>
        <v>-3.9500082308227547</v>
      </c>
      <c r="AB94" s="18">
        <f t="shared" si="109"/>
        <v>-3.2150882304233797</v>
      </c>
      <c r="AD94" s="18">
        <f t="shared" si="110"/>
        <v>-3.2150882304233797</v>
      </c>
      <c r="AE94" s="18">
        <f t="shared" si="111"/>
        <v>2.4892912469652861</v>
      </c>
      <c r="AF94" s="18">
        <f t="shared" si="112"/>
        <v>0.38000684385361971</v>
      </c>
    </row>
    <row r="95" spans="1:32" x14ac:dyDescent="0.2">
      <c r="A95" t="str">
        <f t="shared" si="95"/>
        <v>51 Skilled agricultural and related trades</v>
      </c>
      <c r="B95" s="18">
        <f t="shared" si="96"/>
        <v>1.7140024844117141</v>
      </c>
      <c r="C95" s="18">
        <f t="shared" si="96"/>
        <v>-35.105440690809431</v>
      </c>
      <c r="D95" s="18">
        <f t="shared" si="96"/>
        <v>2.260209401980795E-2</v>
      </c>
      <c r="E95" s="18">
        <f t="shared" si="96"/>
        <v>1.2969705565887502</v>
      </c>
      <c r="F95" s="18">
        <f t="shared" si="97"/>
        <v>0.87038715604408345</v>
      </c>
      <c r="H95" s="18">
        <f t="shared" si="98"/>
        <v>0.87038715604408345</v>
      </c>
      <c r="I95" s="18">
        <f t="shared" si="99"/>
        <v>3.1137263881450439</v>
      </c>
      <c r="J95" s="18">
        <f t="shared" si="100"/>
        <v>3.6928592447897479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-40.470981243225005</v>
      </c>
      <c r="O95" s="18">
        <f t="shared" si="102"/>
        <v>-0.29677592709305145</v>
      </c>
      <c r="P95" s="18">
        <f t="shared" si="102"/>
        <v>0.99788326832459529</v>
      </c>
      <c r="Q95" s="18">
        <f t="shared" si="103"/>
        <v>0.5644729783048863</v>
      </c>
      <c r="S95" s="18">
        <f t="shared" si="104"/>
        <v>0.5644729783048863</v>
      </c>
      <c r="T95" s="18">
        <f t="shared" si="105"/>
        <v>2.8602299264963049</v>
      </c>
      <c r="U95" s="18">
        <f t="shared" si="106"/>
        <v>3.2457000225905919</v>
      </c>
      <c r="W95" t="str">
        <f t="shared" si="107"/>
        <v>51 Skilled agricultural and related trades</v>
      </c>
      <c r="X95" s="18">
        <f t="shared" si="108"/>
        <v>5.0692153693492559</v>
      </c>
      <c r="Y95" s="18">
        <f t="shared" si="108"/>
        <v>-9.2973583262472292</v>
      </c>
      <c r="Z95" s="18">
        <f t="shared" si="108"/>
        <v>1.0049207018801187</v>
      </c>
      <c r="AA95" s="18">
        <f t="shared" si="108"/>
        <v>2.1380494506920034</v>
      </c>
      <c r="AB95" s="18">
        <f t="shared" si="109"/>
        <v>1.7589344132475926</v>
      </c>
      <c r="AD95" s="18">
        <f t="shared" si="110"/>
        <v>1.7589344132475926</v>
      </c>
      <c r="AE95" s="18">
        <f t="shared" si="111"/>
        <v>3.8611988123836039</v>
      </c>
      <c r="AF95" s="18">
        <f t="shared" si="112"/>
        <v>4.9501152551684191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-14.456115487525</v>
      </c>
      <c r="D96" s="18">
        <f t="shared" si="96"/>
        <v>0.1480421745233329</v>
      </c>
      <c r="E96" s="18">
        <f t="shared" si="96"/>
        <v>-0.64058746805558675</v>
      </c>
      <c r="F96" s="18">
        <f t="shared" si="97"/>
        <v>-0.37840336591054013</v>
      </c>
      <c r="H96" s="18">
        <f t="shared" si="98"/>
        <v>-0.37840336591054013</v>
      </c>
      <c r="I96" s="18">
        <f t="shared" si="99"/>
        <v>2.1551228840313907</v>
      </c>
      <c r="J96" s="18">
        <f t="shared" si="100"/>
        <v>1.8764335805382393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-14.181494564379182</v>
      </c>
      <c r="O96" s="18">
        <f t="shared" si="102"/>
        <v>-0.30305017487717301</v>
      </c>
      <c r="P96" s="18">
        <f t="shared" si="102"/>
        <v>-0.76974241418971134</v>
      </c>
      <c r="Q96" s="18">
        <f t="shared" si="103"/>
        <v>-0.61442157826108179</v>
      </c>
      <c r="S96" s="18">
        <f t="shared" si="104"/>
        <v>-0.61442157826108179</v>
      </c>
      <c r="T96" s="18">
        <f t="shared" si="105"/>
        <v>2.0606566374919089</v>
      </c>
      <c r="U96" s="18">
        <f t="shared" si="106"/>
        <v>1.6041860003924491</v>
      </c>
      <c r="W96" t="str">
        <f t="shared" si="107"/>
        <v>52 Skilled metal, electrical and electronic trades</v>
      </c>
      <c r="X96" s="18">
        <f t="shared" si="108"/>
        <v>12.049591058304587</v>
      </c>
      <c r="Y96" s="18">
        <f t="shared" si="108"/>
        <v>-22.543643126580971</v>
      </c>
      <c r="Z96" s="18">
        <f t="shared" si="108"/>
        <v>11.728585391252233</v>
      </c>
      <c r="AA96" s="18">
        <f t="shared" si="108"/>
        <v>1.5079216985020238</v>
      </c>
      <c r="AB96" s="18">
        <f t="shared" si="109"/>
        <v>4.8064612349790314</v>
      </c>
      <c r="AD96" s="18">
        <f t="shared" si="110"/>
        <v>4.8064612349790314</v>
      </c>
      <c r="AE96" s="18">
        <f t="shared" si="111"/>
        <v>4.71566399793375</v>
      </c>
      <c r="AF96" s="18">
        <f t="shared" si="112"/>
        <v>7.6424770869193193</v>
      </c>
    </row>
    <row r="97" spans="1:32" x14ac:dyDescent="0.2">
      <c r="A97" t="str">
        <f t="shared" si="95"/>
        <v>53 Skilled construction and building trades</v>
      </c>
      <c r="B97" s="18">
        <f t="shared" si="96"/>
        <v>-3.2232093382212001</v>
      </c>
      <c r="C97" s="18">
        <f t="shared" si="96"/>
        <v>-6.7168925771766697</v>
      </c>
      <c r="D97" s="18">
        <f t="shared" si="96"/>
        <v>-4.7406202627553462E-2</v>
      </c>
      <c r="E97" s="18">
        <f t="shared" si="96"/>
        <v>-1.3545735925960312</v>
      </c>
      <c r="F97" s="18">
        <f t="shared" si="97"/>
        <v>-0.92076169563077848</v>
      </c>
      <c r="H97" s="18">
        <f t="shared" si="98"/>
        <v>-0.92076169563077848</v>
      </c>
      <c r="I97" s="18">
        <f t="shared" si="99"/>
        <v>2.2942828917767999</v>
      </c>
      <c r="J97" s="18">
        <f t="shared" si="100"/>
        <v>1.6367948506975205</v>
      </c>
      <c r="L97" t="str">
        <f t="shared" si="101"/>
        <v>53 Skilled construction and building trades</v>
      </c>
      <c r="M97" s="18">
        <f t="shared" si="102"/>
        <v>-3.4195840947288225</v>
      </c>
      <c r="N97" s="18">
        <f t="shared" si="102"/>
        <v>-7.307130035353671</v>
      </c>
      <c r="O97" s="18">
        <f t="shared" si="102"/>
        <v>0.15758223420065942</v>
      </c>
      <c r="P97" s="18">
        <f t="shared" si="102"/>
        <v>-1.4138908245898363</v>
      </c>
      <c r="Q97" s="18">
        <f t="shared" si="103"/>
        <v>-0.89282535492906101</v>
      </c>
      <c r="S97" s="18">
        <f t="shared" si="104"/>
        <v>-0.89282535492906101</v>
      </c>
      <c r="T97" s="18">
        <f t="shared" si="105"/>
        <v>2.299216149718708</v>
      </c>
      <c r="U97" s="18">
        <f t="shared" si="106"/>
        <v>1.6617447143042474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19.09609205807039</v>
      </c>
      <c r="Z97" s="18">
        <f t="shared" si="108"/>
        <v>-8.3116124389655095</v>
      </c>
      <c r="AA97" s="18">
        <f t="shared" si="108"/>
        <v>1.4032442780998799</v>
      </c>
      <c r="AB97" s="18">
        <f t="shared" si="109"/>
        <v>-1.9443374748213893</v>
      </c>
      <c r="AD97" s="18">
        <f t="shared" si="110"/>
        <v>-1.9443374748213893</v>
      </c>
      <c r="AE97" s="18">
        <f t="shared" si="111"/>
        <v>2.1243474431914544</v>
      </c>
      <c r="AF97" s="18">
        <f t="shared" si="112"/>
        <v>0.73181082510753726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-2.6273529178045374</v>
      </c>
      <c r="C98" s="18">
        <f t="shared" si="96"/>
        <v>-3.1928692185415275</v>
      </c>
      <c r="D98" s="18">
        <f t="shared" si="96"/>
        <v>1.1689374250556606</v>
      </c>
      <c r="E98" s="18">
        <f t="shared" si="96"/>
        <v>0.43440795098155238</v>
      </c>
      <c r="F98" s="18">
        <f t="shared" si="97"/>
        <v>0.67865663365718198</v>
      </c>
      <c r="H98" s="18">
        <f t="shared" si="98"/>
        <v>0.67865663365718198</v>
      </c>
      <c r="I98" s="18">
        <f t="shared" si="99"/>
        <v>2.571957849454054</v>
      </c>
      <c r="J98" s="18">
        <f t="shared" si="100"/>
        <v>3.0546114434242044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-8.0546977552849679</v>
      </c>
      <c r="O98" s="18">
        <f t="shared" si="102"/>
        <v>1.479011537675734</v>
      </c>
      <c r="P98" s="18">
        <f t="shared" si="102"/>
        <v>0.25418243555970221</v>
      </c>
      <c r="Q98" s="18">
        <f t="shared" si="103"/>
        <v>0.66080732725253277</v>
      </c>
      <c r="S98" s="18">
        <f t="shared" si="104"/>
        <v>0.66080732725253277</v>
      </c>
      <c r="T98" s="18">
        <f t="shared" si="105"/>
        <v>2.0153869408959801</v>
      </c>
      <c r="U98" s="18">
        <f t="shared" si="106"/>
        <v>2.5210073977742775</v>
      </c>
      <c r="W98" t="str">
        <f t="shared" si="107"/>
        <v>54 Textiles, printing and other skilled trades</v>
      </c>
      <c r="X98" s="18">
        <f t="shared" si="108"/>
        <v>-1.0624611886269619</v>
      </c>
      <c r="Y98" s="18">
        <f t="shared" si="108"/>
        <v>3.9694518269567158</v>
      </c>
      <c r="Z98" s="18">
        <f t="shared" si="108"/>
        <v>0.75918310542228973</v>
      </c>
      <c r="AA98" s="18">
        <f t="shared" si="108"/>
        <v>0.6731873779104447</v>
      </c>
      <c r="AB98" s="18">
        <f t="shared" si="109"/>
        <v>0.70184446226992936</v>
      </c>
      <c r="AD98" s="18">
        <f t="shared" si="110"/>
        <v>0.70184446226992936</v>
      </c>
      <c r="AE98" s="18">
        <f t="shared" si="111"/>
        <v>3.238923784242953</v>
      </c>
      <c r="AF98" s="18">
        <f t="shared" si="112"/>
        <v>3.696403386088587</v>
      </c>
    </row>
    <row r="99" spans="1:32" x14ac:dyDescent="0.2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-3.3446757167249097</v>
      </c>
      <c r="D99" s="18">
        <f t="shared" si="96"/>
        <v>1.0936667863133742</v>
      </c>
      <c r="E99" s="18">
        <f t="shared" si="96"/>
        <v>1.1720630005469301</v>
      </c>
      <c r="F99" s="18">
        <f t="shared" si="97"/>
        <v>1.1459241764882</v>
      </c>
      <c r="H99" s="18">
        <f t="shared" si="98"/>
        <v>1.1459241764882</v>
      </c>
      <c r="I99" s="18">
        <f t="shared" si="99"/>
        <v>3.296583122414587</v>
      </c>
      <c r="J99" s="18">
        <f t="shared" si="100"/>
        <v>4.0463382059020336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-4.9004064738656927</v>
      </c>
      <c r="O99" s="18">
        <f t="shared" si="102"/>
        <v>4.1904342999848687</v>
      </c>
      <c r="P99" s="18">
        <f t="shared" si="102"/>
        <v>1.9530965429524594</v>
      </c>
      <c r="Q99" s="18">
        <f t="shared" si="103"/>
        <v>2.6934860271515593</v>
      </c>
      <c r="S99" s="18">
        <f t="shared" si="104"/>
        <v>2.6934860271515593</v>
      </c>
      <c r="T99" s="18">
        <f t="shared" si="105"/>
        <v>3.089227889132018</v>
      </c>
      <c r="U99" s="18">
        <f t="shared" si="106"/>
        <v>4.963750826481883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-3.0930397843164092</v>
      </c>
      <c r="Z99" s="18">
        <f t="shared" si="108"/>
        <v>0.56557315275969078</v>
      </c>
      <c r="AA99" s="18">
        <f t="shared" si="108"/>
        <v>1.0177730014479636</v>
      </c>
      <c r="AB99" s="18">
        <f t="shared" si="109"/>
        <v>0.86681424144050556</v>
      </c>
      <c r="AD99" s="18">
        <f t="shared" si="110"/>
        <v>0.86681424144050556</v>
      </c>
      <c r="AE99" s="18">
        <f t="shared" si="111"/>
        <v>3.3289671802249066</v>
      </c>
      <c r="AF99" s="18">
        <f t="shared" si="112"/>
        <v>3.8897364470869666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2.0801716058237441</v>
      </c>
      <c r="D100" s="18">
        <f t="shared" si="96"/>
        <v>-0.81178732159372657</v>
      </c>
      <c r="E100" s="18">
        <f t="shared" si="96"/>
        <v>9.974014523930208E-2</v>
      </c>
      <c r="F100" s="18">
        <f t="shared" si="97"/>
        <v>-0.20502932073971358</v>
      </c>
      <c r="H100" s="18">
        <f t="shared" si="98"/>
        <v>-0.20502932073971358</v>
      </c>
      <c r="I100" s="18">
        <f t="shared" si="99"/>
        <v>2.7035964448590244</v>
      </c>
      <c r="J100" s="18">
        <f t="shared" si="100"/>
        <v>2.5631381563035793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-5.8816426221668827</v>
      </c>
      <c r="O100" s="18">
        <f t="shared" si="102"/>
        <v>-0.34979260840241055</v>
      </c>
      <c r="P100" s="18">
        <f t="shared" si="102"/>
        <v>0.83110699734085802</v>
      </c>
      <c r="Q100" s="18">
        <f t="shared" si="103"/>
        <v>0.43592701882326779</v>
      </c>
      <c r="S100" s="18">
        <f t="shared" si="104"/>
        <v>0.43592701882326779</v>
      </c>
      <c r="T100" s="18">
        <f t="shared" si="105"/>
        <v>2.4437487670614155</v>
      </c>
      <c r="U100" s="18">
        <f t="shared" si="106"/>
        <v>2.7574984691972393</v>
      </c>
      <c r="W100" t="str">
        <f t="shared" si="107"/>
        <v>62 Leisure, travel and related personal service occupations</v>
      </c>
      <c r="X100" s="18">
        <f t="shared" si="108"/>
        <v>1.8929953438620473</v>
      </c>
      <c r="Y100" s="18">
        <f t="shared" si="108"/>
        <v>5.2268838554890173</v>
      </c>
      <c r="Z100" s="18">
        <f t="shared" si="108"/>
        <v>-0.97718280761046605</v>
      </c>
      <c r="AA100" s="18">
        <f t="shared" si="108"/>
        <v>-0.1795209757505245</v>
      </c>
      <c r="AB100" s="18">
        <f t="shared" si="109"/>
        <v>-0.44611964589451603</v>
      </c>
      <c r="AD100" s="18">
        <f t="shared" si="110"/>
        <v>-0.44611964589451603</v>
      </c>
      <c r="AE100" s="18">
        <f t="shared" si="111"/>
        <v>2.793293698685817</v>
      </c>
      <c r="AF100" s="18">
        <f t="shared" si="112"/>
        <v>2.493179290605374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-5.4136280600961539</v>
      </c>
      <c r="C101" s="18">
        <f t="shared" si="96"/>
        <v>24.754779494548252</v>
      </c>
      <c r="D101" s="18">
        <f t="shared" si="96"/>
        <v>-5.2982985668515337</v>
      </c>
      <c r="E101" s="18">
        <f t="shared" si="96"/>
        <v>0.96529948750836425</v>
      </c>
      <c r="F101" s="18">
        <f t="shared" si="97"/>
        <v>-1.1672941234093126</v>
      </c>
      <c r="H101" s="18">
        <f t="shared" si="98"/>
        <v>-1.1672941234093126</v>
      </c>
      <c r="I101" s="18">
        <f t="shared" si="99"/>
        <v>2.2847095316636423</v>
      </c>
      <c r="J101" s="18">
        <f t="shared" si="100"/>
        <v>1.4544743657723957</v>
      </c>
      <c r="L101" t="str">
        <f t="shared" si="101"/>
        <v>63 Community and civil enforcement occupations</v>
      </c>
      <c r="M101" s="18">
        <f t="shared" si="102"/>
        <v>-8.9101651615680737</v>
      </c>
      <c r="N101" s="18">
        <f t="shared" si="102"/>
        <v>47.549303581268411</v>
      </c>
      <c r="O101" s="18">
        <f t="shared" si="102"/>
        <v>-11.505674082611483</v>
      </c>
      <c r="P101" s="18">
        <f t="shared" si="102"/>
        <v>1.4709228978818656</v>
      </c>
      <c r="Q101" s="18">
        <f t="shared" si="103"/>
        <v>-3.0533331476752079</v>
      </c>
      <c r="S101" s="18">
        <f t="shared" si="104"/>
        <v>-3.0533331476752079</v>
      </c>
      <c r="T101" s="18">
        <f t="shared" si="105"/>
        <v>1.4717046887460894</v>
      </c>
      <c r="U101" s="18">
        <f t="shared" si="106"/>
        <v>-0.90090192134930636</v>
      </c>
      <c r="W101" t="str">
        <f t="shared" si="107"/>
        <v>63 Community and civil enforcement occupations</v>
      </c>
      <c r="X101" s="18">
        <f t="shared" si="108"/>
        <v>2.7184725430926093</v>
      </c>
      <c r="Y101" s="18">
        <f t="shared" si="108"/>
        <v>-14.637236693539979</v>
      </c>
      <c r="Z101" s="18">
        <f t="shared" si="108"/>
        <v>7.2019847071606247</v>
      </c>
      <c r="AA101" s="18">
        <f t="shared" si="108"/>
        <v>0.35689762319595086</v>
      </c>
      <c r="AB101" s="18">
        <f t="shared" si="109"/>
        <v>2.5885977171474783</v>
      </c>
      <c r="AD101" s="18">
        <f t="shared" si="110"/>
        <v>2.5885977171474783</v>
      </c>
      <c r="AE101" s="18">
        <f t="shared" si="111"/>
        <v>4.284382535453557</v>
      </c>
      <c r="AF101" s="18">
        <f t="shared" si="112"/>
        <v>5.8417079306602782</v>
      </c>
    </row>
    <row r="102" spans="1:32" x14ac:dyDescent="0.2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-1.251303847419416</v>
      </c>
      <c r="D102" s="18">
        <f t="shared" si="96"/>
        <v>-0.18176182917556405</v>
      </c>
      <c r="E102" s="18">
        <f t="shared" si="96"/>
        <v>-0.23621140923191231</v>
      </c>
      <c r="F102" s="18">
        <f t="shared" si="97"/>
        <v>-0.2180648501861171</v>
      </c>
      <c r="H102" s="18">
        <f t="shared" si="98"/>
        <v>-0.2180648501861171</v>
      </c>
      <c r="I102" s="18">
        <f t="shared" si="99"/>
        <v>2.5136099415079993</v>
      </c>
      <c r="J102" s="18">
        <f t="shared" si="100"/>
        <v>2.3603008908365863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-2.6051137830884752E-2</v>
      </c>
      <c r="O102" s="18">
        <f t="shared" si="102"/>
        <v>0.1340543497604374</v>
      </c>
      <c r="P102" s="18">
        <f t="shared" si="102"/>
        <v>6.6147540262062599E-2</v>
      </c>
      <c r="Q102" s="18">
        <f t="shared" si="103"/>
        <v>8.8778025039393249E-2</v>
      </c>
      <c r="S102" s="18">
        <f t="shared" si="104"/>
        <v>8.8778025039393249E-2</v>
      </c>
      <c r="T102" s="18">
        <f t="shared" si="105"/>
        <v>1.9704655077086519</v>
      </c>
      <c r="U102" s="18">
        <f t="shared" si="106"/>
        <v>2.0381277543674248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-2.1212872670896221</v>
      </c>
      <c r="Z102" s="18">
        <f t="shared" si="108"/>
        <v>-0.41333138351185017</v>
      </c>
      <c r="AA102" s="18">
        <f t="shared" si="108"/>
        <v>-0.46707656506990158</v>
      </c>
      <c r="AB102" s="18">
        <f t="shared" si="109"/>
        <v>-0.44916472813865127</v>
      </c>
      <c r="AD102" s="18">
        <f t="shared" si="110"/>
        <v>-0.44916472813865127</v>
      </c>
      <c r="AE102" s="18">
        <f t="shared" si="111"/>
        <v>2.8837401884188152</v>
      </c>
      <c r="AF102" s="18">
        <f t="shared" si="112"/>
        <v>2.5853788942071576</v>
      </c>
    </row>
    <row r="103" spans="1:32" x14ac:dyDescent="0.2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0.56749531450464019</v>
      </c>
      <c r="D103" s="18">
        <f t="shared" si="96"/>
        <v>2.1750961524313661</v>
      </c>
      <c r="E103" s="18">
        <f t="shared" si="96"/>
        <v>1.1709386302560798</v>
      </c>
      <c r="F103" s="18">
        <f t="shared" si="97"/>
        <v>1.5045564682590662</v>
      </c>
      <c r="H103" s="18">
        <f t="shared" si="98"/>
        <v>1.5045564682590662</v>
      </c>
      <c r="I103" s="18">
        <f t="shared" si="99"/>
        <v>2.8758227423310023</v>
      </c>
      <c r="J103" s="18">
        <f t="shared" si="100"/>
        <v>3.9232248094242417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17.917303932629359</v>
      </c>
      <c r="O103" s="18">
        <f t="shared" si="102"/>
        <v>4.529740110610736</v>
      </c>
      <c r="P103" s="18">
        <f t="shared" si="102"/>
        <v>1.5250510189698252</v>
      </c>
      <c r="Q103" s="18">
        <f t="shared" si="103"/>
        <v>2.5168927678856479</v>
      </c>
      <c r="S103" s="18">
        <f t="shared" si="104"/>
        <v>2.5168927678856479</v>
      </c>
      <c r="T103" s="18">
        <f t="shared" si="105"/>
        <v>2.4569174803426241</v>
      </c>
      <c r="U103" s="18">
        <f t="shared" si="106"/>
        <v>4.339144783214266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-6.5358911670716608</v>
      </c>
      <c r="Z103" s="18">
        <f t="shared" si="108"/>
        <v>0.86847099256517346</v>
      </c>
      <c r="AA103" s="18">
        <f t="shared" si="108"/>
        <v>0.94662998142787114</v>
      </c>
      <c r="AB103" s="18">
        <f t="shared" si="109"/>
        <v>0.92057025831118189</v>
      </c>
      <c r="AD103" s="18">
        <f t="shared" si="110"/>
        <v>0.92057025831118189</v>
      </c>
      <c r="AE103" s="18">
        <f t="shared" si="111"/>
        <v>3.0831919562104959</v>
      </c>
      <c r="AF103" s="18">
        <f t="shared" si="112"/>
        <v>3.698903410602461</v>
      </c>
    </row>
    <row r="104" spans="1:32" x14ac:dyDescent="0.2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-12.667383395734987</v>
      </c>
      <c r="D104" s="18">
        <f t="shared" si="96"/>
        <v>1.5325107168778107</v>
      </c>
      <c r="E104" s="18">
        <f t="shared" si="96"/>
        <v>-0.6271682057674699</v>
      </c>
      <c r="F104" s="18">
        <f t="shared" si="97"/>
        <v>8.7571671226260861E-2</v>
      </c>
      <c r="H104" s="18">
        <f t="shared" si="98"/>
        <v>8.7571671226260861E-2</v>
      </c>
      <c r="I104" s="18">
        <f t="shared" si="99"/>
        <v>2.3580703692079874</v>
      </c>
      <c r="J104" s="18">
        <f t="shared" si="100"/>
        <v>2.4213752812218381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-11.381215252944877</v>
      </c>
      <c r="O104" s="18">
        <f t="shared" si="102"/>
        <v>0.53658759326853378</v>
      </c>
      <c r="P104" s="18">
        <f t="shared" si="102"/>
        <v>-0.61815563995115674</v>
      </c>
      <c r="Q104" s="18">
        <f t="shared" si="103"/>
        <v>-0.2347224859665098</v>
      </c>
      <c r="S104" s="18">
        <f t="shared" si="104"/>
        <v>-0.2347224859665098</v>
      </c>
      <c r="T104" s="18">
        <f t="shared" si="105"/>
        <v>2.0906158185552526</v>
      </c>
      <c r="U104" s="18">
        <f t="shared" si="106"/>
        <v>1.9156985437596141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-16.605852514738075</v>
      </c>
      <c r="Z104" s="18">
        <f t="shared" si="108"/>
        <v>4.52823491854768</v>
      </c>
      <c r="AA104" s="18">
        <f t="shared" si="108"/>
        <v>-0.65134360375076472</v>
      </c>
      <c r="AB104" s="18">
        <f t="shared" si="109"/>
        <v>1.0460181660053358</v>
      </c>
      <c r="AD104" s="18">
        <f t="shared" si="110"/>
        <v>1.0460181660053358</v>
      </c>
      <c r="AE104" s="18">
        <f t="shared" si="111"/>
        <v>3.166384505634845</v>
      </c>
      <c r="AF104" s="18">
        <f t="shared" si="112"/>
        <v>3.8606192436364983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-11.63679626882943</v>
      </c>
      <c r="D105" s="18">
        <f t="shared" si="96"/>
        <v>1.0553290042795149</v>
      </c>
      <c r="E105" s="18">
        <f t="shared" si="96"/>
        <v>0.11663098565102281</v>
      </c>
      <c r="F105" s="18">
        <f t="shared" si="97"/>
        <v>0.42855746805885442</v>
      </c>
      <c r="H105" s="18">
        <f t="shared" si="98"/>
        <v>0.42855746805885442</v>
      </c>
      <c r="I105" s="18">
        <f t="shared" si="99"/>
        <v>2.9885956630714361</v>
      </c>
      <c r="J105" s="18">
        <f t="shared" si="100"/>
        <v>3.2753770397577986</v>
      </c>
      <c r="L105" t="str">
        <f t="shared" si="101"/>
        <v>82 Transport and mobile machine drivers and operatives</v>
      </c>
      <c r="M105" s="18">
        <f t="shared" si="102"/>
        <v>4.2044316647096514</v>
      </c>
      <c r="N105" s="18">
        <f t="shared" si="102"/>
        <v>-12.255942480002858</v>
      </c>
      <c r="O105" s="18">
        <f t="shared" si="102"/>
        <v>0.5497940275392299</v>
      </c>
      <c r="P105" s="18">
        <f t="shared" si="102"/>
        <v>-2.9093593400397744E-2</v>
      </c>
      <c r="Q105" s="18">
        <f t="shared" si="103"/>
        <v>0.16349768670285147</v>
      </c>
      <c r="S105" s="18">
        <f t="shared" si="104"/>
        <v>0.16349768670285147</v>
      </c>
      <c r="T105" s="18">
        <f t="shared" si="105"/>
        <v>2.8673475880026</v>
      </c>
      <c r="U105" s="18">
        <f t="shared" si="106"/>
        <v>2.9778406151873105</v>
      </c>
      <c r="W105" t="str">
        <f t="shared" si="107"/>
        <v>82 Transport and mobile machine drivers and operatives</v>
      </c>
      <c r="X105" s="18">
        <f t="shared" si="108"/>
        <v>1.330685380350749</v>
      </c>
      <c r="Y105" s="18">
        <f t="shared" si="108"/>
        <v>-4.5084388177125678</v>
      </c>
      <c r="Z105" s="18">
        <f t="shared" si="108"/>
        <v>5.8691968303821174</v>
      </c>
      <c r="AA105" s="18">
        <f t="shared" si="108"/>
        <v>1.2415877637074635</v>
      </c>
      <c r="AB105" s="18">
        <f t="shared" si="109"/>
        <v>2.7612009516653879</v>
      </c>
      <c r="AD105" s="18">
        <f t="shared" si="110"/>
        <v>2.7612009516653879</v>
      </c>
      <c r="AE105" s="18">
        <f t="shared" si="111"/>
        <v>4.1623480227204857</v>
      </c>
      <c r="AF105" s="18">
        <f t="shared" si="112"/>
        <v>5.8561515696808453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-12.106009213787406</v>
      </c>
      <c r="D106" s="18">
        <f t="shared" si="96"/>
        <v>13.037546670692169</v>
      </c>
      <c r="E106" s="18">
        <f t="shared" si="96"/>
        <v>1.518290635615771</v>
      </c>
      <c r="F106" s="18">
        <f t="shared" si="97"/>
        <v>5.2213263816557776</v>
      </c>
      <c r="H106" s="18">
        <f t="shared" si="98"/>
        <v>5.2213263816557776</v>
      </c>
      <c r="I106" s="18">
        <f t="shared" si="99"/>
        <v>4.2400797765998588</v>
      </c>
      <c r="J106" s="18">
        <f t="shared" si="100"/>
        <v>7.6227434465589994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-8.9691630387216836</v>
      </c>
      <c r="O106" s="18">
        <f t="shared" si="102"/>
        <v>6.814245635156313</v>
      </c>
      <c r="P106" s="18">
        <f t="shared" si="102"/>
        <v>1.005558656773875</v>
      </c>
      <c r="Q106" s="18">
        <f t="shared" si="103"/>
        <v>2.905813268963664</v>
      </c>
      <c r="S106" s="18">
        <f t="shared" si="104"/>
        <v>2.905813268963664</v>
      </c>
      <c r="T106" s="18">
        <f t="shared" si="105"/>
        <v>2.5976536913917325</v>
      </c>
      <c r="U106" s="18">
        <f t="shared" si="106"/>
        <v>4.7498689029697116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-22.292655549299901</v>
      </c>
      <c r="Z106" s="18">
        <f t="shared" si="108"/>
        <v>29.031814583362547</v>
      </c>
      <c r="AA106" s="18">
        <f t="shared" si="108"/>
        <v>2.2362587721185934</v>
      </c>
      <c r="AB106" s="18">
        <f t="shared" si="109"/>
        <v>10.484723711657962</v>
      </c>
      <c r="AD106" s="18">
        <f t="shared" si="110"/>
        <v>10.484723711657985</v>
      </c>
      <c r="AE106" s="18">
        <f t="shared" si="111"/>
        <v>8.4315275386958035</v>
      </c>
      <c r="AF106" s="18">
        <f t="shared" si="112"/>
        <v>13.665051988010646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-0.31393444422069816</v>
      </c>
      <c r="C107" s="18">
        <f t="shared" si="96"/>
        <v>-8.0375619408917576</v>
      </c>
      <c r="D107" s="18">
        <f t="shared" si="96"/>
        <v>-2.1590812060040654</v>
      </c>
      <c r="E107" s="18">
        <f t="shared" si="96"/>
        <v>-0.69964263688218065</v>
      </c>
      <c r="F107" s="18">
        <f t="shared" si="97"/>
        <v>-1.1885251104134631</v>
      </c>
      <c r="H107" s="18">
        <f t="shared" si="98"/>
        <v>-1.1885251104134631</v>
      </c>
      <c r="I107" s="18">
        <f t="shared" si="99"/>
        <v>2.4413064653892036</v>
      </c>
      <c r="J107" s="18">
        <f t="shared" si="100"/>
        <v>1.615399155503372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-4.6780004748255166</v>
      </c>
      <c r="O107" s="18">
        <f t="shared" si="102"/>
        <v>-0.66327220358716188</v>
      </c>
      <c r="P107" s="18">
        <f t="shared" si="102"/>
        <v>-0.59536772774395619</v>
      </c>
      <c r="Q107" s="18">
        <f t="shared" si="103"/>
        <v>-0.61800770902055158</v>
      </c>
      <c r="S107" s="18">
        <f t="shared" si="104"/>
        <v>-0.61800770902055158</v>
      </c>
      <c r="T107" s="18">
        <f t="shared" si="105"/>
        <v>2.1667582141625896</v>
      </c>
      <c r="U107" s="18">
        <f t="shared" si="106"/>
        <v>1.7145108157617939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-10.721671448262281</v>
      </c>
      <c r="Z107" s="18">
        <f t="shared" si="108"/>
        <v>-3.511545164253449</v>
      </c>
      <c r="AA107" s="18">
        <f t="shared" si="108"/>
        <v>-0.80349423290078104</v>
      </c>
      <c r="AB107" s="18">
        <f t="shared" si="109"/>
        <v>-1.714519154287597</v>
      </c>
      <c r="AD107" s="18">
        <f t="shared" si="110"/>
        <v>-1.714519154287597</v>
      </c>
      <c r="AE107" s="18">
        <f t="shared" si="111"/>
        <v>2.6676277848611818</v>
      </c>
      <c r="AF107" s="18">
        <f t="shared" si="112"/>
        <v>1.5297709161977702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-1.5531898931107069</v>
      </c>
      <c r="D109" s="26">
        <f>IF(AND(E$6-D$6 &lt;&gt; 0,D35&lt;&gt;0,E35&lt;&gt;0),(EXP(LN(E35/D35)/(E$6-D$6))-1)*100,0)</f>
        <v>0.61433815961411398</v>
      </c>
      <c r="E109" s="26">
        <f>IF(AND(F$6-E$6 &lt;&gt; 0,E35&lt;&gt;0,F35&lt;&gt;0),(EXP(LN(F35/E35)/(F$6-E$6))-1)*100,0)</f>
        <v>0.51515581544496758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2.7684092374402169</v>
      </c>
      <c r="J109" s="26">
        <f t="shared" ref="J109" si="115">IF($F$6-$D$6 &lt;&gt; 0,(EXP(LN(1+(J72/100))/($F$6-$D$6))-1)*100,0)</f>
        <v>3.1472095261925181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-2.5341399798830433</v>
      </c>
      <c r="O109" s="26">
        <f>IF(AND(P$6-O$6 &lt;&gt; 0,O35&lt;&gt;0,P35&lt;&gt;0),(EXP(LN(P35/O35)/(P$6-O$6))-1)*100,0)</f>
        <v>0.58657526123750969</v>
      </c>
      <c r="P109" s="26">
        <f>IF(AND(Q$6-P$6 &lt;&gt; 0,P35&lt;&gt;0,Q35&lt;&gt;0),(EXP(LN(Q35/P35)/(Q$6-P$6))-1)*100,0)</f>
        <v>0.4245975355292142</v>
      </c>
      <c r="Q109" s="26">
        <f t="shared" ref="Q109" si="116">IF(AND(Q$6-O$6 &lt;&gt; 0,O35&lt;&gt;0,Q35&lt;&gt;0),(EXP(LN(Q35/O35)/(Q$6-O$6))-1)*100,0)</f>
        <v>0.47856110802264595</v>
      </c>
      <c r="S109" s="26">
        <f t="shared" ref="S109" si="117">IF($F$6-$D$6 &lt;&gt; 0,(EXP(LN(1+(S72/100))/($F$6-$D$6))-1)*100,0)</f>
        <v>0.47856110802264595</v>
      </c>
      <c r="T109" s="26">
        <f t="shared" ref="T109" si="118">IF(O35&gt;0,((1+(T35/O35))^(1/($F$6-$D$6))-1)*100,0)</f>
        <v>2.3513936663662527</v>
      </c>
      <c r="U109" s="26">
        <f t="shared" ref="U109" si="119">IF($F$6-$D$6 &lt;&gt; 0,(EXP(LN(1+(U72/100))/($F$6-$D$6))-1)*100,0)</f>
        <v>2.7004016396540598</v>
      </c>
      <c r="W109" s="24" t="str">
        <f>W35</f>
        <v>All occupations</v>
      </c>
      <c r="X109" s="26">
        <f>IF(AND(Y$6-X$6 &lt;&gt; 0,X35&lt;&gt;0,Y35&lt;&gt;0),(EXP(LN(Y35/X35)/(Y$6-X$6))-1)*100,0)</f>
        <v>1.8703519990652229</v>
      </c>
      <c r="Y109" s="26">
        <f>IF(AND(Z$6-Y$6 &lt;&gt; 0,Y35&lt;&gt;0,Z35&lt;&gt;0),(EXP(LN(Z35/Y35)/(Z$6-Y$6))-1)*100,0)</f>
        <v>-0.52227171698385755</v>
      </c>
      <c r="Z109" s="26">
        <f>IF(AND(AA$6-Z$6 &lt;&gt; 0,Z35&lt;&gt;0,AA35&lt;&gt;0),(EXP(LN(AA35/Z35)/(AA$6-Z$6))-1)*100,0)</f>
        <v>0.64289318601611356</v>
      </c>
      <c r="AA109" s="26">
        <f>IF(AND(AB$6-AA$6 &lt;&gt; 0,AA35&lt;&gt;0,AB35&lt;&gt;0),(EXP(LN(AB35/AA35)/(AB$6-AA$6))-1)*100,0)</f>
        <v>0.6073837967838891</v>
      </c>
      <c r="AB109" s="26">
        <f t="shared" ref="AB109" si="120">IF(AND(AB$6-Z$6 &lt;&gt; 0,Z35&lt;&gt;0,AB35&lt;&gt;0),(EXP(LN(AB35/Z35)/(AB$6-Z$6))-1)*100,0)</f>
        <v>0.61921886757390077</v>
      </c>
      <c r="AD109" s="26">
        <f t="shared" ref="AD109" si="121">IF($F$6-$D$6 &lt;&gt; 0,(EXP(LN(1+(AD72/100))/($F$6-$D$6))-1)*100,0)</f>
        <v>0.61921886757390077</v>
      </c>
      <c r="AE109" s="26">
        <f t="shared" ref="AE109" si="122">IF(Z35&gt;0,((1+(AE35/Z35))^(1/($F$6-$D$6))-1)*100,0)</f>
        <v>3.1743970257791965</v>
      </c>
      <c r="AF109" s="26">
        <f t="shared" ref="AF109" si="123">IF($F$6-$D$6 &lt;&gt; 0,(EXP(LN(1+(AF72/100))/($F$6-$D$6))-1)*100,0)</f>
        <v>3.5806063805749577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Cambridge and Peterborough (Continued)</v>
      </c>
      <c r="L112" s="19" t="str">
        <f>CONCATENATE(L$1," (Continued)")</f>
        <v>Occupation Table 2.1  Males: Employment Change by Occupation (SOC 2020) and Replacement Demand, 2015-2035, Cambridge and Peterborough (Continued)</v>
      </c>
      <c r="W112" s="19" t="str">
        <f>CONCATENATE(W$1," (Continued)")</f>
        <v>Occupation Table 2.2  Females: Employment Change by Occupation (SOC 2020) and Replacement Demand, 2015-2035, Cambridge and Peterborough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0.37817870023034317</v>
      </c>
      <c r="D119" s="27">
        <f t="shared" si="125"/>
        <v>-3.4432238152571557</v>
      </c>
      <c r="E119" s="27">
        <f t="shared" si="125"/>
        <v>3.5482825413924175</v>
      </c>
      <c r="F119" s="27">
        <f t="shared" ref="F119:F144" si="126">F8-D8</f>
        <v>0.10505872613526179</v>
      </c>
      <c r="L119" t="str">
        <f t="shared" ref="L119:L144" si="127">L8</f>
        <v>11 Corporate managers and directors</v>
      </c>
      <c r="M119" s="27">
        <f t="shared" ref="M119:P144" si="128">N8-M8</f>
        <v>3.01665848011055</v>
      </c>
      <c r="N119" s="27">
        <f t="shared" si="128"/>
        <v>1.4647238059833256E-2</v>
      </c>
      <c r="O119" s="27">
        <f t="shared" si="128"/>
        <v>-3.4616784119673696</v>
      </c>
      <c r="P119" s="27">
        <f t="shared" si="128"/>
        <v>0.89884474541343451</v>
      </c>
      <c r="Q119" s="27">
        <f t="shared" ref="Q119:Q144" si="129">Q8-O8</f>
        <v>-2.5628336665539351</v>
      </c>
      <c r="W119" t="str">
        <f t="shared" ref="W119:W144" si="130">W8</f>
        <v>11 Corporate managers and directors</v>
      </c>
      <c r="X119" s="27">
        <f t="shared" ref="X119:AA144" si="131">Y8-X8</f>
        <v>2.8478536917304353</v>
      </c>
      <c r="Y119" s="27">
        <f t="shared" si="131"/>
        <v>0.36353146217055432</v>
      </c>
      <c r="Z119" s="27">
        <f t="shared" si="131"/>
        <v>1.8454596710311577E-2</v>
      </c>
      <c r="AA119" s="27">
        <f t="shared" si="131"/>
        <v>2.6494377959788888</v>
      </c>
      <c r="AB119" s="27">
        <f t="shared" ref="AB119:AB144" si="132">AB8-Z8</f>
        <v>2.6678923926892004</v>
      </c>
    </row>
    <row r="120" spans="1:28" x14ac:dyDescent="0.2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0.1956593863850884</v>
      </c>
      <c r="D120" s="27">
        <f t="shared" si="125"/>
        <v>0.67222271417824686</v>
      </c>
      <c r="E120" s="27">
        <f t="shared" si="125"/>
        <v>2.3252144943319024</v>
      </c>
      <c r="F120" s="27">
        <f t="shared" si="126"/>
        <v>2.9974372085101493</v>
      </c>
      <c r="L120" t="str">
        <f t="shared" si="127"/>
        <v>12 Other managers and proprietors</v>
      </c>
      <c r="M120" s="27">
        <f t="shared" si="128"/>
        <v>-9.3599208038652293E-2</v>
      </c>
      <c r="N120" s="27">
        <f t="shared" si="128"/>
        <v>4.7140173007706565E-2</v>
      </c>
      <c r="O120" s="27">
        <f t="shared" si="128"/>
        <v>1.2192752275091241</v>
      </c>
      <c r="P120" s="27">
        <f t="shared" si="128"/>
        <v>1.3588980502788672</v>
      </c>
      <c r="Q120" s="27">
        <f t="shared" si="129"/>
        <v>2.5781732777879913</v>
      </c>
      <c r="W120" t="str">
        <f t="shared" si="130"/>
        <v>12 Other managers and proprietors</v>
      </c>
      <c r="X120" s="27">
        <f t="shared" si="131"/>
        <v>0.67520766406383181</v>
      </c>
      <c r="Y120" s="27">
        <f t="shared" si="131"/>
        <v>0.14851921337737028</v>
      </c>
      <c r="Z120" s="27">
        <f t="shared" si="131"/>
        <v>-0.54705251333090921</v>
      </c>
      <c r="AA120" s="27">
        <f t="shared" si="131"/>
        <v>0.96631644405306449</v>
      </c>
      <c r="AB120" s="27">
        <f t="shared" si="132"/>
        <v>0.41926393072215529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5.7584867729316755</v>
      </c>
      <c r="C121" s="27">
        <f t="shared" si="125"/>
        <v>0.79162752220243959</v>
      </c>
      <c r="D121" s="27">
        <f t="shared" si="125"/>
        <v>8.5994327513371616</v>
      </c>
      <c r="E121" s="27">
        <f t="shared" si="125"/>
        <v>6.6262430755889739</v>
      </c>
      <c r="F121" s="27">
        <f t="shared" si="126"/>
        <v>15.225675826926135</v>
      </c>
      <c r="L121" t="str">
        <f t="shared" si="127"/>
        <v>21 Science, research, engineering and technology professionals</v>
      </c>
      <c r="M121" s="27">
        <f t="shared" si="128"/>
        <v>5.0847873184338148</v>
      </c>
      <c r="N121" s="27">
        <f t="shared" si="128"/>
        <v>-0.76944018366080513</v>
      </c>
      <c r="O121" s="27">
        <f t="shared" si="128"/>
        <v>5.5886635875860513</v>
      </c>
      <c r="P121" s="27">
        <f t="shared" si="128"/>
        <v>4.0125647623646117</v>
      </c>
      <c r="Q121" s="27">
        <f t="shared" si="129"/>
        <v>9.601228349950663</v>
      </c>
      <c r="W121" t="str">
        <f t="shared" si="130"/>
        <v>21 Science, research, engineering and technology professionals</v>
      </c>
      <c r="X121" s="27">
        <f t="shared" si="131"/>
        <v>0.67369945449780566</v>
      </c>
      <c r="Y121" s="27">
        <f t="shared" si="131"/>
        <v>1.5610677058632829</v>
      </c>
      <c r="Z121" s="27">
        <f t="shared" si="131"/>
        <v>3.0107691637510623</v>
      </c>
      <c r="AA121" s="27">
        <f t="shared" si="131"/>
        <v>2.6136783132243764</v>
      </c>
      <c r="AB121" s="27">
        <f t="shared" si="132"/>
        <v>5.6244474769754387</v>
      </c>
    </row>
    <row r="122" spans="1:28" x14ac:dyDescent="0.2">
      <c r="A122" t="str">
        <f t="shared" si="124"/>
        <v>22 Health professionals</v>
      </c>
      <c r="B122" s="27">
        <f t="shared" si="125"/>
        <v>3.0937337860882916</v>
      </c>
      <c r="C122" s="27">
        <f t="shared" si="125"/>
        <v>-0.42571029575670849</v>
      </c>
      <c r="D122" s="27">
        <f t="shared" si="125"/>
        <v>0.21105858993525217</v>
      </c>
      <c r="E122" s="27">
        <f t="shared" si="125"/>
        <v>2.2300391441255663</v>
      </c>
      <c r="F122" s="27">
        <f t="shared" si="126"/>
        <v>2.4410977340608184</v>
      </c>
      <c r="L122" t="str">
        <f t="shared" si="127"/>
        <v>22 Health professionals</v>
      </c>
      <c r="M122" s="27">
        <f t="shared" si="128"/>
        <v>0.53386260607206815</v>
      </c>
      <c r="N122" s="27">
        <f t="shared" si="128"/>
        <v>-2.091381589696617E-2</v>
      </c>
      <c r="O122" s="27">
        <f t="shared" si="128"/>
        <v>0.15807707855870756</v>
      </c>
      <c r="P122" s="27">
        <f t="shared" si="128"/>
        <v>0.65945516744811439</v>
      </c>
      <c r="Q122" s="27">
        <f t="shared" si="129"/>
        <v>0.81753224600682195</v>
      </c>
      <c r="W122" t="str">
        <f t="shared" si="130"/>
        <v>22 Health professionals</v>
      </c>
      <c r="X122" s="27">
        <f t="shared" si="131"/>
        <v>2.5598711800162288</v>
      </c>
      <c r="Y122" s="27">
        <f t="shared" si="131"/>
        <v>-0.40479647985974587</v>
      </c>
      <c r="Z122" s="27">
        <f t="shared" si="131"/>
        <v>5.2981511376524182E-2</v>
      </c>
      <c r="AA122" s="27">
        <f t="shared" si="131"/>
        <v>1.5705839766775114</v>
      </c>
      <c r="AB122" s="27">
        <f t="shared" si="132"/>
        <v>1.6235654880540356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1.0637382209665383</v>
      </c>
      <c r="D123" s="27">
        <f t="shared" si="125"/>
        <v>-0.72610619615665684</v>
      </c>
      <c r="E123" s="27">
        <f t="shared" si="125"/>
        <v>1.9596369822663711</v>
      </c>
      <c r="F123" s="27">
        <f t="shared" si="126"/>
        <v>1.2335307861097142</v>
      </c>
      <c r="L123" t="str">
        <f t="shared" si="127"/>
        <v>23 Teaching and other educational professionals</v>
      </c>
      <c r="M123" s="27">
        <f t="shared" si="128"/>
        <v>0.13409833521334491</v>
      </c>
      <c r="N123" s="27">
        <f t="shared" si="128"/>
        <v>0.5336314441977521</v>
      </c>
      <c r="O123" s="27">
        <f t="shared" si="128"/>
        <v>3.1453425925029421E-2</v>
      </c>
      <c r="P123" s="27">
        <f t="shared" si="128"/>
        <v>0.56589690881635235</v>
      </c>
      <c r="Q123" s="27">
        <f t="shared" si="129"/>
        <v>0.59735033474138177</v>
      </c>
      <c r="W123" t="str">
        <f t="shared" si="130"/>
        <v>23 Teaching and other educational professionals</v>
      </c>
      <c r="X123" s="27">
        <f t="shared" si="131"/>
        <v>3.5151643798381116</v>
      </c>
      <c r="Y123" s="27">
        <f t="shared" si="131"/>
        <v>0.53010677676873996</v>
      </c>
      <c r="Z123" s="27">
        <f t="shared" si="131"/>
        <v>-0.75755962208165073</v>
      </c>
      <c r="AA123" s="27">
        <f t="shared" si="131"/>
        <v>1.3937400734500436</v>
      </c>
      <c r="AB123" s="27">
        <f t="shared" si="132"/>
        <v>0.63618045136839285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2.2273616289110407</v>
      </c>
      <c r="D124" s="27">
        <f t="shared" si="125"/>
        <v>1.9909802003428112</v>
      </c>
      <c r="E124" s="27">
        <f t="shared" si="125"/>
        <v>4.6343247460486694</v>
      </c>
      <c r="F124" s="27">
        <f t="shared" si="126"/>
        <v>6.6253049463914806</v>
      </c>
      <c r="L124" t="str">
        <f t="shared" si="127"/>
        <v>24 Business, media and public service professionals</v>
      </c>
      <c r="M124" s="27">
        <f t="shared" si="128"/>
        <v>2.6060765179596856</v>
      </c>
      <c r="N124" s="27">
        <f t="shared" si="128"/>
        <v>0.86983972029266354</v>
      </c>
      <c r="O124" s="27">
        <f t="shared" si="128"/>
        <v>1.2794824837892875</v>
      </c>
      <c r="P124" s="27">
        <f t="shared" si="128"/>
        <v>1.7690907418312669</v>
      </c>
      <c r="Q124" s="27">
        <f t="shared" si="129"/>
        <v>3.0485732256205544</v>
      </c>
      <c r="W124" t="str">
        <f t="shared" si="130"/>
        <v>24 Business, media and public service professionals</v>
      </c>
      <c r="X124" s="27">
        <f t="shared" si="131"/>
        <v>2.8031818096328838</v>
      </c>
      <c r="Y124" s="27">
        <f t="shared" si="131"/>
        <v>1.3575219086183239</v>
      </c>
      <c r="Z124" s="27">
        <f t="shared" si="131"/>
        <v>0.71149771655358407</v>
      </c>
      <c r="AA124" s="27">
        <f t="shared" si="131"/>
        <v>2.8652340042174593</v>
      </c>
      <c r="AB124" s="27">
        <f t="shared" si="132"/>
        <v>3.5767317207710434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1.8101541036704809</v>
      </c>
      <c r="C125" s="27">
        <f t="shared" si="125"/>
        <v>0.80988424363846967</v>
      </c>
      <c r="D125" s="27">
        <f t="shared" si="125"/>
        <v>-0.63088720155769984</v>
      </c>
      <c r="E125" s="27">
        <f t="shared" si="125"/>
        <v>1.0144218108005632</v>
      </c>
      <c r="F125" s="27">
        <f t="shared" si="126"/>
        <v>0.38353460924286331</v>
      </c>
      <c r="L125" t="str">
        <f t="shared" si="127"/>
        <v>31 Science, engineering and technology associate professionals</v>
      </c>
      <c r="M125" s="27">
        <f t="shared" si="128"/>
        <v>1.5916952637231168</v>
      </c>
      <c r="N125" s="27">
        <f t="shared" si="128"/>
        <v>0.23663403427471774</v>
      </c>
      <c r="O125" s="27">
        <f t="shared" si="128"/>
        <v>-0.87260138526522457</v>
      </c>
      <c r="P125" s="27">
        <f t="shared" si="128"/>
        <v>0.32527372088055895</v>
      </c>
      <c r="Q125" s="27">
        <f t="shared" si="129"/>
        <v>-0.54732766438466562</v>
      </c>
      <c r="W125" t="str">
        <f t="shared" si="130"/>
        <v>31 Science, engineering and technology associate professionals</v>
      </c>
      <c r="X125" s="27">
        <f t="shared" si="131"/>
        <v>0.21845883994738013</v>
      </c>
      <c r="Y125" s="27">
        <f t="shared" si="131"/>
        <v>0.57325020936374216</v>
      </c>
      <c r="Z125" s="27">
        <f t="shared" si="131"/>
        <v>0.24171418370751674</v>
      </c>
      <c r="AA125" s="27">
        <f t="shared" si="131"/>
        <v>0.68914808991998733</v>
      </c>
      <c r="AB125" s="27">
        <f t="shared" si="132"/>
        <v>0.93086227362750407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1.2071036977514193</v>
      </c>
      <c r="C126" s="27">
        <f t="shared" si="125"/>
        <v>8.5150467139483155E-2</v>
      </c>
      <c r="D126" s="27">
        <f t="shared" si="125"/>
        <v>4.9513089328944186</v>
      </c>
      <c r="E126" s="27">
        <f t="shared" si="125"/>
        <v>2.9625850734185573</v>
      </c>
      <c r="F126" s="27">
        <f t="shared" si="126"/>
        <v>7.9138940063129759</v>
      </c>
      <c r="L126" t="str">
        <f t="shared" si="127"/>
        <v>32 Health and social care associate professionals</v>
      </c>
      <c r="M126" s="27">
        <f t="shared" si="128"/>
        <v>-3.3788793790775928E-2</v>
      </c>
      <c r="N126" s="27">
        <f t="shared" si="128"/>
        <v>5.5976936721054527E-2</v>
      </c>
      <c r="O126" s="27">
        <f t="shared" si="128"/>
        <v>0.51664053810406574</v>
      </c>
      <c r="P126" s="27">
        <f t="shared" si="128"/>
        <v>0.30867847650012337</v>
      </c>
      <c r="Q126" s="27">
        <f t="shared" si="129"/>
        <v>0.82531901460418911</v>
      </c>
      <c r="W126" t="str">
        <f t="shared" si="130"/>
        <v>32 Health and social care associate professionals</v>
      </c>
      <c r="X126" s="27">
        <f t="shared" si="131"/>
        <v>1.2408924915421915</v>
      </c>
      <c r="Y126" s="27">
        <f t="shared" si="131"/>
        <v>2.9173530418440841E-2</v>
      </c>
      <c r="Z126" s="27">
        <f t="shared" si="131"/>
        <v>4.43466839479035</v>
      </c>
      <c r="AA126" s="27">
        <f t="shared" si="131"/>
        <v>2.6539065969184303</v>
      </c>
      <c r="AB126" s="27">
        <f t="shared" si="132"/>
        <v>7.0885749917087804</v>
      </c>
    </row>
    <row r="127" spans="1:28" x14ac:dyDescent="0.2">
      <c r="A127" t="str">
        <f t="shared" si="124"/>
        <v>33 Protective service occupations</v>
      </c>
      <c r="B127" s="27">
        <f t="shared" si="125"/>
        <v>-0.41314507221202224</v>
      </c>
      <c r="C127" s="27">
        <f t="shared" si="125"/>
        <v>0.36296493307211986</v>
      </c>
      <c r="D127" s="27">
        <f t="shared" si="125"/>
        <v>-0.60591298621354817</v>
      </c>
      <c r="E127" s="27">
        <f t="shared" si="125"/>
        <v>0.53659937663802282</v>
      </c>
      <c r="F127" s="27">
        <f t="shared" si="126"/>
        <v>-6.9313609575525348E-2</v>
      </c>
      <c r="L127" t="str">
        <f t="shared" si="127"/>
        <v>33 Protective service occupations</v>
      </c>
      <c r="M127" s="27">
        <f t="shared" si="128"/>
        <v>-0.41563720836934603</v>
      </c>
      <c r="N127" s="27">
        <f t="shared" si="128"/>
        <v>0.18113069053363517</v>
      </c>
      <c r="O127" s="27">
        <f t="shared" si="128"/>
        <v>-0.51862543507282099</v>
      </c>
      <c r="P127" s="27">
        <f t="shared" si="128"/>
        <v>2.4251919557900514E-3</v>
      </c>
      <c r="Q127" s="27">
        <f t="shared" si="129"/>
        <v>-0.51620024311703094</v>
      </c>
      <c r="W127" t="str">
        <f t="shared" si="130"/>
        <v>33 Protective service occupations</v>
      </c>
      <c r="X127" s="27">
        <f t="shared" si="131"/>
        <v>2.4921361573373435E-3</v>
      </c>
      <c r="Y127" s="27">
        <f t="shared" si="131"/>
        <v>0.18183424253847225</v>
      </c>
      <c r="Z127" s="27">
        <f t="shared" si="131"/>
        <v>-8.7287551140735387E-2</v>
      </c>
      <c r="AA127" s="27">
        <f t="shared" si="131"/>
        <v>0.53417418468224787</v>
      </c>
      <c r="AB127" s="27">
        <f t="shared" si="132"/>
        <v>0.44688663354151248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-0.40403783378874358</v>
      </c>
      <c r="C128" s="27">
        <f t="shared" si="125"/>
        <v>1.9228579391850573</v>
      </c>
      <c r="D128" s="27">
        <f t="shared" si="125"/>
        <v>-1.5313707111774644</v>
      </c>
      <c r="E128" s="27">
        <f t="shared" si="125"/>
        <v>0.81760994193092884</v>
      </c>
      <c r="F128" s="27">
        <f t="shared" si="126"/>
        <v>-0.71376076924653553</v>
      </c>
      <c r="L128" t="str">
        <f t="shared" si="127"/>
        <v>34 Culture, media and sports occupations</v>
      </c>
      <c r="M128" s="27">
        <f t="shared" si="128"/>
        <v>9.5383119203924061E-2</v>
      </c>
      <c r="N128" s="27">
        <f t="shared" si="128"/>
        <v>0.64113531108116817</v>
      </c>
      <c r="O128" s="27">
        <f t="shared" si="128"/>
        <v>-0.86113100166601342</v>
      </c>
      <c r="P128" s="27">
        <f t="shared" si="128"/>
        <v>0.43086719350181646</v>
      </c>
      <c r="Q128" s="27">
        <f t="shared" si="129"/>
        <v>-0.43026380816419696</v>
      </c>
      <c r="W128" t="str">
        <f t="shared" si="130"/>
        <v>34 Culture, media and sports occupations</v>
      </c>
      <c r="X128" s="27">
        <f t="shared" si="131"/>
        <v>-0.4994209529926783</v>
      </c>
      <c r="Y128" s="27">
        <f t="shared" si="131"/>
        <v>1.281722628103898</v>
      </c>
      <c r="Z128" s="27">
        <f t="shared" si="131"/>
        <v>-0.67023970951145095</v>
      </c>
      <c r="AA128" s="27">
        <f t="shared" si="131"/>
        <v>0.38674274842910972</v>
      </c>
      <c r="AB128" s="27">
        <f t="shared" si="132"/>
        <v>-0.28349696108234124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1.8871844755362233</v>
      </c>
      <c r="C129" s="27">
        <f t="shared" si="125"/>
        <v>0.60779511758846283</v>
      </c>
      <c r="D129" s="27">
        <f t="shared" si="125"/>
        <v>0.60217301805883494</v>
      </c>
      <c r="E129" s="27">
        <f t="shared" si="125"/>
        <v>2.2883129619745972</v>
      </c>
      <c r="F129" s="27">
        <f t="shared" si="126"/>
        <v>2.8904859800334322</v>
      </c>
      <c r="L129" t="str">
        <f t="shared" si="127"/>
        <v>35 Business and public service associate professionals</v>
      </c>
      <c r="M129" s="27">
        <f t="shared" si="128"/>
        <v>0.54673938177513648</v>
      </c>
      <c r="N129" s="27">
        <f t="shared" si="128"/>
        <v>0.41434731522388191</v>
      </c>
      <c r="O129" s="27">
        <f t="shared" si="128"/>
        <v>3.761237145269547E-2</v>
      </c>
      <c r="P129" s="27">
        <f t="shared" si="128"/>
        <v>0.36863475132062007</v>
      </c>
      <c r="Q129" s="27">
        <f t="shared" si="129"/>
        <v>0.40624712277331554</v>
      </c>
      <c r="W129" t="str">
        <f t="shared" si="130"/>
        <v>35 Business and public service associate professionals</v>
      </c>
      <c r="X129" s="27">
        <f t="shared" si="131"/>
        <v>1.3404450937611418</v>
      </c>
      <c r="Y129" s="27">
        <f t="shared" si="131"/>
        <v>0.19344780236458625</v>
      </c>
      <c r="Z129" s="27">
        <f t="shared" si="131"/>
        <v>0.56456064660607908</v>
      </c>
      <c r="AA129" s="27">
        <f t="shared" si="131"/>
        <v>1.9196782106539736</v>
      </c>
      <c r="AB129" s="27">
        <f t="shared" si="132"/>
        <v>2.4842388572600527</v>
      </c>
    </row>
    <row r="130" spans="1:28" x14ac:dyDescent="0.2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0.35483579064676718</v>
      </c>
      <c r="D130" s="27">
        <f t="shared" si="125"/>
        <v>1.4176548068578541</v>
      </c>
      <c r="E130" s="27">
        <f t="shared" si="125"/>
        <v>-1.4634090242424946</v>
      </c>
      <c r="F130" s="27">
        <f t="shared" si="126"/>
        <v>-4.5754217384640583E-2</v>
      </c>
      <c r="L130" t="str">
        <f t="shared" si="127"/>
        <v>41 Administrative occupations</v>
      </c>
      <c r="M130" s="27">
        <f t="shared" si="128"/>
        <v>-0.91046841159305103</v>
      </c>
      <c r="N130" s="27">
        <f t="shared" si="128"/>
        <v>1.6552284385437233</v>
      </c>
      <c r="O130" s="27">
        <f t="shared" si="128"/>
        <v>0.74413453221777104</v>
      </c>
      <c r="P130" s="27">
        <f t="shared" si="128"/>
        <v>1.1507069495784936</v>
      </c>
      <c r="Q130" s="27">
        <f t="shared" si="129"/>
        <v>1.8948414817962647</v>
      </c>
      <c r="W130" t="str">
        <f t="shared" si="130"/>
        <v>41 Administrative occupations</v>
      </c>
      <c r="X130" s="27">
        <f t="shared" si="131"/>
        <v>-0.29198252914761014</v>
      </c>
      <c r="Y130" s="27">
        <f t="shared" si="131"/>
        <v>-1.3003926478969561</v>
      </c>
      <c r="Z130" s="27">
        <f t="shared" si="131"/>
        <v>0.67352027464007946</v>
      </c>
      <c r="AA130" s="27">
        <f t="shared" si="131"/>
        <v>-2.6141159738209581</v>
      </c>
      <c r="AB130" s="27">
        <f t="shared" si="132"/>
        <v>-1.9405956991808786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-0.6435952718293354</v>
      </c>
      <c r="C131" s="27">
        <f t="shared" si="125"/>
        <v>-0.58375045097173484</v>
      </c>
      <c r="D131" s="27">
        <f t="shared" si="125"/>
        <v>-0.92489798377780552</v>
      </c>
      <c r="E131" s="27">
        <f t="shared" si="125"/>
        <v>-3.1220953078957416</v>
      </c>
      <c r="F131" s="27">
        <f t="shared" si="126"/>
        <v>-4.0469932916735472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1.3613176352974543E-3</v>
      </c>
      <c r="O131" s="27">
        <f t="shared" si="128"/>
        <v>-4.4445192483551998E-2</v>
      </c>
      <c r="P131" s="27">
        <f t="shared" si="128"/>
        <v>8.4193566975651002E-2</v>
      </c>
      <c r="Q131" s="27">
        <f t="shared" si="129"/>
        <v>3.9748374492099003E-2</v>
      </c>
      <c r="W131" t="str">
        <f t="shared" si="130"/>
        <v>42 Secretarial and related occupations</v>
      </c>
      <c r="X131" s="27">
        <f t="shared" si="131"/>
        <v>-0.47192359108685977</v>
      </c>
      <c r="Y131" s="27">
        <f t="shared" si="131"/>
        <v>-0.58511176860702996</v>
      </c>
      <c r="Z131" s="27">
        <f t="shared" si="131"/>
        <v>-0.88045279129425502</v>
      </c>
      <c r="AA131" s="27">
        <f t="shared" si="131"/>
        <v>-3.206288874871392</v>
      </c>
      <c r="AB131" s="27">
        <f t="shared" si="132"/>
        <v>-4.086741666165647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0.43632119336492714</v>
      </c>
      <c r="C132" s="27">
        <f t="shared" si="125"/>
        <v>-2.3306806301058511</v>
      </c>
      <c r="D132" s="27">
        <f t="shared" si="125"/>
        <v>4.8711513758137315E-3</v>
      </c>
      <c r="E132" s="27">
        <f t="shared" si="125"/>
        <v>0.59322437415243456</v>
      </c>
      <c r="F132" s="27">
        <f t="shared" si="126"/>
        <v>0.5980955255282483</v>
      </c>
      <c r="L132" t="str">
        <f t="shared" si="127"/>
        <v>51 Skilled agricultural and related trades</v>
      </c>
      <c r="M132" s="27">
        <f t="shared" si="128"/>
        <v>0.23124745966963278</v>
      </c>
      <c r="N132" s="27">
        <f t="shared" si="128"/>
        <v>-2.2244391504377066</v>
      </c>
      <c r="O132" s="27">
        <f t="shared" si="128"/>
        <v>-4.8264347068711633E-2</v>
      </c>
      <c r="P132" s="27">
        <f t="shared" si="128"/>
        <v>0.33652172399789304</v>
      </c>
      <c r="Q132" s="27">
        <f t="shared" si="129"/>
        <v>0.28825737692918141</v>
      </c>
      <c r="W132" t="str">
        <f t="shared" si="130"/>
        <v>51 Skilled agricultural and related trades</v>
      </c>
      <c r="X132" s="27">
        <f t="shared" si="131"/>
        <v>0.20507373369528714</v>
      </c>
      <c r="Y132" s="27">
        <f t="shared" si="131"/>
        <v>-0.1062414796681479</v>
      </c>
      <c r="Z132" s="27">
        <f t="shared" si="131"/>
        <v>5.3135498444528695E-2</v>
      </c>
      <c r="AA132" s="27">
        <f t="shared" si="131"/>
        <v>0.25670265015454441</v>
      </c>
      <c r="AB132" s="27">
        <f t="shared" si="132"/>
        <v>0.3098381485990731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-2.5456674055701018</v>
      </c>
      <c r="D133" s="27">
        <f t="shared" si="125"/>
        <v>0.11183567358605551</v>
      </c>
      <c r="E133" s="27">
        <f t="shared" si="125"/>
        <v>-0.94459214196802321</v>
      </c>
      <c r="F133" s="27">
        <f t="shared" si="126"/>
        <v>-0.83275646838196771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-2.4152937336584603</v>
      </c>
      <c r="O133" s="27">
        <f t="shared" si="128"/>
        <v>-0.22013098940241171</v>
      </c>
      <c r="P133" s="27">
        <f t="shared" si="128"/>
        <v>-1.0705061591916074</v>
      </c>
      <c r="Q133" s="27">
        <f t="shared" si="129"/>
        <v>-1.2906371485940191</v>
      </c>
      <c r="W133" t="str">
        <f t="shared" si="130"/>
        <v>52 Skilled metal, electrical and electronic trades</v>
      </c>
      <c r="X133" s="27">
        <f t="shared" si="131"/>
        <v>0.2114362299262782</v>
      </c>
      <c r="Y133" s="27">
        <f t="shared" si="131"/>
        <v>-0.13037367191163307</v>
      </c>
      <c r="Z133" s="27">
        <f t="shared" si="131"/>
        <v>0.3319666629884962</v>
      </c>
      <c r="AA133" s="27">
        <f t="shared" si="131"/>
        <v>0.12591401722356932</v>
      </c>
      <c r="AB133" s="27">
        <f t="shared" si="132"/>
        <v>0.45788068021206552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-1.475308395649396</v>
      </c>
      <c r="C134" s="27">
        <f t="shared" si="125"/>
        <v>-0.70768409585597425</v>
      </c>
      <c r="D134" s="27">
        <f t="shared" si="125"/>
        <v>-2.3273807903482435E-2</v>
      </c>
      <c r="E134" s="27">
        <f t="shared" si="125"/>
        <v>-1.2500473034696018</v>
      </c>
      <c r="F134" s="27">
        <f t="shared" si="126"/>
        <v>-1.2733211113730842</v>
      </c>
      <c r="L134" t="str">
        <f t="shared" si="127"/>
        <v>53 Skilled construction and building trades</v>
      </c>
      <c r="M134" s="27">
        <f t="shared" si="128"/>
        <v>-1.5381244652712383</v>
      </c>
      <c r="N134" s="27">
        <f t="shared" si="128"/>
        <v>-0.75266056634107414</v>
      </c>
      <c r="O134" s="27">
        <f t="shared" si="128"/>
        <v>7.5464839939947126E-2</v>
      </c>
      <c r="P134" s="27">
        <f t="shared" si="128"/>
        <v>-1.2772257403982596</v>
      </c>
      <c r="Q134" s="27">
        <f t="shared" si="129"/>
        <v>-1.2017609004583125</v>
      </c>
      <c r="W134" t="str">
        <f t="shared" si="130"/>
        <v>53 Skilled construction and building trades</v>
      </c>
      <c r="X134" s="27">
        <f t="shared" si="131"/>
        <v>6.2816069621809079E-2</v>
      </c>
      <c r="Y134" s="27">
        <f t="shared" si="131"/>
        <v>4.4976470485111636E-2</v>
      </c>
      <c r="Z134" s="27">
        <f t="shared" si="131"/>
        <v>-9.8738647843415572E-2</v>
      </c>
      <c r="AA134" s="27">
        <f t="shared" si="131"/>
        <v>2.7178436928653904E-2</v>
      </c>
      <c r="AB134" s="27">
        <f t="shared" si="132"/>
        <v>-7.1560210914761668E-2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-1.0808734030651497</v>
      </c>
      <c r="C135" s="27">
        <f t="shared" si="125"/>
        <v>-0.30709843386903657</v>
      </c>
      <c r="D135" s="27">
        <f t="shared" si="125"/>
        <v>0.55708070904844575</v>
      </c>
      <c r="E135" s="27">
        <f t="shared" si="125"/>
        <v>0.43716214267434061</v>
      </c>
      <c r="F135" s="27">
        <f t="shared" si="126"/>
        <v>0.99424285172278637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-0.46147176495019782</v>
      </c>
      <c r="O135" s="27">
        <f t="shared" si="128"/>
        <v>0.40124816859325119</v>
      </c>
      <c r="P135" s="27">
        <f t="shared" si="128"/>
        <v>0.14575548338207245</v>
      </c>
      <c r="Q135" s="27">
        <f t="shared" si="129"/>
        <v>0.54700365197532363</v>
      </c>
      <c r="W135" t="str">
        <f t="shared" si="130"/>
        <v>54 Textiles, printing and other skilled trades</v>
      </c>
      <c r="X135" s="27">
        <f t="shared" si="131"/>
        <v>-0.16976299063784506</v>
      </c>
      <c r="Y135" s="27">
        <f t="shared" si="131"/>
        <v>0.15437333108115414</v>
      </c>
      <c r="Z135" s="27">
        <f t="shared" si="131"/>
        <v>0.15583254045520523</v>
      </c>
      <c r="AA135" s="27">
        <f t="shared" si="131"/>
        <v>0.29140665929225129</v>
      </c>
      <c r="AB135" s="27">
        <f t="shared" si="132"/>
        <v>0.44723919974745652</v>
      </c>
    </row>
    <row r="136" spans="1:28" x14ac:dyDescent="0.2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-1.2653133962234477</v>
      </c>
      <c r="D136" s="27">
        <f t="shared" si="125"/>
        <v>2.0437331039770754</v>
      </c>
      <c r="E136" s="27">
        <f t="shared" si="125"/>
        <v>4.7715174598248922</v>
      </c>
      <c r="F136" s="27">
        <f t="shared" si="126"/>
        <v>6.8152505638019676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-0.25810866020200862</v>
      </c>
      <c r="O136" s="27">
        <f t="shared" si="128"/>
        <v>1.1412096562041603</v>
      </c>
      <c r="P136" s="27">
        <f t="shared" si="128"/>
        <v>1.3124538021828211</v>
      </c>
      <c r="Q136" s="27">
        <f t="shared" si="129"/>
        <v>2.4536634583869814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-1.0072047360215457</v>
      </c>
      <c r="Z136" s="27">
        <f t="shared" si="131"/>
        <v>0.9025234477728894</v>
      </c>
      <c r="AA136" s="27">
        <f t="shared" si="131"/>
        <v>3.4590636576420337</v>
      </c>
      <c r="AB136" s="27">
        <f t="shared" si="132"/>
        <v>4.3615871054149231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0.88879810858631814</v>
      </c>
      <c r="C137" s="27">
        <f t="shared" si="125"/>
        <v>0.22928398171869091</v>
      </c>
      <c r="D137" s="27">
        <f t="shared" si="125"/>
        <v>-0.44934218607073895</v>
      </c>
      <c r="E137" s="27">
        <f t="shared" si="125"/>
        <v>0.10822717372758106</v>
      </c>
      <c r="F137" s="27">
        <f t="shared" si="126"/>
        <v>-0.34111501234315789</v>
      </c>
      <c r="L137" t="str">
        <f t="shared" si="127"/>
        <v>62 Leisure, travel and related personal service occupations</v>
      </c>
      <c r="M137" s="27">
        <f t="shared" si="128"/>
        <v>0.3178793640076365</v>
      </c>
      <c r="N137" s="27">
        <f t="shared" si="128"/>
        <v>-0.18364273826847466</v>
      </c>
      <c r="O137" s="27">
        <f t="shared" si="128"/>
        <v>-5.1037788137811013E-2</v>
      </c>
      <c r="P137" s="27">
        <f t="shared" si="128"/>
        <v>0.24916989180610738</v>
      </c>
      <c r="Q137" s="27">
        <f t="shared" si="129"/>
        <v>0.19813210366829637</v>
      </c>
      <c r="W137" t="str">
        <f t="shared" si="130"/>
        <v>62 Leisure, travel and related personal service occupations</v>
      </c>
      <c r="X137" s="27">
        <f t="shared" si="131"/>
        <v>0.57091874457867586</v>
      </c>
      <c r="Y137" s="27">
        <f t="shared" si="131"/>
        <v>0.41292671998715846</v>
      </c>
      <c r="Z137" s="27">
        <f t="shared" si="131"/>
        <v>-0.3983043979329226</v>
      </c>
      <c r="AA137" s="27">
        <f t="shared" si="131"/>
        <v>-0.14094271807852099</v>
      </c>
      <c r="AB137" s="27">
        <f t="shared" si="132"/>
        <v>-0.53924711601144359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-0.10239886152223981</v>
      </c>
      <c r="C138" s="27">
        <f t="shared" si="125"/>
        <v>0.10165687541549634</v>
      </c>
      <c r="D138" s="27">
        <f t="shared" si="125"/>
        <v>-0.12207960009646174</v>
      </c>
      <c r="E138" s="27">
        <f t="shared" si="125"/>
        <v>3.9348285260291049E-2</v>
      </c>
      <c r="F138" s="27">
        <f t="shared" si="126"/>
        <v>-8.2731314836170688E-2</v>
      </c>
      <c r="L138" t="str">
        <f t="shared" si="127"/>
        <v>63 Community and civil enforcement occupations</v>
      </c>
      <c r="M138" s="27">
        <f t="shared" si="128"/>
        <v>-0.11771222675389603</v>
      </c>
      <c r="N138" s="27">
        <f t="shared" si="128"/>
        <v>0.12368973790558735</v>
      </c>
      <c r="O138" s="27">
        <f t="shared" si="128"/>
        <v>-0.17551221032535594</v>
      </c>
      <c r="P138" s="27">
        <f t="shared" si="128"/>
        <v>3.2750117719719501E-2</v>
      </c>
      <c r="Q138" s="27">
        <f t="shared" si="129"/>
        <v>-0.14276209260563644</v>
      </c>
      <c r="W138" t="str">
        <f t="shared" si="130"/>
        <v>63 Community and civil enforcement occupations</v>
      </c>
      <c r="X138" s="27">
        <f t="shared" si="131"/>
        <v>1.5313365231656495E-2</v>
      </c>
      <c r="Y138" s="27">
        <f t="shared" si="131"/>
        <v>-2.2032862490091648E-2</v>
      </c>
      <c r="Z138" s="27">
        <f t="shared" si="131"/>
        <v>5.3432610228894423E-2</v>
      </c>
      <c r="AA138" s="27">
        <f t="shared" si="131"/>
        <v>6.5981675405719087E-3</v>
      </c>
      <c r="AB138" s="27">
        <f t="shared" si="132"/>
        <v>6.0030777769466331E-2</v>
      </c>
    </row>
    <row r="139" spans="1:28" x14ac:dyDescent="0.2">
      <c r="A139" t="str">
        <f t="shared" si="124"/>
        <v>71 Sales occupations</v>
      </c>
      <c r="B139" s="27">
        <f t="shared" si="125"/>
        <v>-4.3372991881469893</v>
      </c>
      <c r="C139" s="27">
        <f t="shared" si="125"/>
        <v>-0.35434913236021615</v>
      </c>
      <c r="D139" s="27">
        <f t="shared" si="125"/>
        <v>-0.25321760131615179</v>
      </c>
      <c r="E139" s="27">
        <f t="shared" si="125"/>
        <v>-0.64764729297933243</v>
      </c>
      <c r="F139" s="27">
        <f t="shared" si="126"/>
        <v>-0.90086489429548422</v>
      </c>
      <c r="L139" t="str">
        <f t="shared" si="127"/>
        <v>71 Sales occupations</v>
      </c>
      <c r="M139" s="27">
        <f t="shared" si="128"/>
        <v>-1.4064017080695219</v>
      </c>
      <c r="N139" s="27">
        <f t="shared" si="128"/>
        <v>-3.0631854610216891E-3</v>
      </c>
      <c r="O139" s="27">
        <f t="shared" si="128"/>
        <v>7.9003937667314617E-2</v>
      </c>
      <c r="P139" s="27">
        <f t="shared" si="128"/>
        <v>7.8514386065002384E-2</v>
      </c>
      <c r="Q139" s="27">
        <f t="shared" si="129"/>
        <v>0.157518323732317</v>
      </c>
      <c r="W139" t="str">
        <f t="shared" si="130"/>
        <v>71 Sales occupations</v>
      </c>
      <c r="X139" s="27">
        <f t="shared" si="131"/>
        <v>-2.9308974800774514</v>
      </c>
      <c r="Y139" s="27">
        <f t="shared" si="131"/>
        <v>-0.35128594689920334</v>
      </c>
      <c r="Z139" s="27">
        <f t="shared" si="131"/>
        <v>-0.3322215389834291</v>
      </c>
      <c r="AA139" s="27">
        <f t="shared" si="131"/>
        <v>-0.72616167904438278</v>
      </c>
      <c r="AB139" s="27">
        <f t="shared" si="132"/>
        <v>-1.0583832180278119</v>
      </c>
    </row>
    <row r="140" spans="1:28" x14ac:dyDescent="0.2">
      <c r="A140" t="str">
        <f t="shared" si="124"/>
        <v>72 Customer service occupations</v>
      </c>
      <c r="B140" s="27">
        <f t="shared" si="125"/>
        <v>0.43882869541585379</v>
      </c>
      <c r="C140" s="27">
        <f t="shared" si="125"/>
        <v>4.2261405421299969E-2</v>
      </c>
      <c r="D140" s="27">
        <f t="shared" si="125"/>
        <v>0.85070488911476794</v>
      </c>
      <c r="E140" s="27">
        <f t="shared" si="125"/>
        <v>1.0296567226502713</v>
      </c>
      <c r="F140" s="27">
        <f t="shared" si="126"/>
        <v>1.8803616117650392</v>
      </c>
      <c r="L140" t="str">
        <f t="shared" si="127"/>
        <v>72 Customer service occupations</v>
      </c>
      <c r="M140" s="27">
        <f t="shared" si="128"/>
        <v>-0.23358099233939145</v>
      </c>
      <c r="N140" s="27">
        <f t="shared" si="128"/>
        <v>0.38760033856823162</v>
      </c>
      <c r="O140" s="27">
        <f t="shared" si="128"/>
        <v>0.63250512786902924</v>
      </c>
      <c r="P140" s="27">
        <f t="shared" si="128"/>
        <v>0.52019064461080644</v>
      </c>
      <c r="Q140" s="27">
        <f t="shared" si="129"/>
        <v>1.1526957724798357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-0.34533893314693387</v>
      </c>
      <c r="Z140" s="27">
        <f t="shared" si="131"/>
        <v>0.21819976124575557</v>
      </c>
      <c r="AA140" s="27">
        <f t="shared" si="131"/>
        <v>0.50946607803944932</v>
      </c>
      <c r="AB140" s="27">
        <f t="shared" si="132"/>
        <v>0.7276658392852049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-0.18615982854971946</v>
      </c>
      <c r="C141" s="27">
        <f t="shared" si="125"/>
        <v>-1.4765250622086903</v>
      </c>
      <c r="D141" s="27">
        <f t="shared" si="125"/>
        <v>0.80429358978931553</v>
      </c>
      <c r="E141" s="27">
        <f t="shared" si="125"/>
        <v>-0.66975420098911442</v>
      </c>
      <c r="F141" s="27">
        <f t="shared" si="126"/>
        <v>0.13453938880020111</v>
      </c>
      <c r="L141" t="str">
        <f t="shared" si="127"/>
        <v>81 Process, plant and machine operatives</v>
      </c>
      <c r="M141" s="27">
        <f t="shared" si="128"/>
        <v>-0.3149334838432285</v>
      </c>
      <c r="N141" s="27">
        <f t="shared" si="128"/>
        <v>-1.0000318822495693</v>
      </c>
      <c r="O141" s="27">
        <f t="shared" si="128"/>
        <v>0.211165200217307</v>
      </c>
      <c r="P141" s="27">
        <f t="shared" si="128"/>
        <v>-0.48086165856386209</v>
      </c>
      <c r="Q141" s="27">
        <f t="shared" si="129"/>
        <v>-0.26969645834655509</v>
      </c>
      <c r="W141" t="str">
        <f t="shared" si="130"/>
        <v>81 Process, plant and machine operatives</v>
      </c>
      <c r="X141" s="27">
        <f t="shared" si="131"/>
        <v>0.12877365529350771</v>
      </c>
      <c r="Y141" s="27">
        <f t="shared" si="131"/>
        <v>-0.47649317995912366</v>
      </c>
      <c r="Z141" s="27">
        <f t="shared" si="131"/>
        <v>0.59312838957201519</v>
      </c>
      <c r="AA141" s="27">
        <f t="shared" si="131"/>
        <v>-0.18889254242525988</v>
      </c>
      <c r="AB141" s="27">
        <f t="shared" si="132"/>
        <v>0.40423584714675531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2.7287128311456996</v>
      </c>
      <c r="C142" s="27">
        <f t="shared" si="125"/>
        <v>-2.2072177264123809</v>
      </c>
      <c r="D142" s="27">
        <f t="shared" si="125"/>
        <v>0.90324876957774691</v>
      </c>
      <c r="E142" s="27">
        <f t="shared" si="125"/>
        <v>0.20709694858510019</v>
      </c>
      <c r="F142" s="27">
        <f t="shared" si="126"/>
        <v>1.1103457181628471</v>
      </c>
      <c r="L142" t="str">
        <f t="shared" si="127"/>
        <v>82 Transport and mobile machine drivers and operatives</v>
      </c>
      <c r="M142" s="27">
        <f t="shared" si="128"/>
        <v>2.6506447453548407</v>
      </c>
      <c r="N142" s="27">
        <f t="shared" si="128"/>
        <v>-2.1388786108023989</v>
      </c>
      <c r="O142" s="27">
        <f t="shared" si="128"/>
        <v>0.42560094662582593</v>
      </c>
      <c r="P142" s="27">
        <f t="shared" si="128"/>
        <v>-4.572902206926166E-2</v>
      </c>
      <c r="Q142" s="27">
        <f t="shared" si="129"/>
        <v>0.37987192455656427</v>
      </c>
      <c r="W142" t="str">
        <f t="shared" si="130"/>
        <v>82 Transport and mobile machine drivers and operatives</v>
      </c>
      <c r="X142" s="27">
        <f t="shared" si="131"/>
        <v>7.8068085790863995E-2</v>
      </c>
      <c r="Y142" s="27">
        <f t="shared" si="131"/>
        <v>-6.8339115610019041E-2</v>
      </c>
      <c r="Z142" s="27">
        <f t="shared" si="131"/>
        <v>0.47764782295194919</v>
      </c>
      <c r="AA142" s="27">
        <f t="shared" si="131"/>
        <v>0.25282597065435075</v>
      </c>
      <c r="AB142" s="27">
        <f t="shared" si="132"/>
        <v>0.73047379360629994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-0.9561559678292948</v>
      </c>
      <c r="C143" s="27">
        <f t="shared" si="125"/>
        <v>-0.84911265338602693</v>
      </c>
      <c r="D143" s="27">
        <f t="shared" si="125"/>
        <v>5.2123811038942938</v>
      </c>
      <c r="E143" s="27">
        <f t="shared" si="125"/>
        <v>1.8503252180506262</v>
      </c>
      <c r="F143" s="27">
        <f t="shared" si="126"/>
        <v>7.06270632194492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-0.48098261306398449</v>
      </c>
      <c r="O143" s="27">
        <f t="shared" si="128"/>
        <v>1.9058891272827321</v>
      </c>
      <c r="P143" s="27">
        <f t="shared" si="128"/>
        <v>0.71425346111197641</v>
      </c>
      <c r="Q143" s="27">
        <f t="shared" si="129"/>
        <v>2.6201425883947085</v>
      </c>
      <c r="W143" t="str">
        <f t="shared" si="130"/>
        <v>91 Elementary trades and related occupations</v>
      </c>
      <c r="X143" s="27">
        <f t="shared" si="131"/>
        <v>-0.17499390790357316</v>
      </c>
      <c r="Y143" s="27">
        <f t="shared" si="131"/>
        <v>-0.36813004032204777</v>
      </c>
      <c r="Z143" s="27">
        <f t="shared" si="131"/>
        <v>3.3064919766115803</v>
      </c>
      <c r="AA143" s="27">
        <f t="shared" si="131"/>
        <v>1.1360717569386223</v>
      </c>
      <c r="AB143" s="27">
        <f t="shared" si="132"/>
        <v>4.4425637335502026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-0.62784640476130704</v>
      </c>
      <c r="C144" s="27">
        <f t="shared" si="125"/>
        <v>-3.9871469298005877</v>
      </c>
      <c r="D144" s="27">
        <f t="shared" si="125"/>
        <v>-4.716667914441409</v>
      </c>
      <c r="E144" s="27">
        <f t="shared" si="125"/>
        <v>-2.7732832018973994</v>
      </c>
      <c r="F144" s="27">
        <f t="shared" si="126"/>
        <v>-7.4899511163388084</v>
      </c>
      <c r="L144" t="str">
        <f t="shared" si="127"/>
        <v>92 Elementary administration and service occupations</v>
      </c>
      <c r="M144" s="27">
        <f t="shared" si="128"/>
        <v>-1.9323442070465404</v>
      </c>
      <c r="N144" s="27">
        <f t="shared" si="128"/>
        <v>-1.0306176755878269</v>
      </c>
      <c r="O144" s="27">
        <f t="shared" si="128"/>
        <v>-0.68727603987897368</v>
      </c>
      <c r="P144" s="27">
        <f t="shared" si="128"/>
        <v>-1.1774939687751989</v>
      </c>
      <c r="Q144" s="27">
        <f t="shared" si="129"/>
        <v>-1.8647700086541725</v>
      </c>
      <c r="W144" t="str">
        <f t="shared" si="130"/>
        <v>92 Elementary administration and service occupations</v>
      </c>
      <c r="X144" s="27">
        <f t="shared" si="131"/>
        <v>1.3044978022852156</v>
      </c>
      <c r="Y144" s="27">
        <f t="shared" si="131"/>
        <v>-2.9565292542127644</v>
      </c>
      <c r="Z144" s="27">
        <f t="shared" si="131"/>
        <v>-4.029391874562485</v>
      </c>
      <c r="AA144" s="27">
        <f t="shared" si="131"/>
        <v>-1.5957892331221402</v>
      </c>
      <c r="AB144" s="27">
        <f t="shared" si="132"/>
        <v>-5.6251811076846252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-7.8669999999993365</v>
      </c>
      <c r="D146" s="29">
        <f>E35-D35</f>
        <v>15.505999999999347</v>
      </c>
      <c r="E146" s="29">
        <f>F35-E35</f>
        <v>27.109000000000492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7.226327413676529</v>
      </c>
      <c r="N146" s="29">
        <f t="shared" ref="N146" si="135">O35-N35</f>
        <v>-6.5771818845352357</v>
      </c>
      <c r="O146" s="29">
        <f>P35-O35</f>
        <v>7.506723448274073</v>
      </c>
      <c r="P146" s="29">
        <f>Q35-P35</f>
        <v>11.273323188743916</v>
      </c>
      <c r="Q146" s="29">
        <f t="shared" ref="Q146" si="136">Q35-O35</f>
        <v>18.780046637017989</v>
      </c>
      <c r="W146" s="24" t="str">
        <f>W35</f>
        <v>All occupations</v>
      </c>
      <c r="X146" s="29">
        <f>Y35-X35</f>
        <v>17.643672586323277</v>
      </c>
      <c r="Y146" s="29">
        <f t="shared" ref="Y146" si="137">Z35-Y35</f>
        <v>-1.2898181154644419</v>
      </c>
      <c r="Z146" s="29">
        <f>AA35-Z35</f>
        <v>7.9992765517255862</v>
      </c>
      <c r="AA146" s="29">
        <f>AB35-AA35</f>
        <v>15.835676811256519</v>
      </c>
      <c r="AB146" s="29">
        <f t="shared" ref="AB146" si="138">AB35-Z35</f>
        <v>23.834953362982105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33.977977302456395</v>
      </c>
      <c r="C153" s="11">
        <f t="shared" ref="C153:F153" si="143">C8</f>
        <v>39.842489474297444</v>
      </c>
      <c r="D153" s="11">
        <f t="shared" si="143"/>
        <v>40.220668174527788</v>
      </c>
      <c r="E153" s="11">
        <f t="shared" si="143"/>
        <v>36.777444359270632</v>
      </c>
      <c r="F153" s="11">
        <f t="shared" si="143"/>
        <v>40.325726900663049</v>
      </c>
      <c r="H153" s="40">
        <f>IF(D$151-B$151 &lt;&gt; 0,(EXP(LN(D153/B153)/(D$151-B$151))-1)*100,0)</f>
        <v>3.4309114671907226</v>
      </c>
      <c r="I153" s="40">
        <f>IF(F$151-D$151 &lt;&gt; 0,(EXP(LN(F153/D153)/(F$151-D$151))-1)*100,0)</f>
        <v>1.7392530361437508E-2</v>
      </c>
      <c r="L153" s="10" t="str">
        <f>L8</f>
        <v>11 Corporate managers and directors</v>
      </c>
      <c r="M153" s="11">
        <f>M8</f>
        <v>23.847599261321129</v>
      </c>
      <c r="N153" s="11">
        <f t="shared" ref="N153:Q153" si="144">N8</f>
        <v>26.864257741431679</v>
      </c>
      <c r="O153" s="11">
        <f t="shared" si="144"/>
        <v>26.878904979491512</v>
      </c>
      <c r="P153" s="11">
        <f t="shared" si="144"/>
        <v>23.417226567524143</v>
      </c>
      <c r="Q153" s="11">
        <f t="shared" si="144"/>
        <v>24.316071312937577</v>
      </c>
      <c r="S153" s="40">
        <f>IF(O$151-M$151 &lt;&gt; 0,(EXP(LN(O153/M153)/(O$151-M$151))-1)*100,0)</f>
        <v>2.4220304937258907</v>
      </c>
      <c r="T153" s="40">
        <f>IF(Q$151-O$151 &lt;&gt; 0,(EXP(LN(Q153/O153)/(Q$151-O$151))-1)*100,0)</f>
        <v>-0.66580214870121113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12.978231732865703</v>
      </c>
      <c r="Z153" s="11">
        <f t="shared" si="145"/>
        <v>13.341763195036258</v>
      </c>
      <c r="AA153" s="11">
        <f t="shared" si="145"/>
        <v>13.360217791746569</v>
      </c>
      <c r="AB153" s="11">
        <f t="shared" si="145"/>
        <v>16.009655587725458</v>
      </c>
      <c r="AD153" s="40">
        <f>IF(Z$151-X$151 &lt;&gt; 0,(EXP(LN(Z153/X153)/(Z$151-X$151))-1)*100,0)</f>
        <v>5.6616808531285034</v>
      </c>
      <c r="AE153" s="40">
        <f>IF(AB$151-Z$151 &lt;&gt; 0,(EXP(LN(AB153/Z153)/(AB$151-Z$151))-1)*100,0)</f>
        <v>1.2226999930908367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16.556155710344658</v>
      </c>
      <c r="E154" s="11">
        <f t="shared" si="146"/>
        <v>17.228378424522905</v>
      </c>
      <c r="F154" s="11">
        <f t="shared" si="146"/>
        <v>19.553592918854807</v>
      </c>
      <c r="H154" s="40">
        <f t="shared" ref="H154:H177" si="147">IF(D$151-B$151 &lt;&gt; 0,(EXP(LN(D154/B154)/(D$151-B$151))-1)*100,0)</f>
        <v>0.96634208784336373</v>
      </c>
      <c r="I154" s="40">
        <f t="shared" ref="I154:I180" si="148">IF(F$151-D$151 &lt;&gt; 0,(EXP(LN(F154/D154)/(F$151-D$151))-1)*100,0)</f>
        <v>1.1155164756221136</v>
      </c>
      <c r="L154" s="10" t="str">
        <f t="shared" ref="L154:Q154" si="149">L9</f>
        <v>12 Other managers and proprietors</v>
      </c>
      <c r="M154" s="11">
        <f t="shared" si="149"/>
        <v>9.4081376289226313</v>
      </c>
      <c r="N154" s="11">
        <f t="shared" si="149"/>
        <v>9.314538420883979</v>
      </c>
      <c r="O154" s="11">
        <f t="shared" si="149"/>
        <v>9.3616785938916856</v>
      </c>
      <c r="P154" s="11">
        <f t="shared" si="149"/>
        <v>10.58095382140081</v>
      </c>
      <c r="Q154" s="11">
        <f t="shared" si="149"/>
        <v>11.939851871679677</v>
      </c>
      <c r="S154" s="40">
        <f t="shared" ref="S154:S177" si="150">IF(O$151-M$151 &lt;&gt; 0,(EXP(LN(O154/M154)/(O$151-M$151))-1)*100,0)</f>
        <v>-9.8959175262414156E-2</v>
      </c>
      <c r="T154" s="40">
        <f t="shared" ref="T154:T177" si="151">IF(Q$151-O$151 &lt;&gt; 0,(EXP(LN(Q154/O154)/(Q$151-O$151))-1)*100,0)</f>
        <v>1.6349350899689696</v>
      </c>
      <c r="W154" s="10" t="str">
        <f t="shared" ref="W154:AB154" si="152">W9</f>
        <v>12 Other managers and proprietors</v>
      </c>
      <c r="X154" s="11">
        <f t="shared" si="152"/>
        <v>6.3707502390117687</v>
      </c>
      <c r="Y154" s="11">
        <f t="shared" si="152"/>
        <v>7.0459579030756005</v>
      </c>
      <c r="Z154" s="11">
        <f t="shared" si="152"/>
        <v>7.1944771164529708</v>
      </c>
      <c r="AA154" s="11">
        <f t="shared" si="152"/>
        <v>6.6474246031220616</v>
      </c>
      <c r="AB154" s="11">
        <f t="shared" si="152"/>
        <v>7.6137410471751261</v>
      </c>
      <c r="AD154" s="40">
        <f t="shared" ref="AD154:AD177" si="153">IF(Z$151-X$151 &lt;&gt; 0,(EXP(LN(Z154/X154)/(Z$151-X$151))-1)*100,0)</f>
        <v>2.4617410628073877</v>
      </c>
      <c r="AE154" s="40">
        <f t="shared" ref="AE154:AE177" si="154">IF(AB$151-Z$151 &lt;&gt; 0,(EXP(LN(AB154/Z154)/(AB$151-Z$151))-1)*100,0)</f>
        <v>0.37832038358793785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37.920044872778469</v>
      </c>
      <c r="D155" s="11">
        <f t="shared" si="146"/>
        <v>38.711672394980909</v>
      </c>
      <c r="E155" s="11">
        <f t="shared" si="146"/>
        <v>47.31110514631807</v>
      </c>
      <c r="F155" s="11">
        <f t="shared" si="146"/>
        <v>53.937348221907044</v>
      </c>
      <c r="H155" s="40">
        <f t="shared" si="147"/>
        <v>3.7769662552322503</v>
      </c>
      <c r="I155" s="40">
        <f t="shared" si="148"/>
        <v>2.2358417685613974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25.868716635522972</v>
      </c>
      <c r="N155" s="11">
        <f t="shared" si="155"/>
        <v>30.953503953956787</v>
      </c>
      <c r="O155" s="11">
        <f t="shared" si="155"/>
        <v>30.184063770295982</v>
      </c>
      <c r="P155" s="11">
        <f t="shared" si="155"/>
        <v>35.772727357882033</v>
      </c>
      <c r="Q155" s="11">
        <f t="shared" si="155"/>
        <v>39.785292120246645</v>
      </c>
      <c r="S155" s="40">
        <f t="shared" si="150"/>
        <v>3.1336920566555904</v>
      </c>
      <c r="T155" s="40">
        <f t="shared" si="151"/>
        <v>1.8582763523669055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6.2928414643238595</v>
      </c>
      <c r="Y155" s="11">
        <f t="shared" si="156"/>
        <v>6.9665409188216652</v>
      </c>
      <c r="Z155" s="11">
        <f t="shared" si="156"/>
        <v>8.5276086246849481</v>
      </c>
      <c r="AA155" s="11">
        <f t="shared" si="156"/>
        <v>11.53837778843601</v>
      </c>
      <c r="AB155" s="11">
        <f t="shared" si="156"/>
        <v>14.152056101660387</v>
      </c>
      <c r="AD155" s="40">
        <f t="shared" si="153"/>
        <v>6.2664307602492642</v>
      </c>
      <c r="AE155" s="40">
        <f t="shared" si="154"/>
        <v>3.4346744979773636</v>
      </c>
    </row>
    <row r="156" spans="1:31" x14ac:dyDescent="0.2">
      <c r="A156" s="10" t="str">
        <f t="shared" si="142"/>
        <v>22 Health professionals</v>
      </c>
      <c r="B156" s="11">
        <f t="shared" si="142"/>
        <v>15.984865159184784</v>
      </c>
      <c r="C156" s="11">
        <f t="shared" si="146"/>
        <v>19.078598945273075</v>
      </c>
      <c r="D156" s="11">
        <f t="shared" si="146"/>
        <v>18.652888649516367</v>
      </c>
      <c r="E156" s="11">
        <f t="shared" si="146"/>
        <v>18.863947239451619</v>
      </c>
      <c r="F156" s="11">
        <f t="shared" si="146"/>
        <v>21.093986383577185</v>
      </c>
      <c r="H156" s="40">
        <f t="shared" si="147"/>
        <v>3.1353208770027008</v>
      </c>
      <c r="I156" s="40">
        <f t="shared" si="148"/>
        <v>0.82328364578339031</v>
      </c>
      <c r="L156" s="10" t="str">
        <f t="shared" ref="L156:Q156" si="157">L11</f>
        <v>22 Health professionals</v>
      </c>
      <c r="M156" s="11">
        <f t="shared" si="157"/>
        <v>4.5465163291701822</v>
      </c>
      <c r="N156" s="11">
        <f t="shared" si="157"/>
        <v>5.0803789352422504</v>
      </c>
      <c r="O156" s="11">
        <f t="shared" si="157"/>
        <v>5.0594651193452842</v>
      </c>
      <c r="P156" s="11">
        <f t="shared" si="157"/>
        <v>5.2175421979039918</v>
      </c>
      <c r="Q156" s="11">
        <f t="shared" si="157"/>
        <v>5.8769973653521062</v>
      </c>
      <c r="S156" s="40">
        <f t="shared" si="150"/>
        <v>2.1610081938786774</v>
      </c>
      <c r="T156" s="40">
        <f t="shared" si="151"/>
        <v>1.0035703892842696</v>
      </c>
      <c r="W156" s="10" t="str">
        <f t="shared" ref="W156:AB156" si="158">W11</f>
        <v>22 Health professionals</v>
      </c>
      <c r="X156" s="11">
        <f t="shared" si="158"/>
        <v>11.438348830014599</v>
      </c>
      <c r="Y156" s="11">
        <f t="shared" si="158"/>
        <v>13.998220010030828</v>
      </c>
      <c r="Z156" s="11">
        <f t="shared" si="158"/>
        <v>13.593423530171082</v>
      </c>
      <c r="AA156" s="11">
        <f t="shared" si="158"/>
        <v>13.646405041547606</v>
      </c>
      <c r="AB156" s="11">
        <f t="shared" si="158"/>
        <v>15.216989018225117</v>
      </c>
      <c r="AD156" s="40">
        <f t="shared" si="153"/>
        <v>3.5125726135608604</v>
      </c>
      <c r="AE156" s="40">
        <f t="shared" si="154"/>
        <v>0.7550118853811183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23.390817236214609</v>
      </c>
      <c r="C157" s="11">
        <f t="shared" si="146"/>
        <v>27.040079951266073</v>
      </c>
      <c r="D157" s="11">
        <f t="shared" si="146"/>
        <v>28.103818172232611</v>
      </c>
      <c r="E157" s="11">
        <f t="shared" si="146"/>
        <v>27.377711976075954</v>
      </c>
      <c r="F157" s="11">
        <f t="shared" si="146"/>
        <v>29.337348958342325</v>
      </c>
      <c r="H157" s="40">
        <f t="shared" si="147"/>
        <v>3.7394607796997104</v>
      </c>
      <c r="I157" s="40">
        <f t="shared" si="148"/>
        <v>0.28678355700315628</v>
      </c>
      <c r="L157" s="10" t="str">
        <f t="shared" ref="L157:Q157" si="159">L12</f>
        <v>23 Teaching and other educational professionals</v>
      </c>
      <c r="M157" s="11">
        <f t="shared" si="159"/>
        <v>8.3364193449219517</v>
      </c>
      <c r="N157" s="11">
        <f t="shared" si="159"/>
        <v>8.4705176801352966</v>
      </c>
      <c r="O157" s="11">
        <f t="shared" si="159"/>
        <v>9.0041491243330487</v>
      </c>
      <c r="P157" s="11">
        <f t="shared" si="159"/>
        <v>9.0356025502580781</v>
      </c>
      <c r="Q157" s="11">
        <f t="shared" si="159"/>
        <v>9.6014994590744305</v>
      </c>
      <c r="S157" s="40">
        <f t="shared" si="150"/>
        <v>1.5529690746980185</v>
      </c>
      <c r="T157" s="40">
        <f t="shared" si="151"/>
        <v>0.4291434948086037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18.569562271130774</v>
      </c>
      <c r="Z157" s="11">
        <f t="shared" si="160"/>
        <v>19.099669047899514</v>
      </c>
      <c r="AA157" s="11">
        <f t="shared" si="160"/>
        <v>18.342109425817863</v>
      </c>
      <c r="AB157" s="11">
        <f t="shared" si="160"/>
        <v>19.735849499267907</v>
      </c>
      <c r="AD157" s="40">
        <f t="shared" si="153"/>
        <v>4.875124725250024</v>
      </c>
      <c r="AE157" s="40">
        <f t="shared" si="154"/>
        <v>0.21867705650939762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35.721956350312233</v>
      </c>
      <c r="E158" s="11">
        <f t="shared" si="146"/>
        <v>37.712936550655044</v>
      </c>
      <c r="F158" s="11">
        <f t="shared" si="146"/>
        <v>42.347261296703714</v>
      </c>
      <c r="H158" s="40">
        <f t="shared" si="147"/>
        <v>4.9279338233398473</v>
      </c>
      <c r="I158" s="40">
        <f t="shared" si="148"/>
        <v>1.1407119079368977</v>
      </c>
      <c r="L158" s="10" t="str">
        <f t="shared" ref="L158:Q158" si="161">L13</f>
        <v>24 Business, media and public service professionals</v>
      </c>
      <c r="M158" s="11">
        <f t="shared" si="161"/>
        <v>16.838880520074373</v>
      </c>
      <c r="N158" s="11">
        <f t="shared" si="161"/>
        <v>19.444957038034058</v>
      </c>
      <c r="O158" s="11">
        <f t="shared" si="161"/>
        <v>20.314796758326722</v>
      </c>
      <c r="P158" s="11">
        <f t="shared" si="161"/>
        <v>21.594279242116009</v>
      </c>
      <c r="Q158" s="11">
        <f t="shared" si="161"/>
        <v>23.363369983947276</v>
      </c>
      <c r="S158" s="40">
        <f t="shared" si="150"/>
        <v>3.8245011855981392</v>
      </c>
      <c r="T158" s="40">
        <f t="shared" si="151"/>
        <v>0.93649045681454268</v>
      </c>
      <c r="W158" s="10" t="str">
        <f t="shared" ref="W158:AB158" si="162">W13</f>
        <v>24 Business, media and public service professionals</v>
      </c>
      <c r="X158" s="11">
        <f t="shared" si="162"/>
        <v>11.246455873734279</v>
      </c>
      <c r="Y158" s="11">
        <f t="shared" si="162"/>
        <v>14.049637683367163</v>
      </c>
      <c r="Z158" s="11">
        <f t="shared" si="162"/>
        <v>15.407159591985486</v>
      </c>
      <c r="AA158" s="11">
        <f t="shared" si="162"/>
        <v>16.118657308539071</v>
      </c>
      <c r="AB158" s="11">
        <f t="shared" si="162"/>
        <v>18.98389131275653</v>
      </c>
      <c r="AD158" s="40">
        <f t="shared" si="153"/>
        <v>6.4979822397726261</v>
      </c>
      <c r="AE158" s="40">
        <f t="shared" si="154"/>
        <v>1.4014527778480002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8.8123341385308578</v>
      </c>
      <c r="C159" s="11">
        <f t="shared" si="146"/>
        <v>10.622488242201339</v>
      </c>
      <c r="D159" s="11">
        <f t="shared" si="146"/>
        <v>11.432372485839808</v>
      </c>
      <c r="E159" s="11">
        <f t="shared" si="146"/>
        <v>10.801485284282109</v>
      </c>
      <c r="F159" s="11">
        <f t="shared" si="146"/>
        <v>11.815907095082672</v>
      </c>
      <c r="H159" s="40">
        <f t="shared" si="147"/>
        <v>5.3438246634639919</v>
      </c>
      <c r="I159" s="40">
        <f t="shared" si="148"/>
        <v>0.22022654139288722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6.2515654309118638</v>
      </c>
      <c r="N159" s="11">
        <f t="shared" si="163"/>
        <v>7.8432606946349805</v>
      </c>
      <c r="O159" s="11">
        <f t="shared" si="163"/>
        <v>8.0798947289096983</v>
      </c>
      <c r="P159" s="11">
        <f t="shared" si="163"/>
        <v>7.2072933436444737</v>
      </c>
      <c r="Q159" s="11">
        <f t="shared" si="163"/>
        <v>7.5325670645250327</v>
      </c>
      <c r="S159" s="40">
        <f t="shared" si="150"/>
        <v>5.2648520258010478</v>
      </c>
      <c r="T159" s="40">
        <f t="shared" si="151"/>
        <v>-0.46652801824941248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2.5607687076189931</v>
      </c>
      <c r="Y159" s="11">
        <f t="shared" si="164"/>
        <v>2.7792275475663732</v>
      </c>
      <c r="Z159" s="11">
        <f t="shared" si="164"/>
        <v>3.3524777569301154</v>
      </c>
      <c r="AA159" s="11">
        <f t="shared" si="164"/>
        <v>3.5941919406376321</v>
      </c>
      <c r="AB159" s="11">
        <f t="shared" si="164"/>
        <v>4.2833400305576195</v>
      </c>
      <c r="AD159" s="40">
        <f t="shared" si="153"/>
        <v>5.535630768264399</v>
      </c>
      <c r="AE159" s="40">
        <f t="shared" si="154"/>
        <v>1.6469713735539182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6.9872614433948819</v>
      </c>
      <c r="C160" s="11">
        <f t="shared" si="146"/>
        <v>8.1943651411463012</v>
      </c>
      <c r="D160" s="11">
        <f t="shared" si="146"/>
        <v>8.2795156082857844</v>
      </c>
      <c r="E160" s="11">
        <f t="shared" si="146"/>
        <v>13.230824541180203</v>
      </c>
      <c r="F160" s="11">
        <f t="shared" si="146"/>
        <v>16.19340961459876</v>
      </c>
      <c r="H160" s="40">
        <f t="shared" si="147"/>
        <v>3.4521657863986643</v>
      </c>
      <c r="I160" s="40">
        <f t="shared" si="148"/>
        <v>4.5736399076478973</v>
      </c>
      <c r="L160" s="10" t="str">
        <f t="shared" ref="L160:Q160" si="165">L15</f>
        <v>32 Health and social care associate professionals</v>
      </c>
      <c r="M160" s="11">
        <f t="shared" si="165"/>
        <v>1.4279205267257471</v>
      </c>
      <c r="N160" s="11">
        <f t="shared" si="165"/>
        <v>1.3941317329349712</v>
      </c>
      <c r="O160" s="11">
        <f t="shared" si="165"/>
        <v>1.4501086696560257</v>
      </c>
      <c r="P160" s="11">
        <f t="shared" si="165"/>
        <v>1.9667492077600914</v>
      </c>
      <c r="Q160" s="11">
        <f t="shared" si="165"/>
        <v>2.2754276842602148</v>
      </c>
      <c r="S160" s="40">
        <f t="shared" si="150"/>
        <v>0.30886178613618309</v>
      </c>
      <c r="T160" s="40">
        <f>IF(Q$151-O$151 &lt;&gt; 0,(EXP(LN(Q160/O160)/(Q$151-O$151))-1)*100,0)</f>
        <v>3.0490911674177168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6.8002334082113238</v>
      </c>
      <c r="Z160" s="11">
        <f t="shared" si="166"/>
        <v>6.8294069386297647</v>
      </c>
      <c r="AA160" s="11">
        <f t="shared" si="166"/>
        <v>11.264075333420115</v>
      </c>
      <c r="AB160" s="11">
        <f t="shared" si="166"/>
        <v>13.917981930338545</v>
      </c>
      <c r="AD160" s="40">
        <f t="shared" si="153"/>
        <v>4.2010120007804241</v>
      </c>
      <c r="AE160" s="40">
        <f t="shared" si="154"/>
        <v>4.8607320148089439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4.8122240370097495</v>
      </c>
      <c r="D161" s="11">
        <f t="shared" si="146"/>
        <v>5.1751889700818694</v>
      </c>
      <c r="E161" s="11">
        <f t="shared" si="146"/>
        <v>4.5692759838683212</v>
      </c>
      <c r="F161" s="11">
        <f t="shared" si="146"/>
        <v>5.1058753605063441</v>
      </c>
      <c r="H161" s="40">
        <f t="shared" si="147"/>
        <v>-0.19280556733726195</v>
      </c>
      <c r="I161" s="40">
        <f t="shared" si="148"/>
        <v>-8.9852583832294997E-2</v>
      </c>
      <c r="L161" s="10" t="str">
        <f t="shared" ref="L161:Q161" si="167">L16</f>
        <v>33 Protective service occupations</v>
      </c>
      <c r="M161" s="11">
        <f t="shared" si="167"/>
        <v>3.8623109411668977</v>
      </c>
      <c r="N161" s="11">
        <f t="shared" si="167"/>
        <v>3.4466737327975516</v>
      </c>
      <c r="O161" s="11">
        <f t="shared" si="167"/>
        <v>3.6278044233311868</v>
      </c>
      <c r="P161" s="11">
        <f t="shared" si="167"/>
        <v>3.1091789882583658</v>
      </c>
      <c r="Q161" s="11">
        <f t="shared" si="167"/>
        <v>3.1116041802141559</v>
      </c>
      <c r="S161" s="40">
        <f t="shared" si="150"/>
        <v>-1.2449470207005819</v>
      </c>
      <c r="T161" s="40">
        <f t="shared" si="151"/>
        <v>-1.0180439345104264</v>
      </c>
      <c r="W161" s="10" t="str">
        <f t="shared" ref="W161:AB161" si="168">W16</f>
        <v>33 Protective service occupations</v>
      </c>
      <c r="X161" s="11">
        <f t="shared" si="168"/>
        <v>1.3630581680548721</v>
      </c>
      <c r="Y161" s="11">
        <f t="shared" si="168"/>
        <v>1.3655503042122095</v>
      </c>
      <c r="Z161" s="11">
        <f t="shared" si="168"/>
        <v>1.5473845467506817</v>
      </c>
      <c r="AA161" s="11">
        <f t="shared" si="168"/>
        <v>1.4600969956099463</v>
      </c>
      <c r="AB161" s="11">
        <f t="shared" si="168"/>
        <v>1.9942711802921942</v>
      </c>
      <c r="AD161" s="40">
        <f t="shared" si="153"/>
        <v>2.569153935237023</v>
      </c>
      <c r="AE161" s="40">
        <f t="shared" si="154"/>
        <v>1.7058024077765799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10.03245875294046</v>
      </c>
      <c r="C162" s="11">
        <f t="shared" si="146"/>
        <v>9.6284209191517167</v>
      </c>
      <c r="D162" s="11">
        <f t="shared" si="146"/>
        <v>11.551278858336774</v>
      </c>
      <c r="E162" s="11">
        <f t="shared" si="146"/>
        <v>10.01990814715931</v>
      </c>
      <c r="F162" s="11">
        <f t="shared" si="146"/>
        <v>10.837518089090239</v>
      </c>
      <c r="H162" s="40">
        <f t="shared" si="147"/>
        <v>2.8595303609117106</v>
      </c>
      <c r="I162" s="40">
        <f t="shared" si="148"/>
        <v>-0.42431153256947685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5.5516941645442834</v>
      </c>
      <c r="O162" s="11">
        <f t="shared" si="169"/>
        <v>6.1928294756254516</v>
      </c>
      <c r="P162" s="11">
        <f t="shared" si="169"/>
        <v>5.3316984739594382</v>
      </c>
      <c r="Q162" s="11">
        <f t="shared" si="169"/>
        <v>5.7625656674612546</v>
      </c>
      <c r="S162" s="40">
        <f t="shared" si="150"/>
        <v>2.5647203699314947</v>
      </c>
      <c r="T162" s="40">
        <f t="shared" si="151"/>
        <v>-0.47891142893706773</v>
      </c>
      <c r="W162" s="10" t="str">
        <f t="shared" ref="W162:AB162" si="170">W17</f>
        <v>34 Culture, media and sports occupations</v>
      </c>
      <c r="X162" s="11">
        <f t="shared" si="170"/>
        <v>4.5761477076001045</v>
      </c>
      <c r="Y162" s="11">
        <f t="shared" si="170"/>
        <v>4.0767267546074262</v>
      </c>
      <c r="Z162" s="11">
        <f t="shared" si="170"/>
        <v>5.3584493827113242</v>
      </c>
      <c r="AA162" s="11">
        <f t="shared" si="170"/>
        <v>4.6882096731998733</v>
      </c>
      <c r="AB162" s="11">
        <f t="shared" si="170"/>
        <v>5.074952421628983</v>
      </c>
      <c r="AD162" s="40">
        <f t="shared" si="153"/>
        <v>3.2066828569634165</v>
      </c>
      <c r="AE162" s="40">
        <f t="shared" si="154"/>
        <v>-0.36172744511164812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29.152834141258136</v>
      </c>
      <c r="C163" s="11">
        <f t="shared" si="146"/>
        <v>31.040018616794359</v>
      </c>
      <c r="D163" s="11">
        <f t="shared" si="146"/>
        <v>31.647813734382822</v>
      </c>
      <c r="E163" s="11">
        <f t="shared" si="146"/>
        <v>32.249986752441657</v>
      </c>
      <c r="F163" s="11">
        <f t="shared" si="146"/>
        <v>34.538299714416254</v>
      </c>
      <c r="H163" s="40">
        <f t="shared" si="147"/>
        <v>1.6558992310031773</v>
      </c>
      <c r="I163" s="40">
        <f t="shared" si="148"/>
        <v>0.58436596225734938</v>
      </c>
      <c r="L163" s="10" t="str">
        <f t="shared" ref="L163:Q163" si="171">L18</f>
        <v>35 Business and public service associate professionals</v>
      </c>
      <c r="M163" s="11">
        <f t="shared" si="171"/>
        <v>15.728070826442689</v>
      </c>
      <c r="N163" s="11">
        <f t="shared" si="171"/>
        <v>16.274810208217826</v>
      </c>
      <c r="O163" s="11">
        <f t="shared" si="171"/>
        <v>16.689157523441708</v>
      </c>
      <c r="P163" s="11">
        <f t="shared" si="171"/>
        <v>16.726769894894403</v>
      </c>
      <c r="Q163" s="11">
        <f t="shared" si="171"/>
        <v>17.095404646215023</v>
      </c>
      <c r="S163" s="40">
        <f t="shared" si="150"/>
        <v>1.1933076132469633</v>
      </c>
      <c r="T163" s="40">
        <f t="shared" si="151"/>
        <v>0.16046483911749121</v>
      </c>
      <c r="W163" s="10" t="str">
        <f t="shared" ref="W163:AB163" si="172">W18</f>
        <v>35 Business and public service associate professionals</v>
      </c>
      <c r="X163" s="11">
        <f t="shared" si="172"/>
        <v>13.424763314815419</v>
      </c>
      <c r="Y163" s="11">
        <f t="shared" si="172"/>
        <v>14.76520840857656</v>
      </c>
      <c r="Z163" s="11">
        <f t="shared" si="172"/>
        <v>14.958656210941147</v>
      </c>
      <c r="AA163" s="11">
        <f t="shared" si="172"/>
        <v>15.523216857547226</v>
      </c>
      <c r="AB163" s="11">
        <f t="shared" si="172"/>
        <v>17.442895068201199</v>
      </c>
      <c r="AD163" s="40">
        <f t="shared" si="153"/>
        <v>2.1873621995207593</v>
      </c>
      <c r="AE163" s="40">
        <f t="shared" si="154"/>
        <v>1.0295454772090151</v>
      </c>
    </row>
    <row r="164" spans="1:31" x14ac:dyDescent="0.2">
      <c r="A164" s="10" t="str">
        <f t="shared" si="142"/>
        <v>41 Administrative occupations</v>
      </c>
      <c r="B164" s="11">
        <f t="shared" si="142"/>
        <v>41.355447069592024</v>
      </c>
      <c r="C164" s="11">
        <f t="shared" si="146"/>
        <v>40.152996128851363</v>
      </c>
      <c r="D164" s="11">
        <f t="shared" si="146"/>
        <v>40.50783191949813</v>
      </c>
      <c r="E164" s="11">
        <f t="shared" si="146"/>
        <v>41.925486726355985</v>
      </c>
      <c r="F164" s="11">
        <f t="shared" si="146"/>
        <v>40.46207770211349</v>
      </c>
      <c r="H164" s="40">
        <f t="shared" si="147"/>
        <v>-0.41331962296823344</v>
      </c>
      <c r="I164" s="40">
        <f t="shared" si="148"/>
        <v>-7.5340743029506108E-3</v>
      </c>
      <c r="L164" s="10" t="str">
        <f t="shared" ref="L164:Q164" si="173">L19</f>
        <v>41 Administrative occupations</v>
      </c>
      <c r="M164" s="11">
        <f t="shared" si="173"/>
        <v>10.542770208055488</v>
      </c>
      <c r="N164" s="11">
        <f t="shared" si="173"/>
        <v>9.6323017964624373</v>
      </c>
      <c r="O164" s="11">
        <f t="shared" si="173"/>
        <v>11.287530235006161</v>
      </c>
      <c r="P164" s="11">
        <f t="shared" si="173"/>
        <v>12.031664767223932</v>
      </c>
      <c r="Q164" s="11">
        <f t="shared" si="173"/>
        <v>13.182371716802425</v>
      </c>
      <c r="S164" s="40">
        <f t="shared" si="150"/>
        <v>1.3745261431484357</v>
      </c>
      <c r="T164" s="40">
        <f t="shared" si="151"/>
        <v>1.0399156846520485</v>
      </c>
      <c r="W164" s="10" t="str">
        <f t="shared" ref="W164:AB164" si="174">W19</f>
        <v>41 Administrative occupations</v>
      </c>
      <c r="X164" s="11">
        <f t="shared" si="174"/>
        <v>30.812676861536506</v>
      </c>
      <c r="Y164" s="11">
        <f t="shared" si="174"/>
        <v>30.520694332388896</v>
      </c>
      <c r="Z164" s="11">
        <f t="shared" si="174"/>
        <v>29.22030168449194</v>
      </c>
      <c r="AA164" s="11">
        <f t="shared" si="174"/>
        <v>29.893821959132019</v>
      </c>
      <c r="AB164" s="11">
        <f t="shared" si="174"/>
        <v>27.279705985311061</v>
      </c>
      <c r="AD164" s="40">
        <f t="shared" si="153"/>
        <v>-1.0556378354124596</v>
      </c>
      <c r="AE164" s="40">
        <f t="shared" si="154"/>
        <v>-0.45708998679171442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12.28674879319496</v>
      </c>
      <c r="C165" s="11">
        <f t="shared" si="146"/>
        <v>11.643153521365624</v>
      </c>
      <c r="D165" s="11">
        <f t="shared" si="146"/>
        <v>11.059403070393889</v>
      </c>
      <c r="E165" s="11">
        <f t="shared" si="146"/>
        <v>10.134505086616084</v>
      </c>
      <c r="F165" s="11">
        <f t="shared" si="146"/>
        <v>7.0124097787203423</v>
      </c>
      <c r="H165" s="40">
        <f t="shared" si="147"/>
        <v>-2.0828100468430755</v>
      </c>
      <c r="I165" s="40">
        <f t="shared" si="148"/>
        <v>-2.9916673773324631</v>
      </c>
      <c r="L165" s="10" t="str">
        <f t="shared" ref="L165:Q165" si="175">L20</f>
        <v>42 Secretarial and related occupations</v>
      </c>
      <c r="M165" s="11">
        <f t="shared" si="175"/>
        <v>0.68294613384996139</v>
      </c>
      <c r="N165" s="11">
        <f t="shared" si="175"/>
        <v>0.51127445310748887</v>
      </c>
      <c r="O165" s="11">
        <f t="shared" si="175"/>
        <v>0.51263577074278632</v>
      </c>
      <c r="P165" s="11">
        <f t="shared" si="175"/>
        <v>0.46819057825923432</v>
      </c>
      <c r="Q165" s="11">
        <f t="shared" si="175"/>
        <v>0.55238414523488533</v>
      </c>
      <c r="S165" s="40">
        <f>IF(O$151-M$151 &lt;&gt; 0,(EXP(LN(O165/M165)/(O$151-M$151))-1)*100,0)</f>
        <v>-5.5755440389945061</v>
      </c>
      <c r="T165" s="40">
        <f t="shared" si="151"/>
        <v>0.49909552018350123</v>
      </c>
      <c r="W165" s="10" t="str">
        <f t="shared" ref="W165:AB165" si="176">W20</f>
        <v>42 Secretarial and related occupations</v>
      </c>
      <c r="X165" s="11">
        <f t="shared" si="176"/>
        <v>11.603802659344995</v>
      </c>
      <c r="Y165" s="11">
        <f t="shared" si="176"/>
        <v>11.131879068258135</v>
      </c>
      <c r="Z165" s="11">
        <f t="shared" si="176"/>
        <v>10.546767299651105</v>
      </c>
      <c r="AA165" s="11">
        <f t="shared" si="176"/>
        <v>9.6663145083568498</v>
      </c>
      <c r="AB165" s="11">
        <f t="shared" si="176"/>
        <v>6.4600256334854578</v>
      </c>
      <c r="AD165" s="40">
        <f t="shared" si="153"/>
        <v>-1.8921392636039314</v>
      </c>
      <c r="AE165" s="40">
        <f t="shared" si="154"/>
        <v>-3.2150882304233797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6.2027654673988017</v>
      </c>
      <c r="C166" s="11">
        <f t="shared" si="146"/>
        <v>6.6390866607637289</v>
      </c>
      <c r="D166" s="11">
        <f t="shared" si="146"/>
        <v>4.3084060306578777</v>
      </c>
      <c r="E166" s="11">
        <f t="shared" si="146"/>
        <v>4.3132771820336915</v>
      </c>
      <c r="F166" s="11">
        <f t="shared" si="146"/>
        <v>4.906501556186126</v>
      </c>
      <c r="H166" s="40">
        <f t="shared" si="147"/>
        <v>-7.0292674473046324</v>
      </c>
      <c r="I166" s="40">
        <f t="shared" si="148"/>
        <v>0.87038715604408345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5.4963805722157684</v>
      </c>
      <c r="O166" s="11">
        <f t="shared" si="177"/>
        <v>3.2719414217780618</v>
      </c>
      <c r="P166" s="11">
        <f t="shared" si="177"/>
        <v>3.2236770747093502</v>
      </c>
      <c r="Q166" s="11">
        <f t="shared" si="177"/>
        <v>3.5601987987072432</v>
      </c>
      <c r="S166" s="40">
        <f t="shared" si="150"/>
        <v>-9.0758535367072675</v>
      </c>
      <c r="T166" s="40">
        <f t="shared" si="151"/>
        <v>0.5644729783048863</v>
      </c>
      <c r="W166" s="10" t="str">
        <f t="shared" ref="W166:AB166" si="178">W21</f>
        <v>51 Skilled agricultural and related trades</v>
      </c>
      <c r="X166" s="11">
        <f t="shared" si="178"/>
        <v>0.93763235485267404</v>
      </c>
      <c r="Y166" s="11">
        <f t="shared" si="178"/>
        <v>1.1427060885479612</v>
      </c>
      <c r="Z166" s="11">
        <f t="shared" si="178"/>
        <v>1.0364646088798133</v>
      </c>
      <c r="AA166" s="11">
        <f t="shared" si="178"/>
        <v>1.089600107324342</v>
      </c>
      <c r="AB166" s="11">
        <f t="shared" si="178"/>
        <v>1.3463027574788864</v>
      </c>
      <c r="AD166" s="40">
        <f t="shared" si="153"/>
        <v>2.024477297695193</v>
      </c>
      <c r="AE166" s="40">
        <f t="shared" si="154"/>
        <v>1.7589344132475926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15.063955371495434</v>
      </c>
      <c r="E167" s="11">
        <f t="shared" si="146"/>
        <v>15.175791045081489</v>
      </c>
      <c r="F167" s="11">
        <f t="shared" si="146"/>
        <v>14.231198903113466</v>
      </c>
      <c r="H167" s="40">
        <f t="shared" si="147"/>
        <v>-3.5720796294102963</v>
      </c>
      <c r="I167" s="40">
        <f t="shared" si="148"/>
        <v>-0.37840336591054013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14.616012259471146</v>
      </c>
      <c r="P167" s="11">
        <f t="shared" si="179"/>
        <v>14.395881270068735</v>
      </c>
      <c r="Q167" s="11">
        <f t="shared" si="179"/>
        <v>13.325375110877127</v>
      </c>
      <c r="S167" s="40">
        <f t="shared" si="150"/>
        <v>-3.7584554691057259</v>
      </c>
      <c r="T167" s="40">
        <f t="shared" si="151"/>
        <v>-0.61442157826108179</v>
      </c>
      <c r="W167" s="10" t="str">
        <f t="shared" ref="W167:AB167" si="180">W22</f>
        <v>52 Skilled metal, electrical and electronic trades</v>
      </c>
      <c r="X167" s="11">
        <f t="shared" si="180"/>
        <v>0.36688055400963693</v>
      </c>
      <c r="Y167" s="11">
        <f t="shared" si="180"/>
        <v>0.57831678393591512</v>
      </c>
      <c r="Z167" s="11">
        <f t="shared" si="180"/>
        <v>0.44794311202428205</v>
      </c>
      <c r="AA167" s="11">
        <f t="shared" si="180"/>
        <v>0.77990977501277825</v>
      </c>
      <c r="AB167" s="11">
        <f t="shared" si="180"/>
        <v>0.90582379223634757</v>
      </c>
      <c r="AD167" s="40">
        <f t="shared" si="153"/>
        <v>4.0733738956434618</v>
      </c>
      <c r="AE167" s="40">
        <f t="shared" si="154"/>
        <v>4.8064612349790314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12.011193668857642</v>
      </c>
      <c r="C168" s="11">
        <f t="shared" si="146"/>
        <v>10.535885273208246</v>
      </c>
      <c r="D168" s="11">
        <f t="shared" si="146"/>
        <v>9.8282011773522715</v>
      </c>
      <c r="E168" s="11">
        <f t="shared" si="146"/>
        <v>9.8049273694487891</v>
      </c>
      <c r="F168" s="11">
        <f t="shared" si="146"/>
        <v>8.5548800659791873</v>
      </c>
      <c r="H168" s="40">
        <f t="shared" si="147"/>
        <v>-3.9322600900175475</v>
      </c>
      <c r="I168" s="40">
        <f t="shared" si="148"/>
        <v>-0.92076169563077848</v>
      </c>
      <c r="L168" s="10" t="str">
        <f t="shared" ref="L168:Q168" si="181">L23</f>
        <v>53 Skilled construction and building trades</v>
      </c>
      <c r="M168" s="11">
        <f t="shared" si="181"/>
        <v>11.838482645562543</v>
      </c>
      <c r="N168" s="11">
        <f t="shared" si="181"/>
        <v>10.300358180291305</v>
      </c>
      <c r="O168" s="11">
        <f t="shared" si="181"/>
        <v>9.5476976139502305</v>
      </c>
      <c r="P168" s="11">
        <f t="shared" si="181"/>
        <v>9.6231624538901777</v>
      </c>
      <c r="Q168" s="11">
        <f t="shared" si="181"/>
        <v>8.345936713491918</v>
      </c>
      <c r="S168" s="40">
        <f t="shared" si="150"/>
        <v>-4.2099228978197072</v>
      </c>
      <c r="T168" s="40">
        <f t="shared" si="151"/>
        <v>-0.89282535492906101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0.23552709291691801</v>
      </c>
      <c r="Z168" s="11">
        <f t="shared" si="182"/>
        <v>0.28050356340202964</v>
      </c>
      <c r="AA168" s="11">
        <f t="shared" si="182"/>
        <v>0.18176491555861407</v>
      </c>
      <c r="AB168" s="11">
        <f t="shared" si="182"/>
        <v>0.20894335248726797</v>
      </c>
      <c r="AD168" s="40">
        <f t="shared" si="153"/>
        <v>10.185301682394442</v>
      </c>
      <c r="AE168" s="40">
        <f t="shared" si="154"/>
        <v>-1.9443374748213893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10.699132493843589</v>
      </c>
      <c r="C169" s="11">
        <f t="shared" si="146"/>
        <v>9.6182590907784391</v>
      </c>
      <c r="D169" s="11">
        <f t="shared" si="146"/>
        <v>9.3111606569094025</v>
      </c>
      <c r="E169" s="11">
        <f t="shared" si="146"/>
        <v>9.8682413659578483</v>
      </c>
      <c r="F169" s="11">
        <f t="shared" si="146"/>
        <v>10.305403508632189</v>
      </c>
      <c r="H169" s="40">
        <f t="shared" si="147"/>
        <v>-2.7407198476116723</v>
      </c>
      <c r="I169" s="40">
        <f t="shared" si="148"/>
        <v>0.67865663365718198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5.2677533279145257</v>
      </c>
      <c r="P169" s="11">
        <f t="shared" si="183"/>
        <v>5.6690014965077768</v>
      </c>
      <c r="Q169" s="11">
        <f t="shared" si="183"/>
        <v>5.8147569798898493</v>
      </c>
      <c r="S169" s="40">
        <f t="shared" si="150"/>
        <v>-4.5255684100110276</v>
      </c>
      <c r="T169" s="40">
        <f t="shared" si="151"/>
        <v>0.66080732725253277</v>
      </c>
      <c r="W169" s="10" t="str">
        <f t="shared" ref="W169:AB169" si="184">W24</f>
        <v>54 Textiles, printing and other skilled trades</v>
      </c>
      <c r="X169" s="11">
        <f t="shared" si="184"/>
        <v>4.0587969885515633</v>
      </c>
      <c r="Y169" s="11">
        <f t="shared" si="184"/>
        <v>3.8890339979137183</v>
      </c>
      <c r="Z169" s="11">
        <f t="shared" si="184"/>
        <v>4.0434073289948724</v>
      </c>
      <c r="AA169" s="11">
        <f t="shared" si="184"/>
        <v>4.1992398694500777</v>
      </c>
      <c r="AB169" s="11">
        <f t="shared" si="184"/>
        <v>4.4906465287423289</v>
      </c>
      <c r="AD169" s="40">
        <f t="shared" si="153"/>
        <v>-7.5948877998355258E-2</v>
      </c>
      <c r="AE169" s="40">
        <f t="shared" si="154"/>
        <v>0.70184446226992936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36.565361484940723</v>
      </c>
      <c r="E170" s="11">
        <f t="shared" si="146"/>
        <v>38.609094588917799</v>
      </c>
      <c r="F170" s="11">
        <f t="shared" si="146"/>
        <v>43.380612048742691</v>
      </c>
      <c r="H170" s="40">
        <f t="shared" si="147"/>
        <v>0.97929427890801612</v>
      </c>
      <c r="I170" s="40">
        <f t="shared" si="148"/>
        <v>1.1459241764882</v>
      </c>
      <c r="L170" s="10" t="str">
        <f t="shared" ref="L170:Q170" si="185">L25</f>
        <v>61 Caring personal service occupations</v>
      </c>
      <c r="M170" s="11">
        <f t="shared" si="185"/>
        <v>5.3188622410898665</v>
      </c>
      <c r="N170" s="11">
        <f t="shared" si="185"/>
        <v>5.2670867524668727</v>
      </c>
      <c r="O170" s="11">
        <f t="shared" si="185"/>
        <v>5.0089780922648641</v>
      </c>
      <c r="P170" s="11">
        <f t="shared" si="185"/>
        <v>6.1501877484690244</v>
      </c>
      <c r="Q170" s="11">
        <f t="shared" si="185"/>
        <v>7.4626415506518455</v>
      </c>
      <c r="S170" s="40">
        <f t="shared" si="150"/>
        <v>-1.1933720595283637</v>
      </c>
      <c r="T170" s="40">
        <f t="shared" si="151"/>
        <v>2.6934860271515593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31.556383392675894</v>
      </c>
      <c r="AA170" s="11">
        <f t="shared" si="186"/>
        <v>32.458906840448783</v>
      </c>
      <c r="AB170" s="11">
        <f t="shared" si="186"/>
        <v>35.917970498090817</v>
      </c>
      <c r="AD170" s="40">
        <f t="shared" si="153"/>
        <v>1.3516766223907961</v>
      </c>
      <c r="AE170" s="40">
        <f t="shared" si="154"/>
        <v>0.86681424144050556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11.022358976383284</v>
      </c>
      <c r="D171" s="11">
        <f t="shared" si="146"/>
        <v>11.251642958101975</v>
      </c>
      <c r="E171" s="11">
        <f t="shared" si="146"/>
        <v>10.802300772031236</v>
      </c>
      <c r="F171" s="11">
        <f t="shared" si="146"/>
        <v>10.910527945758817</v>
      </c>
      <c r="H171" s="40">
        <f t="shared" si="147"/>
        <v>2.1152893790366445</v>
      </c>
      <c r="I171" s="40">
        <f t="shared" si="148"/>
        <v>-0.20502932073971358</v>
      </c>
      <c r="L171" s="10" t="str">
        <f t="shared" ref="L171:Q171" si="187">L26</f>
        <v>62 Leisure, travel and related personal service occupations</v>
      </c>
      <c r="M171" s="11">
        <f t="shared" si="187"/>
        <v>2.8044242179263841</v>
      </c>
      <c r="N171" s="11">
        <f t="shared" si="187"/>
        <v>3.1223035819340206</v>
      </c>
      <c r="O171" s="11">
        <f t="shared" si="187"/>
        <v>2.9386608436655459</v>
      </c>
      <c r="P171" s="11">
        <f t="shared" si="187"/>
        <v>2.8876230555277349</v>
      </c>
      <c r="Q171" s="11">
        <f t="shared" si="187"/>
        <v>3.1367929473338423</v>
      </c>
      <c r="S171" s="40">
        <f t="shared" si="150"/>
        <v>0.93950054217468715</v>
      </c>
      <c r="T171" s="40">
        <f t="shared" si="151"/>
        <v>0.43592701882326779</v>
      </c>
      <c r="W171" s="10" t="str">
        <f t="shared" ref="W171:AB171" si="188">W26</f>
        <v>62 Leisure, travel and related personal service occupations</v>
      </c>
      <c r="X171" s="11">
        <f t="shared" si="188"/>
        <v>7.3291366498705903</v>
      </c>
      <c r="Y171" s="11">
        <f t="shared" si="188"/>
        <v>7.9000553944492662</v>
      </c>
      <c r="Z171" s="11">
        <f t="shared" si="188"/>
        <v>8.3129821144364247</v>
      </c>
      <c r="AA171" s="11">
        <f t="shared" si="188"/>
        <v>7.914677716503502</v>
      </c>
      <c r="AB171" s="11">
        <f t="shared" si="188"/>
        <v>7.7737349984249811</v>
      </c>
      <c r="AD171" s="40">
        <f t="shared" si="153"/>
        <v>2.5512138816300656</v>
      </c>
      <c r="AE171" s="40">
        <f t="shared" si="154"/>
        <v>-0.44611964589451603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0.513054409627139</v>
      </c>
      <c r="C172" s="11">
        <f t="shared" si="146"/>
        <v>0.41065554810489918</v>
      </c>
      <c r="D172" s="11">
        <f t="shared" si="146"/>
        <v>0.51231242352039552</v>
      </c>
      <c r="E172" s="11">
        <f t="shared" si="146"/>
        <v>0.39023282342393378</v>
      </c>
      <c r="F172" s="11">
        <f t="shared" si="146"/>
        <v>0.42958110868422483</v>
      </c>
      <c r="H172" s="40">
        <f t="shared" si="147"/>
        <v>-2.894101263769544E-2</v>
      </c>
      <c r="I172" s="40">
        <f t="shared" si="148"/>
        <v>-1.1672941234093126</v>
      </c>
      <c r="L172" s="10" t="str">
        <f t="shared" ref="L172:Q172" si="189">L27</f>
        <v>63 Community and civil enforcement occupations</v>
      </c>
      <c r="M172" s="11">
        <f t="shared" si="189"/>
        <v>0.37784166838532668</v>
      </c>
      <c r="N172" s="11">
        <f t="shared" si="189"/>
        <v>0.26012944163143065</v>
      </c>
      <c r="O172" s="11">
        <f t="shared" si="189"/>
        <v>0.383819179537018</v>
      </c>
      <c r="P172" s="11">
        <f t="shared" si="189"/>
        <v>0.20830696921166206</v>
      </c>
      <c r="Q172" s="11">
        <f t="shared" si="189"/>
        <v>0.24105708693138156</v>
      </c>
      <c r="S172" s="40">
        <f t="shared" si="150"/>
        <v>0.31441954253763615</v>
      </c>
      <c r="T172" s="40">
        <f t="shared" si="151"/>
        <v>-3.0533331476752079</v>
      </c>
      <c r="W172" s="10" t="str">
        <f t="shared" ref="W172:AB172" si="190">W27</f>
        <v>63 Community and civil enforcement occupations</v>
      </c>
      <c r="X172" s="11">
        <f t="shared" si="190"/>
        <v>0.13521274124181237</v>
      </c>
      <c r="Y172" s="11">
        <f t="shared" si="190"/>
        <v>0.15052610647346887</v>
      </c>
      <c r="Z172" s="11">
        <f t="shared" si="190"/>
        <v>0.12849324398337722</v>
      </c>
      <c r="AA172" s="11">
        <f t="shared" si="190"/>
        <v>0.18192585421227164</v>
      </c>
      <c r="AB172" s="11">
        <f t="shared" si="190"/>
        <v>0.18852402175284355</v>
      </c>
      <c r="AD172" s="40">
        <f t="shared" si="153"/>
        <v>-1.0142825492013174</v>
      </c>
      <c r="AE172" s="40">
        <f t="shared" si="154"/>
        <v>2.5885977171474783</v>
      </c>
    </row>
    <row r="173" spans="1:31" x14ac:dyDescent="0.2">
      <c r="A173" s="10" t="str">
        <f t="shared" si="142"/>
        <v>71 Sales occupations</v>
      </c>
      <c r="B173" s="11">
        <f t="shared" si="142"/>
        <v>32.655691486787738</v>
      </c>
      <c r="C173" s="11">
        <f t="shared" si="146"/>
        <v>28.318392298640749</v>
      </c>
      <c r="D173" s="11">
        <f t="shared" si="146"/>
        <v>27.964043166280533</v>
      </c>
      <c r="E173" s="11">
        <f t="shared" si="146"/>
        <v>27.710825564964381</v>
      </c>
      <c r="F173" s="11">
        <f t="shared" si="146"/>
        <v>27.063178271985048</v>
      </c>
      <c r="H173" s="40">
        <f t="shared" si="147"/>
        <v>-3.0543747675761734</v>
      </c>
      <c r="I173" s="40">
        <f t="shared" si="148"/>
        <v>-0.2180648501861171</v>
      </c>
      <c r="L173" s="10" t="str">
        <f t="shared" ref="L173:Q173" si="191">L28</f>
        <v>71 Sales occupations</v>
      </c>
      <c r="M173" s="11">
        <f t="shared" si="191"/>
        <v>13.164757450173372</v>
      </c>
      <c r="N173" s="11">
        <f t="shared" si="191"/>
        <v>11.75835574210385</v>
      </c>
      <c r="O173" s="11">
        <f t="shared" si="191"/>
        <v>11.755292556642829</v>
      </c>
      <c r="P173" s="11">
        <f t="shared" si="191"/>
        <v>11.834296494310143</v>
      </c>
      <c r="Q173" s="11">
        <f t="shared" si="191"/>
        <v>11.912810880375146</v>
      </c>
      <c r="S173" s="40">
        <f t="shared" si="150"/>
        <v>-2.2393420062569946</v>
      </c>
      <c r="T173" s="40">
        <f t="shared" si="151"/>
        <v>8.8778025039393249E-2</v>
      </c>
      <c r="W173" s="10" t="str">
        <f t="shared" ref="W173:AB173" si="192">W28</f>
        <v>71 Sales occupations</v>
      </c>
      <c r="X173" s="11">
        <f t="shared" si="192"/>
        <v>19.490934036614362</v>
      </c>
      <c r="Y173" s="11">
        <f t="shared" si="192"/>
        <v>16.560036556536911</v>
      </c>
      <c r="Z173" s="11">
        <f t="shared" si="192"/>
        <v>16.208750609637708</v>
      </c>
      <c r="AA173" s="11">
        <f t="shared" si="192"/>
        <v>15.876529070654279</v>
      </c>
      <c r="AB173" s="11">
        <f t="shared" si="192"/>
        <v>15.150367391609896</v>
      </c>
      <c r="AD173" s="40">
        <f t="shared" si="153"/>
        <v>-3.620786551829791</v>
      </c>
      <c r="AE173" s="40">
        <f t="shared" si="154"/>
        <v>-0.44916472813865127</v>
      </c>
    </row>
    <row r="174" spans="1:31" x14ac:dyDescent="0.2">
      <c r="A174" s="10" t="str">
        <f t="shared" si="142"/>
        <v>72 Customer service occupations</v>
      </c>
      <c r="B174" s="11">
        <f t="shared" si="142"/>
        <v>7.0081764764575425</v>
      </c>
      <c r="C174" s="11">
        <f t="shared" si="146"/>
        <v>7.4470051718733963</v>
      </c>
      <c r="D174" s="11">
        <f t="shared" si="146"/>
        <v>7.4892665772946962</v>
      </c>
      <c r="E174" s="11">
        <f t="shared" si="146"/>
        <v>8.3399714664094642</v>
      </c>
      <c r="F174" s="11">
        <f t="shared" si="146"/>
        <v>9.3696281890597355</v>
      </c>
      <c r="H174" s="40">
        <f t="shared" si="147"/>
        <v>1.3367220429361559</v>
      </c>
      <c r="I174" s="40">
        <f t="shared" si="148"/>
        <v>1.5045564682590662</v>
      </c>
      <c r="L174" s="10" t="str">
        <f t="shared" ref="L174:Q174" si="193">L29</f>
        <v>72 Customer service occupations</v>
      </c>
      <c r="M174" s="11">
        <f t="shared" si="193"/>
        <v>2.3968547751899973</v>
      </c>
      <c r="N174" s="11">
        <f t="shared" si="193"/>
        <v>2.1632737828506059</v>
      </c>
      <c r="O174" s="11">
        <f t="shared" si="193"/>
        <v>2.5508741214188375</v>
      </c>
      <c r="P174" s="11">
        <f t="shared" si="193"/>
        <v>3.1833792492878668</v>
      </c>
      <c r="Q174" s="11">
        <f t="shared" si="193"/>
        <v>3.7035698938986732</v>
      </c>
      <c r="S174" s="40">
        <f t="shared" si="150"/>
        <v>1.2533640993684481</v>
      </c>
      <c r="T174" s="40">
        <f t="shared" si="151"/>
        <v>2.5168927678856479</v>
      </c>
      <c r="W174" s="10" t="str">
        <f t="shared" ref="W174:AB174" si="194">W29</f>
        <v>72 Customer service occupations</v>
      </c>
      <c r="X174" s="11">
        <f t="shared" si="194"/>
        <v>4.6113217012675385</v>
      </c>
      <c r="Y174" s="11">
        <f t="shared" si="194"/>
        <v>5.2837313890227939</v>
      </c>
      <c r="Z174" s="11">
        <f t="shared" si="194"/>
        <v>4.9383924558758601</v>
      </c>
      <c r="AA174" s="11">
        <f t="shared" si="194"/>
        <v>5.1565922171216156</v>
      </c>
      <c r="AB174" s="11">
        <f t="shared" si="194"/>
        <v>5.666058295161065</v>
      </c>
      <c r="AD174" s="40">
        <f t="shared" si="153"/>
        <v>1.3799414055889248</v>
      </c>
      <c r="AE174" s="40">
        <f>IF(AB$151-Z$151 &lt;&gt; 0,(EXP(LN(AB174/Z174)/(AB$151-Z$151))-1)*100,0)</f>
        <v>0.92057025831118189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11.842277087192301</v>
      </c>
      <c r="C175" s="11">
        <f t="shared" si="146"/>
        <v>11.656117258642581</v>
      </c>
      <c r="D175" s="11">
        <f t="shared" si="146"/>
        <v>10.179592196433891</v>
      </c>
      <c r="E175" s="11">
        <f t="shared" si="146"/>
        <v>10.983885786223206</v>
      </c>
      <c r="F175" s="11">
        <f t="shared" si="146"/>
        <v>10.314131585234092</v>
      </c>
      <c r="H175" s="40">
        <f t="shared" si="147"/>
        <v>-2.9804999550382516</v>
      </c>
      <c r="I175" s="40">
        <f t="shared" si="148"/>
        <v>8.7571671226260861E-2</v>
      </c>
      <c r="L175" s="10" t="str">
        <f t="shared" ref="L175:Q175" si="195">L30</f>
        <v>81 Process, plant and machine operatives</v>
      </c>
      <c r="M175" s="11">
        <f t="shared" si="195"/>
        <v>9.1016215485541778</v>
      </c>
      <c r="N175" s="11">
        <f t="shared" si="195"/>
        <v>8.7866880647109493</v>
      </c>
      <c r="O175" s="11">
        <f t="shared" si="195"/>
        <v>7.78665618246138</v>
      </c>
      <c r="P175" s="11">
        <f t="shared" si="195"/>
        <v>7.997821382678687</v>
      </c>
      <c r="Q175" s="11">
        <f t="shared" si="195"/>
        <v>7.5169597241148249</v>
      </c>
      <c r="S175" s="40">
        <f t="shared" si="150"/>
        <v>-3.0726263703707013</v>
      </c>
      <c r="T175" s="40">
        <f t="shared" si="151"/>
        <v>-0.2347224859665098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2.8694291939316288</v>
      </c>
      <c r="Z175" s="11">
        <f t="shared" si="196"/>
        <v>2.3929360139725051</v>
      </c>
      <c r="AA175" s="11">
        <f t="shared" si="196"/>
        <v>2.9860644035445203</v>
      </c>
      <c r="AB175" s="11">
        <f t="shared" si="196"/>
        <v>2.7971718611192604</v>
      </c>
      <c r="AD175" s="40">
        <f t="shared" si="153"/>
        <v>-2.6770361591992642</v>
      </c>
      <c r="AE175" s="40">
        <f t="shared" si="154"/>
        <v>1.0460181660053358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18.967572134305399</v>
      </c>
      <c r="D176" s="11">
        <f t="shared" si="146"/>
        <v>16.760354407893018</v>
      </c>
      <c r="E176" s="11">
        <f t="shared" si="146"/>
        <v>17.663603177470765</v>
      </c>
      <c r="F176" s="11">
        <f t="shared" si="146"/>
        <v>17.870700126055866</v>
      </c>
      <c r="H176" s="40">
        <f t="shared" si="147"/>
        <v>0.63418546558515754</v>
      </c>
      <c r="I176" s="40">
        <f t="shared" si="148"/>
        <v>0.42855746805885442</v>
      </c>
      <c r="L176" s="10" t="str">
        <f t="shared" ref="L176:Q176" si="197">L31</f>
        <v>82 Transport and mobile machine drivers and operatives</v>
      </c>
      <c r="M176" s="11">
        <f t="shared" si="197"/>
        <v>14.801122952578252</v>
      </c>
      <c r="N176" s="11">
        <f t="shared" si="197"/>
        <v>17.451767697933093</v>
      </c>
      <c r="O176" s="11">
        <f t="shared" si="197"/>
        <v>15.312889087130694</v>
      </c>
      <c r="P176" s="11">
        <f t="shared" si="197"/>
        <v>15.73849003375652</v>
      </c>
      <c r="Q176" s="11">
        <f t="shared" si="197"/>
        <v>15.692761011687258</v>
      </c>
      <c r="S176" s="40">
        <f t="shared" si="150"/>
        <v>0.68215303044674158</v>
      </c>
      <c r="T176" s="40">
        <f t="shared" si="151"/>
        <v>0.16349768670285147</v>
      </c>
      <c r="W176" s="10" t="str">
        <f t="shared" ref="W176:AB176" si="198">W31</f>
        <v>82 Transport and mobile machine drivers and operatives</v>
      </c>
      <c r="X176" s="11">
        <f t="shared" si="198"/>
        <v>1.4377363505814584</v>
      </c>
      <c r="Y176" s="11">
        <f t="shared" si="198"/>
        <v>1.5158044363723224</v>
      </c>
      <c r="Z176" s="11">
        <f t="shared" si="198"/>
        <v>1.4474653207623034</v>
      </c>
      <c r="AA176" s="11">
        <f t="shared" si="198"/>
        <v>1.9251131437142526</v>
      </c>
      <c r="AB176" s="11">
        <f t="shared" si="198"/>
        <v>2.1779391143686033</v>
      </c>
      <c r="AD176" s="40">
        <f t="shared" si="153"/>
        <v>0.13497248969309705</v>
      </c>
      <c r="AE176" s="40">
        <f t="shared" si="154"/>
        <v>2.7612009516653879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7.970132567310003</v>
      </c>
      <c r="C177" s="11">
        <f t="shared" si="146"/>
        <v>7.0139765994807082</v>
      </c>
      <c r="D177" s="11">
        <f t="shared" si="146"/>
        <v>6.1648639460946812</v>
      </c>
      <c r="E177" s="11">
        <f t="shared" si="146"/>
        <v>11.377245049988975</v>
      </c>
      <c r="F177" s="11">
        <f t="shared" si="146"/>
        <v>13.227570268039601</v>
      </c>
      <c r="H177" s="40">
        <f t="shared" si="147"/>
        <v>-5.0070028835146445</v>
      </c>
      <c r="I177" s="40">
        <f t="shared" si="148"/>
        <v>5.2213263816557776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4.8816427622077745</v>
      </c>
      <c r="P177" s="11">
        <f t="shared" si="199"/>
        <v>6.7875318894905066</v>
      </c>
      <c r="Q177" s="11">
        <f t="shared" si="199"/>
        <v>7.501785350602483</v>
      </c>
      <c r="S177" s="40">
        <f t="shared" si="150"/>
        <v>-4.495032166819291</v>
      </c>
      <c r="T177" s="40">
        <f t="shared" si="151"/>
        <v>2.905813268963664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1.6513512242089474</v>
      </c>
      <c r="Z177" s="11">
        <f t="shared" si="200"/>
        <v>1.2832211838868997</v>
      </c>
      <c r="AA177" s="11">
        <f t="shared" si="200"/>
        <v>4.58971316049848</v>
      </c>
      <c r="AB177" s="11">
        <f t="shared" si="200"/>
        <v>5.7257849174371023</v>
      </c>
      <c r="AD177" s="40">
        <f t="shared" si="153"/>
        <v>-6.8154882940972383</v>
      </c>
      <c r="AE177" s="40">
        <f t="shared" si="154"/>
        <v>10.484723711657962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50.234268838853509</v>
      </c>
      <c r="C178" s="11">
        <f t="shared" si="146"/>
        <v>49.606422434092202</v>
      </c>
      <c r="D178" s="11">
        <f t="shared" si="146"/>
        <v>45.619275504291615</v>
      </c>
      <c r="E178" s="11">
        <f t="shared" si="146"/>
        <v>40.902607589850206</v>
      </c>
      <c r="F178" s="11">
        <f t="shared" si="146"/>
        <v>38.129324387952806</v>
      </c>
      <c r="H178" s="40">
        <f>IF(D$151-B$151 &lt;&gt; 0,(EXP(LN(D178/B178)/(D$151-B$151))-1)*100,0)</f>
        <v>-1.908887600162501</v>
      </c>
      <c r="I178" s="40">
        <f t="shared" ref="I178" si="201">IF(F$151-D$151 &lt;&gt; 0,(EXP(LN(F178/D178)/(F$151-D$151))-1)*100,0)</f>
        <v>-1.1885251104134631</v>
      </c>
      <c r="L178" s="10" t="str">
        <f t="shared" si="199"/>
        <v>92 Elementary administration and service occupations</v>
      </c>
      <c r="M178" s="11">
        <f t="shared" si="199"/>
        <v>23.963502201451551</v>
      </c>
      <c r="N178" s="11">
        <f t="shared" si="199"/>
        <v>22.03115799440501</v>
      </c>
      <c r="O178" s="11">
        <f t="shared" si="199"/>
        <v>21.000540318817183</v>
      </c>
      <c r="P178" s="11">
        <f t="shared" si="199"/>
        <v>20.31326427893821</v>
      </c>
      <c r="Q178" s="11">
        <f t="shared" si="199"/>
        <v>19.135770310163011</v>
      </c>
      <c r="S178" s="40">
        <f t="shared" ref="S178" si="202">IF(O$151-M$151 &lt;&gt; 0,(EXP(LN(O178/M178)/(O$151-M$151))-1)*100,0)</f>
        <v>-2.6051403964084452</v>
      </c>
      <c r="T178" s="40">
        <f t="shared" ref="T178" si="203">IF(Q$151-O$151 &lt;&gt; 0,(EXP(LN(Q178/O178)/(Q$151-O$151))-1)*100,0)</f>
        <v>-0.61800770902055158</v>
      </c>
      <c r="W178" s="10" t="str">
        <f t="shared" si="200"/>
        <v>92 Elementary administration and service occupations</v>
      </c>
      <c r="X178" s="11">
        <f t="shared" si="200"/>
        <v>26.270766637401991</v>
      </c>
      <c r="Y178" s="11">
        <f t="shared" si="200"/>
        <v>27.575264439687206</v>
      </c>
      <c r="Z178" s="11">
        <f t="shared" si="200"/>
        <v>24.618735185474442</v>
      </c>
      <c r="AA178" s="11">
        <f t="shared" si="200"/>
        <v>20.589343310911957</v>
      </c>
      <c r="AB178" s="11">
        <f t="shared" si="200"/>
        <v>18.993554077789817</v>
      </c>
      <c r="AD178" s="40">
        <f t="shared" ref="AD178" si="204">IF(Z$151-X$151 &lt;&gt; 0,(EXP(LN(Z178/X178)/(Z$151-X$151))-1)*100,0)</f>
        <v>-1.2905804624638084</v>
      </c>
      <c r="AE178" s="40">
        <f t="shared" ref="AE178" si="205">IF(AB$151-Z$151 &lt;&gt; 0,(EXP(LN(AB178/Z178)/(AB$151-Z$151))-1)*100,0)</f>
        <v>-1.714519154287597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498.63900000000018</v>
      </c>
      <c r="E180" s="34">
        <f t="shared" si="206"/>
        <v>514.14499999999953</v>
      </c>
      <c r="F180" s="34">
        <f t="shared" si="206"/>
        <v>541.25400000000002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252.31663141051604</v>
      </c>
      <c r="N180" s="34">
        <f t="shared" si="207"/>
        <v>259.54295882419257</v>
      </c>
      <c r="O180" s="34">
        <f t="shared" si="207"/>
        <v>252.96577693965733</v>
      </c>
      <c r="P180" s="34">
        <f t="shared" si="207"/>
        <v>260.4725003879314</v>
      </c>
      <c r="Q180" s="34">
        <f t="shared" si="207"/>
        <v>271.74582357667532</v>
      </c>
      <c r="S180" s="43">
        <f t="shared" ref="S180" si="208">IF(O$151-M$151 &lt;&gt; 0,(EXP(LN(O180/M180)/(O$151-M$151))-1)*100,0)</f>
        <v>5.1401964377073561E-2</v>
      </c>
      <c r="T180" s="43">
        <f t="shared" ref="T180" si="209">IF(Q$151-O$151 &lt;&gt; 0,(EXP(LN(Q180/O180)/(Q$151-O$151))-1)*100,0)</f>
        <v>0.47856110802264595</v>
      </c>
      <c r="W180" s="231" t="str">
        <f t="shared" ref="W180:AB180" si="210">W35</f>
        <v>All occupations</v>
      </c>
      <c r="X180" s="34">
        <f t="shared" si="210"/>
        <v>229.31936858948387</v>
      </c>
      <c r="Y180" s="34">
        <f t="shared" si="210"/>
        <v>246.96304117580715</v>
      </c>
      <c r="Z180" s="34">
        <f t="shared" si="210"/>
        <v>245.67322306034271</v>
      </c>
      <c r="AA180" s="34">
        <f t="shared" si="210"/>
        <v>253.67249961206829</v>
      </c>
      <c r="AB180" s="34">
        <f t="shared" si="210"/>
        <v>269.50817642332481</v>
      </c>
      <c r="AD180" s="43">
        <f t="shared" ref="AD180" si="211">IF(Z$151-X$151 &lt;&gt; 0,(EXP(LN(Z180/X180)/(Z$151-X$151))-1)*100,0)</f>
        <v>1.3872672076751247</v>
      </c>
      <c r="AE180" s="43">
        <f t="shared" ref="AE180" si="212">IF(AB$151-Z$151 &lt;&gt; 0,(EXP(LN(AB180/Z180)/(AB$151-Z$151))-1)*100,0)</f>
        <v>0.61921886757390077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Cambridge and Peterborough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49.756865170390796</v>
      </c>
      <c r="C7" s="31">
        <f>'Occ T1'!C8</f>
        <v>56.202985798257018</v>
      </c>
      <c r="D7" s="31">
        <f>'Occ T1'!D8</f>
        <v>56.776823884872442</v>
      </c>
      <c r="E7" s="31">
        <f>'Occ T1'!E8</f>
        <v>54.005822783793533</v>
      </c>
      <c r="F7" s="31">
        <f>'Occ T1'!F8</f>
        <v>59.87931981951786</v>
      </c>
      <c r="H7" s="31">
        <f>C7-B7</f>
        <v>6.4461206278662218</v>
      </c>
      <c r="I7" s="31">
        <f>D7-C7</f>
        <v>0.57383808661542446</v>
      </c>
      <c r="J7" s="31">
        <f>E7-D7</f>
        <v>-2.7710011010789088</v>
      </c>
      <c r="K7" s="31">
        <f>F7-E7</f>
        <v>5.873497035724327</v>
      </c>
      <c r="L7" s="31">
        <f>F7-D7</f>
        <v>3.1024959346454182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33.977977302456395</v>
      </c>
      <c r="C8" s="32">
        <f>'Occ T2'!C8</f>
        <v>39.842489474297444</v>
      </c>
      <c r="D8" s="32">
        <f>'Occ T2'!D8</f>
        <v>40.220668174527788</v>
      </c>
      <c r="E8" s="32">
        <f>'Occ T2'!E8</f>
        <v>36.777444359270632</v>
      </c>
      <c r="F8" s="32">
        <f>'Occ T2'!F8</f>
        <v>40.325726900663049</v>
      </c>
      <c r="H8" s="31">
        <f t="shared" ref="H8:H9" si="0">C8-B8</f>
        <v>5.8645121718410493</v>
      </c>
      <c r="I8" s="31">
        <f t="shared" ref="I8:I9" si="1">D8-C8</f>
        <v>0.37817870023034317</v>
      </c>
      <c r="J8" s="31">
        <f t="shared" ref="J8:J9" si="2">E8-D8</f>
        <v>-3.4432238152571557</v>
      </c>
      <c r="K8" s="31">
        <f t="shared" ref="K8:K9" si="3">F8-E8</f>
        <v>3.5482825413924175</v>
      </c>
      <c r="L8" s="31">
        <f t="shared" ref="L8:L49" si="4">F8-D8</f>
        <v>0.10505872613526179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16.556155710344658</v>
      </c>
      <c r="E9" s="32">
        <f>'Occ T2'!E9</f>
        <v>17.228378424522905</v>
      </c>
      <c r="F9" s="32">
        <f>'Occ T2'!F9</f>
        <v>19.553592918854807</v>
      </c>
      <c r="H9" s="31">
        <f t="shared" si="0"/>
        <v>0.58160845602517064</v>
      </c>
      <c r="I9" s="31">
        <f t="shared" si="1"/>
        <v>0.1956593863850884</v>
      </c>
      <c r="J9" s="31">
        <f t="shared" si="2"/>
        <v>0.67222271417824686</v>
      </c>
      <c r="K9" s="31">
        <f t="shared" si="3"/>
        <v>2.3252144943319024</v>
      </c>
      <c r="L9" s="31">
        <f t="shared" si="4"/>
        <v>2.9974372085101493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121.19033556704213</v>
      </c>
      <c r="E11" s="31">
        <f>'Occ T1'!E9</f>
        <v>131.26570091250068</v>
      </c>
      <c r="F11" s="31">
        <f>'Occ T1'!F9</f>
        <v>146.71594486053027</v>
      </c>
      <c r="H11" s="31">
        <f>C11-B11</f>
        <v>17.910741601664</v>
      </c>
      <c r="I11" s="31">
        <f t="shared" ref="I11:I49" si="5">D11-C11</f>
        <v>3.6570170763233136</v>
      </c>
      <c r="J11" s="31">
        <f>E11-D11</f>
        <v>10.07536534545855</v>
      </c>
      <c r="K11" s="31">
        <f>F11-E11</f>
        <v>15.450243948029595</v>
      </c>
      <c r="L11" s="31">
        <f t="shared" si="4"/>
        <v>25.525609293488145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37.920044872778469</v>
      </c>
      <c r="D12" s="10">
        <f>'Occ T2'!D10</f>
        <v>38.711672394980909</v>
      </c>
      <c r="E12" s="10">
        <f>'Occ T2'!E10</f>
        <v>47.31110514631807</v>
      </c>
      <c r="F12" s="10">
        <f>'Occ T2'!F10</f>
        <v>53.937348221907044</v>
      </c>
      <c r="H12" s="11">
        <f t="shared" ref="H12:K14" si="6">C12-B12</f>
        <v>5.7584867729316755</v>
      </c>
      <c r="I12" s="31">
        <f t="shared" si="5"/>
        <v>0.79162752220243959</v>
      </c>
      <c r="J12" s="11">
        <f t="shared" si="6"/>
        <v>8.5994327513371616</v>
      </c>
      <c r="K12" s="11">
        <f t="shared" si="6"/>
        <v>6.6262430755889739</v>
      </c>
      <c r="L12" s="31">
        <f t="shared" si="4"/>
        <v>15.225675826926135</v>
      </c>
    </row>
    <row r="13" spans="1:12" x14ac:dyDescent="0.2">
      <c r="A13" s="10" t="str">
        <f>'Occ T2'!A11</f>
        <v>22 Health professionals</v>
      </c>
      <c r="B13" s="10">
        <f>'Occ T2'!B11</f>
        <v>15.984865159184784</v>
      </c>
      <c r="C13" s="10">
        <f>'Occ T2'!C11</f>
        <v>19.078598945273075</v>
      </c>
      <c r="D13" s="10">
        <f>'Occ T2'!D11</f>
        <v>18.652888649516367</v>
      </c>
      <c r="E13" s="10">
        <f>'Occ T2'!E11</f>
        <v>18.863947239451619</v>
      </c>
      <c r="F13" s="10">
        <f>'Occ T2'!F11</f>
        <v>21.093986383577185</v>
      </c>
      <c r="H13" s="11">
        <f t="shared" si="6"/>
        <v>3.0937337860882916</v>
      </c>
      <c r="I13" s="31">
        <f t="shared" si="5"/>
        <v>-0.42571029575670849</v>
      </c>
      <c r="J13" s="11">
        <f t="shared" si="6"/>
        <v>0.21105858993525217</v>
      </c>
      <c r="K13" s="11">
        <f t="shared" si="6"/>
        <v>2.2300391441255663</v>
      </c>
      <c r="L13" s="31">
        <f t="shared" si="4"/>
        <v>2.4410977340608184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23.390817236214609</v>
      </c>
      <c r="C14" s="10">
        <f>'Occ T2'!C12</f>
        <v>27.040079951266073</v>
      </c>
      <c r="D14" s="10">
        <f>'Occ T2'!D12</f>
        <v>28.103818172232611</v>
      </c>
      <c r="E14" s="10">
        <f>'Occ T2'!E12</f>
        <v>27.377711976075954</v>
      </c>
      <c r="F14" s="10">
        <f>'Occ T2'!F12</f>
        <v>29.337348958342325</v>
      </c>
      <c r="H14" s="11">
        <f t="shared" si="6"/>
        <v>3.6492627150514636</v>
      </c>
      <c r="I14" s="31">
        <f t="shared" si="5"/>
        <v>1.0637382209665383</v>
      </c>
      <c r="J14" s="11">
        <f t="shared" si="6"/>
        <v>-0.72610619615665684</v>
      </c>
      <c r="K14" s="11">
        <f t="shared" si="6"/>
        <v>1.9596369822663711</v>
      </c>
      <c r="L14" s="31">
        <f t="shared" si="4"/>
        <v>1.2335307861097142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35.721956350312233</v>
      </c>
      <c r="E15" s="10">
        <f>'Occ T2'!E13</f>
        <v>37.712936550655044</v>
      </c>
      <c r="F15" s="10">
        <f>'Occ T2'!F13</f>
        <v>42.347261296703714</v>
      </c>
      <c r="H15" s="11">
        <f t="shared" ref="H15" si="7">C15-B15</f>
        <v>5.4092583275925676</v>
      </c>
      <c r="I15" s="31">
        <f t="shared" si="5"/>
        <v>2.2273616289110407</v>
      </c>
      <c r="J15" s="11">
        <f t="shared" ref="J15" si="8">E15-D15</f>
        <v>1.9909802003428112</v>
      </c>
      <c r="K15" s="11">
        <f t="shared" ref="K15" si="9">F15-E15</f>
        <v>4.6343247460486694</v>
      </c>
      <c r="L15" s="31">
        <f t="shared" si="4"/>
        <v>6.6253049463914806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60.210257585346106</v>
      </c>
      <c r="C17" s="31">
        <f>'Occ T1'!C10</f>
        <v>64.297516956303468</v>
      </c>
      <c r="D17" s="31">
        <f>'Occ T1'!D10</f>
        <v>68.086169656927055</v>
      </c>
      <c r="E17" s="31">
        <f>'Occ T1'!E10</f>
        <v>70.8714807089316</v>
      </c>
      <c r="F17" s="31">
        <f>'Occ T1'!F10</f>
        <v>78.491009873694267</v>
      </c>
      <c r="H17" s="31">
        <f t="shared" ref="H17:K21" si="10">C17-B17</f>
        <v>4.0872593709573621</v>
      </c>
      <c r="I17" s="31">
        <f t="shared" si="5"/>
        <v>3.7886527006235866</v>
      </c>
      <c r="J17" s="31">
        <f t="shared" si="10"/>
        <v>2.7853110520045448</v>
      </c>
      <c r="K17" s="31">
        <f t="shared" si="10"/>
        <v>7.6195291647626675</v>
      </c>
      <c r="L17" s="31">
        <f t="shared" si="4"/>
        <v>10.404840216767212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8.8123341385308578</v>
      </c>
      <c r="C18" s="10">
        <f>'Occ T2'!C14</f>
        <v>10.622488242201339</v>
      </c>
      <c r="D18" s="10">
        <f>'Occ T2'!D14</f>
        <v>11.432372485839808</v>
      </c>
      <c r="E18" s="10">
        <f>'Occ T2'!E14</f>
        <v>10.801485284282109</v>
      </c>
      <c r="F18" s="10">
        <f>'Occ T2'!F14</f>
        <v>11.815907095082672</v>
      </c>
      <c r="H18" s="11">
        <f t="shared" si="10"/>
        <v>1.8101541036704809</v>
      </c>
      <c r="I18" s="31">
        <f t="shared" si="5"/>
        <v>0.80988424363846967</v>
      </c>
      <c r="J18" s="11">
        <f t="shared" si="10"/>
        <v>-0.63088720155769984</v>
      </c>
      <c r="K18" s="11">
        <f t="shared" si="10"/>
        <v>1.0144218108005632</v>
      </c>
      <c r="L18" s="31">
        <f t="shared" si="4"/>
        <v>0.38353460924286331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6.9872614433948819</v>
      </c>
      <c r="C19" s="10">
        <f>'Occ T2'!C15</f>
        <v>8.1943651411463012</v>
      </c>
      <c r="D19" s="10">
        <f>'Occ T2'!D15</f>
        <v>8.2795156082857844</v>
      </c>
      <c r="E19" s="10">
        <f>'Occ T2'!E15</f>
        <v>13.230824541180203</v>
      </c>
      <c r="F19" s="10">
        <f>'Occ T2'!F15</f>
        <v>16.19340961459876</v>
      </c>
      <c r="H19" s="11">
        <f t="shared" si="10"/>
        <v>1.2071036977514193</v>
      </c>
      <c r="I19" s="31">
        <f t="shared" si="5"/>
        <v>8.5150467139483155E-2</v>
      </c>
      <c r="J19" s="11">
        <f t="shared" si="10"/>
        <v>4.9513089328944186</v>
      </c>
      <c r="K19" s="11">
        <f t="shared" si="10"/>
        <v>2.9625850734185573</v>
      </c>
      <c r="L19" s="31">
        <f t="shared" si="4"/>
        <v>7.9138940063129759</v>
      </c>
    </row>
    <row r="20" spans="1:12" x14ac:dyDescent="0.2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4.8122240370097495</v>
      </c>
      <c r="D20" s="10">
        <f>'Occ T2'!D16</f>
        <v>5.1751889700818694</v>
      </c>
      <c r="E20" s="10">
        <f>'Occ T2'!E16</f>
        <v>4.5692759838683212</v>
      </c>
      <c r="F20" s="10">
        <f>'Occ T2'!F16</f>
        <v>5.1058753605063441</v>
      </c>
      <c r="H20" s="11">
        <f t="shared" si="10"/>
        <v>-0.41314507221202224</v>
      </c>
      <c r="I20" s="31">
        <f t="shared" si="5"/>
        <v>0.36296493307211986</v>
      </c>
      <c r="J20" s="11">
        <f t="shared" si="10"/>
        <v>-0.60591298621354817</v>
      </c>
      <c r="K20" s="11">
        <f t="shared" si="10"/>
        <v>0.53659937663802282</v>
      </c>
      <c r="L20" s="31">
        <f t="shared" si="4"/>
        <v>-6.9313609575525348E-2</v>
      </c>
    </row>
    <row r="21" spans="1:12" x14ac:dyDescent="0.2">
      <c r="A21" s="10" t="str">
        <f>'Occ T2'!A17</f>
        <v>34 Culture, media and sports occupations</v>
      </c>
      <c r="B21" s="10">
        <f>'Occ T2'!B17</f>
        <v>10.03245875294046</v>
      </c>
      <c r="C21" s="10">
        <f>'Occ T2'!C17</f>
        <v>9.6284209191517167</v>
      </c>
      <c r="D21" s="10">
        <f>'Occ T2'!D17</f>
        <v>11.551278858336774</v>
      </c>
      <c r="E21" s="10">
        <f>'Occ T2'!E17</f>
        <v>10.01990814715931</v>
      </c>
      <c r="F21" s="10">
        <f>'Occ T2'!F17</f>
        <v>10.837518089090239</v>
      </c>
      <c r="H21" s="11">
        <f t="shared" si="10"/>
        <v>-0.40403783378874358</v>
      </c>
      <c r="I21" s="31">
        <f t="shared" si="5"/>
        <v>1.9228579391850573</v>
      </c>
      <c r="J21" s="11">
        <f t="shared" si="10"/>
        <v>-1.5313707111774644</v>
      </c>
      <c r="K21" s="11">
        <f t="shared" si="10"/>
        <v>0.81760994193092884</v>
      </c>
      <c r="L21" s="31">
        <f t="shared" si="4"/>
        <v>-0.71376076924653553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29.152834141258136</v>
      </c>
      <c r="C22" s="10">
        <f>'Occ T2'!C18</f>
        <v>31.040018616794359</v>
      </c>
      <c r="D22" s="10">
        <f>'Occ T2'!D18</f>
        <v>31.647813734382822</v>
      </c>
      <c r="E22" s="10">
        <f>'Occ T2'!E18</f>
        <v>32.249986752441657</v>
      </c>
      <c r="F22" s="10">
        <f>'Occ T2'!F18</f>
        <v>34.538299714416254</v>
      </c>
      <c r="H22" s="11">
        <f t="shared" ref="H22" si="11">C22-B22</f>
        <v>1.8871844755362233</v>
      </c>
      <c r="I22" s="31">
        <f t="shared" si="5"/>
        <v>0.60779511758846283</v>
      </c>
      <c r="J22" s="11">
        <f t="shared" ref="J22" si="12">E22-D22</f>
        <v>0.60217301805883494</v>
      </c>
      <c r="K22" s="11">
        <f t="shared" ref="K22" si="13">F22-E22</f>
        <v>2.2883129619745972</v>
      </c>
      <c r="L22" s="31">
        <f t="shared" si="4"/>
        <v>2.8904859800334322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53.642195862786984</v>
      </c>
      <c r="C24" s="31">
        <f>'Occ T1'!C11</f>
        <v>51.796149650216989</v>
      </c>
      <c r="D24" s="31">
        <f>'Occ T1'!D11</f>
        <v>51.567234989892022</v>
      </c>
      <c r="E24" s="31">
        <f>'Occ T1'!E11</f>
        <v>52.059991812972072</v>
      </c>
      <c r="F24" s="31">
        <f>'Occ T1'!F11</f>
        <v>47.47448748083383</v>
      </c>
      <c r="H24" s="31">
        <f t="shared" ref="H24:K26" si="14">C24-B24</f>
        <v>-1.8460462125699948</v>
      </c>
      <c r="I24" s="31">
        <f t="shared" si="5"/>
        <v>-0.22891466032496766</v>
      </c>
      <c r="J24" s="31">
        <f t="shared" si="14"/>
        <v>0.49275682308005031</v>
      </c>
      <c r="K24" s="31">
        <f t="shared" si="14"/>
        <v>-4.5855043321382425</v>
      </c>
      <c r="L24" s="31">
        <f t="shared" si="4"/>
        <v>-4.0927475090581922</v>
      </c>
    </row>
    <row r="25" spans="1:12" x14ac:dyDescent="0.2">
      <c r="A25" t="str">
        <f>'Occ T2'!A19</f>
        <v>41 Administrative occupations</v>
      </c>
      <c r="B25" s="32">
        <f>'Occ T2'!B19</f>
        <v>41.355447069592024</v>
      </c>
      <c r="C25" s="32">
        <f>'Occ T2'!C19</f>
        <v>40.152996128851363</v>
      </c>
      <c r="D25" s="32">
        <f>'Occ T2'!D19</f>
        <v>40.50783191949813</v>
      </c>
      <c r="E25" s="32">
        <f>'Occ T2'!E19</f>
        <v>41.925486726355985</v>
      </c>
      <c r="F25" s="32">
        <f>'Occ T2'!F19</f>
        <v>40.46207770211349</v>
      </c>
      <c r="H25" s="11">
        <f t="shared" si="14"/>
        <v>-1.2024509407406612</v>
      </c>
      <c r="I25" s="31">
        <f t="shared" si="5"/>
        <v>0.35483579064676718</v>
      </c>
      <c r="J25" s="11">
        <f t="shared" si="14"/>
        <v>1.4176548068578541</v>
      </c>
      <c r="K25" s="11">
        <f t="shared" si="14"/>
        <v>-1.4634090242424946</v>
      </c>
      <c r="L25" s="31">
        <f t="shared" si="4"/>
        <v>-4.5754217384640583E-2</v>
      </c>
    </row>
    <row r="26" spans="1:12" x14ac:dyDescent="0.2">
      <c r="A26" t="str">
        <f>'Occ T2'!A20</f>
        <v>42 Secretarial and related occupations</v>
      </c>
      <c r="B26" s="32">
        <f>'Occ T2'!B20</f>
        <v>12.28674879319496</v>
      </c>
      <c r="C26" s="32">
        <f>'Occ T2'!C20</f>
        <v>11.643153521365624</v>
      </c>
      <c r="D26" s="32">
        <f>'Occ T2'!D20</f>
        <v>11.059403070393889</v>
      </c>
      <c r="E26" s="32">
        <f>'Occ T2'!E20</f>
        <v>10.134505086616084</v>
      </c>
      <c r="F26" s="32">
        <f>'Occ T2'!F20</f>
        <v>7.0124097787203423</v>
      </c>
      <c r="H26" s="11">
        <f t="shared" si="14"/>
        <v>-0.6435952718293354</v>
      </c>
      <c r="I26" s="31">
        <f t="shared" si="5"/>
        <v>-0.58375045097173484</v>
      </c>
      <c r="J26" s="11">
        <f t="shared" si="14"/>
        <v>-0.92489798377780552</v>
      </c>
      <c r="K26" s="11">
        <f t="shared" si="14"/>
        <v>-3.1220953078957416</v>
      </c>
      <c r="L26" s="31">
        <f t="shared" si="4"/>
        <v>-4.0469932916735472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44.402853801815944</v>
      </c>
      <c r="D28" s="31">
        <f>'Occ T1'!D12</f>
        <v>38.51172323641498</v>
      </c>
      <c r="E28" s="31">
        <f>'Occ T1'!E12</f>
        <v>39.162236962521817</v>
      </c>
      <c r="F28" s="31">
        <f>'Occ T1'!F12</f>
        <v>37.997984033910967</v>
      </c>
      <c r="H28" s="31">
        <f t="shared" ref="H28:K30" si="15">C28-B28</f>
        <v>-2.5788592064363982</v>
      </c>
      <c r="I28" s="31">
        <f t="shared" si="5"/>
        <v>-5.8911305654009638</v>
      </c>
      <c r="J28" s="31">
        <f t="shared" si="15"/>
        <v>0.650513726106837</v>
      </c>
      <c r="K28" s="31">
        <f t="shared" si="15"/>
        <v>-1.1642529286108498</v>
      </c>
      <c r="L28" s="31">
        <f t="shared" si="4"/>
        <v>-0.51373920250401284</v>
      </c>
    </row>
    <row r="29" spans="1:12" x14ac:dyDescent="0.2">
      <c r="A29" s="10" t="str">
        <f>'Occ T2'!A21</f>
        <v>51 Skilled agricultural and related trades</v>
      </c>
      <c r="B29" s="10">
        <f>'Occ T2'!B21</f>
        <v>6.2027654673988017</v>
      </c>
      <c r="C29" s="10">
        <f>'Occ T2'!C21</f>
        <v>6.6390866607637289</v>
      </c>
      <c r="D29" s="10">
        <f>'Occ T2'!D21</f>
        <v>4.3084060306578777</v>
      </c>
      <c r="E29" s="10">
        <f>'Occ T2'!E21</f>
        <v>4.3132771820336915</v>
      </c>
      <c r="F29" s="10">
        <f>'Occ T2'!F21</f>
        <v>4.906501556186126</v>
      </c>
      <c r="H29" s="11">
        <f t="shared" si="15"/>
        <v>0.43632119336492714</v>
      </c>
      <c r="I29" s="31">
        <f t="shared" si="5"/>
        <v>-2.3306806301058511</v>
      </c>
      <c r="J29" s="11">
        <f t="shared" si="15"/>
        <v>4.8711513758137315E-3</v>
      </c>
      <c r="K29" s="11">
        <f t="shared" si="15"/>
        <v>0.59322437415243456</v>
      </c>
      <c r="L29" s="31">
        <f t="shared" si="4"/>
        <v>0.5980955255282483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15.063955371495434</v>
      </c>
      <c r="E30" s="10">
        <f>'Occ T2'!E22</f>
        <v>15.175791045081489</v>
      </c>
      <c r="F30" s="10">
        <f>'Occ T2'!F22</f>
        <v>14.231198903113466</v>
      </c>
      <c r="H30" s="11">
        <f t="shared" si="15"/>
        <v>-0.45899860108677615</v>
      </c>
      <c r="I30" s="31">
        <f t="shared" si="5"/>
        <v>-2.5456674055701018</v>
      </c>
      <c r="J30" s="11">
        <f t="shared" si="15"/>
        <v>0.11183567358605551</v>
      </c>
      <c r="K30" s="11">
        <f t="shared" si="15"/>
        <v>-0.94459214196802321</v>
      </c>
      <c r="L30" s="31">
        <f t="shared" si="4"/>
        <v>-0.83275646838196771</v>
      </c>
    </row>
    <row r="31" spans="1:12" x14ac:dyDescent="0.2">
      <c r="A31" s="10" t="str">
        <f>'Occ T2'!A23</f>
        <v>53 Skilled construction and building trades</v>
      </c>
      <c r="B31" s="10">
        <f>'Occ T2'!B23</f>
        <v>12.011193668857642</v>
      </c>
      <c r="C31" s="10">
        <f>'Occ T2'!C23</f>
        <v>10.535885273208246</v>
      </c>
      <c r="D31" s="10">
        <f>'Occ T2'!D23</f>
        <v>9.8282011773522715</v>
      </c>
      <c r="E31" s="10">
        <f>'Occ T2'!E23</f>
        <v>9.8049273694487891</v>
      </c>
      <c r="F31" s="10">
        <f>'Occ T2'!F23</f>
        <v>8.5548800659791873</v>
      </c>
      <c r="H31" s="11">
        <f t="shared" ref="H31:H32" si="16">C31-B31</f>
        <v>-1.475308395649396</v>
      </c>
      <c r="I31" s="31">
        <f t="shared" si="5"/>
        <v>-0.70768409585597425</v>
      </c>
      <c r="J31" s="11">
        <f t="shared" ref="J31:J32" si="17">E31-D31</f>
        <v>-2.3273807903482435E-2</v>
      </c>
      <c r="K31" s="11">
        <f t="shared" ref="K31:K32" si="18">F31-E31</f>
        <v>-1.2500473034696018</v>
      </c>
      <c r="L31" s="31">
        <f t="shared" si="4"/>
        <v>-1.2733211113730842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10.699132493843589</v>
      </c>
      <c r="C32" s="10">
        <f>'Occ T2'!C24</f>
        <v>9.6182590907784391</v>
      </c>
      <c r="D32" s="10">
        <f>'Occ T2'!D24</f>
        <v>9.3111606569094025</v>
      </c>
      <c r="E32" s="10">
        <f>'Occ T2'!E24</f>
        <v>9.8682413659578483</v>
      </c>
      <c r="F32" s="10">
        <f>'Occ T2'!F24</f>
        <v>10.305403508632189</v>
      </c>
      <c r="H32" s="11">
        <f t="shared" si="16"/>
        <v>-1.0808734030651497</v>
      </c>
      <c r="I32" s="31">
        <f t="shared" si="5"/>
        <v>-0.30709843386903657</v>
      </c>
      <c r="J32" s="11">
        <f t="shared" si="17"/>
        <v>0.55708070904844575</v>
      </c>
      <c r="K32" s="11">
        <f t="shared" si="18"/>
        <v>0.43716214267434061</v>
      </c>
      <c r="L32" s="31">
        <f t="shared" si="4"/>
        <v>0.99424285172278637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48.329316866563097</v>
      </c>
      <c r="E34" s="31">
        <f>'Occ T1'!E13</f>
        <v>49.801628184372973</v>
      </c>
      <c r="F34" s="31">
        <f>'Occ T1'!F13</f>
        <v>54.720721103185731</v>
      </c>
      <c r="H34" s="31">
        <f t="shared" ref="H34:K36" si="19">C34-B34</f>
        <v>3.7907036812442811</v>
      </c>
      <c r="I34" s="31">
        <f t="shared" si="5"/>
        <v>-0.9343725390892601</v>
      </c>
      <c r="J34" s="31">
        <f t="shared" si="19"/>
        <v>1.4723113178098757</v>
      </c>
      <c r="K34" s="31">
        <f t="shared" si="19"/>
        <v>4.9190929188127583</v>
      </c>
      <c r="L34" s="31">
        <f t="shared" si="4"/>
        <v>6.391404236622634</v>
      </c>
    </row>
    <row r="35" spans="1:12" x14ac:dyDescent="0.2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36.565361484940723</v>
      </c>
      <c r="E35" s="10">
        <f>'Occ T2'!E25</f>
        <v>38.609094588917799</v>
      </c>
      <c r="F35" s="10">
        <f>'Occ T2'!F25</f>
        <v>43.380612048742691</v>
      </c>
      <c r="G35" s="10"/>
      <c r="H35" s="11">
        <f t="shared" si="19"/>
        <v>3.0043044341801988</v>
      </c>
      <c r="I35" s="31">
        <f t="shared" si="5"/>
        <v>-1.2653133962234477</v>
      </c>
      <c r="J35" s="11">
        <f t="shared" si="19"/>
        <v>2.0437331039770754</v>
      </c>
      <c r="K35" s="11">
        <f t="shared" si="19"/>
        <v>4.7715174598248922</v>
      </c>
      <c r="L35" s="31">
        <f t="shared" si="4"/>
        <v>6.8152505638019676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11.022358976383284</v>
      </c>
      <c r="D36" s="10">
        <f>'Occ T2'!D26</f>
        <v>11.251642958101975</v>
      </c>
      <c r="E36" s="10">
        <f>'Occ T2'!E26</f>
        <v>10.802300772031236</v>
      </c>
      <c r="F36" s="10">
        <f>'Occ T2'!F26</f>
        <v>10.910527945758817</v>
      </c>
      <c r="G36" s="10"/>
      <c r="H36" s="11">
        <f t="shared" si="19"/>
        <v>0.88879810858631814</v>
      </c>
      <c r="I36" s="31">
        <f t="shared" si="5"/>
        <v>0.22928398171869091</v>
      </c>
      <c r="J36" s="11">
        <f t="shared" si="19"/>
        <v>-0.44934218607073895</v>
      </c>
      <c r="K36" s="11">
        <f t="shared" si="19"/>
        <v>0.10822717372758106</v>
      </c>
      <c r="L36" s="31">
        <f t="shared" si="4"/>
        <v>-0.34111501234315789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0.513054409627139</v>
      </c>
      <c r="C37" s="10">
        <f>'Occ T2'!C27</f>
        <v>0.41065554810489918</v>
      </c>
      <c r="D37" s="10">
        <f>'Occ T2'!D27</f>
        <v>0.51231242352039552</v>
      </c>
      <c r="E37" s="10">
        <f>'Occ T2'!E27</f>
        <v>0.39023282342393378</v>
      </c>
      <c r="F37" s="10">
        <f>'Occ T2'!F27</f>
        <v>0.42958110868422483</v>
      </c>
      <c r="G37" s="10"/>
      <c r="H37" s="11">
        <f t="shared" ref="H37" si="20">C37-B37</f>
        <v>-0.10239886152223981</v>
      </c>
      <c r="I37" s="31">
        <f t="shared" ref="I37" si="21">D37-C37</f>
        <v>0.10165687541549634</v>
      </c>
      <c r="J37" s="11">
        <f t="shared" ref="J37" si="22">E37-D37</f>
        <v>-0.12207960009646174</v>
      </c>
      <c r="K37" s="11">
        <f t="shared" ref="K37" si="23">F37-E37</f>
        <v>3.9348285260291049E-2</v>
      </c>
      <c r="L37" s="31">
        <f t="shared" ref="L37" si="24">F37-D37</f>
        <v>-8.2731314836170688E-2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39.663867963245281</v>
      </c>
      <c r="C39" s="31">
        <f>'Occ T1'!C14</f>
        <v>35.765397470514145</v>
      </c>
      <c r="D39" s="31">
        <f>'Occ T1'!D14</f>
        <v>35.453309743575232</v>
      </c>
      <c r="E39" s="31">
        <f>'Occ T1'!E14</f>
        <v>36.050797031373847</v>
      </c>
      <c r="F39" s="31">
        <f>'Occ T1'!F14</f>
        <v>36.432806461044784</v>
      </c>
      <c r="H39" s="31">
        <f>C39-B39</f>
        <v>-3.8984704927311356</v>
      </c>
      <c r="I39" s="31">
        <f t="shared" si="5"/>
        <v>-0.31208772693891262</v>
      </c>
      <c r="J39" s="31">
        <f>E39-D39</f>
        <v>0.59748728779861437</v>
      </c>
      <c r="K39" s="31">
        <f>F39-E39</f>
        <v>0.3820094296709371</v>
      </c>
      <c r="L39" s="31">
        <f t="shared" si="4"/>
        <v>0.97949671746955147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32.655691486787738</v>
      </c>
      <c r="C40" s="126">
        <f>'Occ T2'!C28</f>
        <v>28.318392298640749</v>
      </c>
      <c r="D40" s="126">
        <f>'Occ T2'!D28</f>
        <v>27.964043166280533</v>
      </c>
      <c r="E40" s="126">
        <f>'Occ T2'!E28</f>
        <v>27.710825564964381</v>
      </c>
      <c r="F40" s="126">
        <f>'Occ T2'!F28</f>
        <v>27.063178271985048</v>
      </c>
      <c r="G40"/>
      <c r="H40" s="11">
        <f>C40-B40</f>
        <v>-4.3372991881469893</v>
      </c>
      <c r="I40" s="31">
        <f t="shared" si="5"/>
        <v>-0.35434913236021615</v>
      </c>
      <c r="J40" s="11">
        <f t="shared" ref="J40" si="25">E40-D40</f>
        <v>-0.25321760131615179</v>
      </c>
      <c r="K40" s="11">
        <f t="shared" ref="K40" si="26">F40-E40</f>
        <v>-0.64764729297933243</v>
      </c>
      <c r="L40" s="31">
        <f t="shared" si="4"/>
        <v>-0.90086489429548422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7.0081764764575425</v>
      </c>
      <c r="C41" s="126">
        <f>'Occ T2'!C29</f>
        <v>7.4470051718733963</v>
      </c>
      <c r="D41" s="126">
        <f>'Occ T2'!D29</f>
        <v>7.4892665772946962</v>
      </c>
      <c r="E41" s="126">
        <f>'Occ T2'!E29</f>
        <v>8.3399714664094642</v>
      </c>
      <c r="F41" s="126">
        <f>'Occ T2'!F29</f>
        <v>9.3696281890597355</v>
      </c>
      <c r="G41"/>
      <c r="H41" s="11">
        <f t="shared" ref="H41" si="27">C41-B41</f>
        <v>0.43882869541585379</v>
      </c>
      <c r="I41" s="31">
        <f t="shared" si="5"/>
        <v>4.2261405421299969E-2</v>
      </c>
      <c r="J41" s="11">
        <f t="shared" ref="J41" si="28">E41-D41</f>
        <v>0.85070488911476794</v>
      </c>
      <c r="K41" s="11">
        <f t="shared" ref="K41" si="29">F41-E41</f>
        <v>1.0296567226502713</v>
      </c>
      <c r="L41" s="31">
        <f t="shared" si="4"/>
        <v>1.8803616117650392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28.081136390352</v>
      </c>
      <c r="C43" s="31">
        <f>'Occ T1'!C15</f>
        <v>30.623689392947981</v>
      </c>
      <c r="D43" s="31">
        <f>'Occ T1'!D15</f>
        <v>26.939946604326909</v>
      </c>
      <c r="E43" s="31">
        <f>'Occ T1'!E15</f>
        <v>28.647488963693974</v>
      </c>
      <c r="F43" s="31">
        <f>'Occ T1'!F15</f>
        <v>28.184831711289959</v>
      </c>
      <c r="H43" s="31">
        <f t="shared" ref="H43:K45" si="30">C43-B43</f>
        <v>2.5425530025959802</v>
      </c>
      <c r="I43" s="31">
        <f t="shared" si="5"/>
        <v>-3.6837427886210712</v>
      </c>
      <c r="J43" s="31">
        <f t="shared" si="30"/>
        <v>1.7075423593670642</v>
      </c>
      <c r="K43" s="31">
        <f t="shared" si="30"/>
        <v>-0.46265725240401423</v>
      </c>
      <c r="L43" s="31">
        <f t="shared" si="4"/>
        <v>1.24488510696305</v>
      </c>
    </row>
    <row r="44" spans="1:12" x14ac:dyDescent="0.2">
      <c r="A44" s="10" t="str">
        <f>'Occ T2'!A30</f>
        <v>81 Process, plant and machine operatives</v>
      </c>
      <c r="B44" s="10">
        <f>'Occ T2'!B30</f>
        <v>11.842277087192301</v>
      </c>
      <c r="C44" s="10">
        <f>'Occ T2'!C30</f>
        <v>11.656117258642581</v>
      </c>
      <c r="D44" s="10">
        <f>'Occ T2'!D30</f>
        <v>10.179592196433891</v>
      </c>
      <c r="E44" s="10">
        <f>'Occ T2'!E30</f>
        <v>10.983885786223206</v>
      </c>
      <c r="F44" s="10">
        <f>'Occ T2'!F30</f>
        <v>10.314131585234092</v>
      </c>
      <c r="H44" s="11">
        <f t="shared" si="30"/>
        <v>-0.18615982854971946</v>
      </c>
      <c r="I44" s="31">
        <f t="shared" si="5"/>
        <v>-1.4765250622086903</v>
      </c>
      <c r="J44" s="11">
        <f t="shared" si="30"/>
        <v>0.80429358978931553</v>
      </c>
      <c r="K44" s="11">
        <f t="shared" si="30"/>
        <v>-0.66975420098911442</v>
      </c>
      <c r="L44" s="31">
        <f t="shared" si="4"/>
        <v>0.13453938880020111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18.967572134305399</v>
      </c>
      <c r="D45" s="10">
        <f>'Occ T2'!D31</f>
        <v>16.760354407893018</v>
      </c>
      <c r="E45" s="10">
        <f>'Occ T2'!E31</f>
        <v>17.663603177470765</v>
      </c>
      <c r="F45" s="10">
        <f>'Occ T2'!F31</f>
        <v>17.870700126055866</v>
      </c>
      <c r="H45" s="11">
        <f t="shared" si="30"/>
        <v>2.7287128311456996</v>
      </c>
      <c r="I45" s="31">
        <f t="shared" si="5"/>
        <v>-2.2072177264123809</v>
      </c>
      <c r="J45" s="11">
        <f t="shared" si="30"/>
        <v>0.90324876957774691</v>
      </c>
      <c r="K45" s="11">
        <f t="shared" si="30"/>
        <v>0.20709694858510019</v>
      </c>
      <c r="L45" s="31">
        <f t="shared" si="4"/>
        <v>1.1103457181628471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58.204401406163512</v>
      </c>
      <c r="C47" s="31">
        <f>'Occ T1'!C16</f>
        <v>56.620399033572909</v>
      </c>
      <c r="D47" s="31">
        <f>'Occ T1'!D16</f>
        <v>51.784139450386299</v>
      </c>
      <c r="E47" s="31">
        <f>'Occ T1'!E16</f>
        <v>52.279852639839177</v>
      </c>
      <c r="F47" s="31">
        <f>'Occ T1'!F16</f>
        <v>51.356894655992406</v>
      </c>
      <c r="H47" s="31">
        <f t="shared" ref="H47:K49" si="31">C47-B47</f>
        <v>-1.5840023725906036</v>
      </c>
      <c r="I47" s="31">
        <f t="shared" si="5"/>
        <v>-4.8362595831866102</v>
      </c>
      <c r="J47" s="31">
        <f t="shared" si="31"/>
        <v>0.49571318945287857</v>
      </c>
      <c r="K47" s="31">
        <f t="shared" si="31"/>
        <v>-0.92295798384677141</v>
      </c>
      <c r="L47" s="31">
        <f t="shared" si="4"/>
        <v>-0.42724479439389285</v>
      </c>
    </row>
    <row r="48" spans="1:12" x14ac:dyDescent="0.2">
      <c r="A48" s="10" t="str">
        <f>'Occ T2'!A32</f>
        <v>91 Elementary trades and related occupations</v>
      </c>
      <c r="B48" s="10">
        <f>'Occ T2'!B32</f>
        <v>7.970132567310003</v>
      </c>
      <c r="C48" s="10">
        <f>'Occ T2'!C32</f>
        <v>7.0139765994807082</v>
      </c>
      <c r="D48" s="10">
        <f>'Occ T2'!D32</f>
        <v>6.1648639460946812</v>
      </c>
      <c r="E48" s="10">
        <f>'Occ T2'!E32</f>
        <v>11.377245049988975</v>
      </c>
      <c r="F48" s="10">
        <f>'Occ T2'!F32</f>
        <v>13.227570268039601</v>
      </c>
      <c r="H48" s="11">
        <f t="shared" si="31"/>
        <v>-0.9561559678292948</v>
      </c>
      <c r="I48" s="31">
        <f t="shared" si="5"/>
        <v>-0.84911265338602693</v>
      </c>
      <c r="J48" s="11">
        <f t="shared" si="31"/>
        <v>5.2123811038942938</v>
      </c>
      <c r="K48" s="11">
        <f t="shared" si="31"/>
        <v>1.8503252180506262</v>
      </c>
      <c r="L48" s="31">
        <f t="shared" si="4"/>
        <v>7.06270632194492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50.234268838853509</v>
      </c>
      <c r="C49" s="10">
        <f>'Occ T2'!C33</f>
        <v>49.606422434092202</v>
      </c>
      <c r="D49" s="10">
        <f>'Occ T2'!D33</f>
        <v>45.619275504291615</v>
      </c>
      <c r="E49" s="10">
        <f>'Occ T2'!E33</f>
        <v>40.902607589850206</v>
      </c>
      <c r="F49" s="10">
        <f>'Occ T2'!F33</f>
        <v>38.129324387952806</v>
      </c>
      <c r="H49" s="11">
        <f t="shared" si="31"/>
        <v>-0.62784640476130704</v>
      </c>
      <c r="I49" s="31">
        <f t="shared" si="5"/>
        <v>-3.9871469298005877</v>
      </c>
      <c r="J49" s="11">
        <f t="shared" si="31"/>
        <v>-4.716667914441409</v>
      </c>
      <c r="K49" s="11">
        <f t="shared" si="31"/>
        <v>-2.7732832018973994</v>
      </c>
      <c r="L49" s="31">
        <f t="shared" si="4"/>
        <v>-7.4899511163388084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481.63599999999997</v>
      </c>
      <c r="C51" s="34">
        <f>'Occ T1'!C18</f>
        <v>506.50599999999963</v>
      </c>
      <c r="D51" s="34">
        <f>'Occ T1'!D18</f>
        <v>498.63900000000018</v>
      </c>
      <c r="E51" s="34">
        <f>'Occ T1'!E18</f>
        <v>514.14499999999975</v>
      </c>
      <c r="F51" s="34">
        <f>'Occ T1'!F18</f>
        <v>541.25400000000002</v>
      </c>
      <c r="G51" s="24"/>
      <c r="H51" s="34">
        <f>C51-B51</f>
        <v>24.869999999999663</v>
      </c>
      <c r="I51" s="205">
        <f>D51-C51</f>
        <v>-7.8669999999994502</v>
      </c>
      <c r="J51" s="34">
        <f>E51-D51</f>
        <v>15.505999999999574</v>
      </c>
      <c r="K51" s="34">
        <f>F51-E51</f>
        <v>27.109000000000265</v>
      </c>
      <c r="L51" s="205">
        <f>F51-D51</f>
        <v>42.614999999999839</v>
      </c>
    </row>
    <row r="53" spans="1:12" ht="15.75" x14ac:dyDescent="0.25">
      <c r="A53" s="19" t="str">
        <f>CONCATENATE(A1," (Continued)")</f>
        <v>Occupation Table 3  Employment Change by Occupation in Occupation Group (SOC 2020), 2015-2035, Cambridge and Peterborough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1.021009966757358</v>
      </c>
      <c r="D59" s="44">
        <f>IF(AND(E$5-D$5 &lt;&gt; 0,E7 &lt;&gt; 0,D7 &lt;&gt; 0),(EXP(LN(E7/D7)/(E$5-D$5))-1)*100,0)</f>
        <v>-0.99573623392472665</v>
      </c>
      <c r="E59" s="44">
        <f>IF(AND(F$5-E$5 &lt;&gt; 0,F7 &lt;&gt; 0,E7 &lt;&gt; 0),(EXP(LN(F7/E7)/(F$5-E$5))-1)*100,0)</f>
        <v>1.0377408699294488</v>
      </c>
      <c r="F59" s="44">
        <f>IF(AND(F$5-D$5 &lt;&gt; 0,F7 &lt;&gt; 0,D7 &lt;&gt; 0),(EXP(LN(F7/D7)/(F$5-D$5))-1)*100,0)</f>
        <v>0.35531634496699382</v>
      </c>
      <c r="H59" s="44">
        <f>(B7/B$51)*100</f>
        <v>10.330802757765365</v>
      </c>
      <c r="I59" s="44">
        <f>(C7/C$51)*100</f>
        <v>11.096213233062798</v>
      </c>
      <c r="J59" s="44">
        <f>(D7/D$51)*100</f>
        <v>11.386358444660852</v>
      </c>
      <c r="K59" s="44">
        <f>(E7/E$51)*100</f>
        <v>10.504006220773041</v>
      </c>
      <c r="L59" s="44">
        <f>(F7/F$51)*100</f>
        <v>11.063072017854438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0.94918441397671138</v>
      </c>
      <c r="D60" s="44">
        <f t="shared" si="32"/>
        <v>-1.7740012871408584</v>
      </c>
      <c r="E60" s="44">
        <f t="shared" si="32"/>
        <v>0.92530388719500589</v>
      </c>
      <c r="F60" s="44">
        <f>IF(AND(F$5-D$5 &lt;&gt; 0,F8 &lt;&gt; 0,D8 &lt;&gt; 0),(EXP(LN(F8/D8)/(F$5-D$5))-1)*100,0)</f>
        <v>1.7392530361437508E-2</v>
      </c>
      <c r="H60" s="44">
        <f t="shared" ref="H60:L60" si="33">(B8/B$51)*100</f>
        <v>7.054700500472638</v>
      </c>
      <c r="I60" s="44">
        <f t="shared" si="33"/>
        <v>7.8661436338952493</v>
      </c>
      <c r="J60" s="44">
        <f t="shared" si="33"/>
        <v>8.0660895306078686</v>
      </c>
      <c r="K60" s="44">
        <f t="shared" si="33"/>
        <v>7.1531269115270302</v>
      </c>
      <c r="L60" s="44">
        <f t="shared" si="33"/>
        <v>7.4504256597943019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1.1959257378918897</v>
      </c>
      <c r="D61" s="44">
        <f t="shared" si="34"/>
        <v>0.79917556944144597</v>
      </c>
      <c r="E61" s="44">
        <f t="shared" si="34"/>
        <v>1.2740590273194963</v>
      </c>
      <c r="F61" s="44">
        <f>IF(AND(F$5-D$5 &lt;&gt; 0,F9 &lt;&gt; 0,D9 &lt;&gt; 0),(EXP(LN(F9/D9)/(F$5-D$5))-1)*100,0)</f>
        <v>1.1155164756221136</v>
      </c>
      <c r="H61" s="44">
        <f t="shared" ref="H61:L61" si="35">(B9/B$51)*100</f>
        <v>3.2761022572927274</v>
      </c>
      <c r="I61" s="44">
        <f t="shared" si="35"/>
        <v>3.2300695991675483</v>
      </c>
      <c r="J61" s="44">
        <f t="shared" si="35"/>
        <v>3.3202689140529826</v>
      </c>
      <c r="K61" s="44">
        <f t="shared" si="35"/>
        <v>3.3508793092460132</v>
      </c>
      <c r="L61" s="44">
        <f t="shared" si="35"/>
        <v>3.6126463580601356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3.1114726643339807</v>
      </c>
      <c r="D63" s="44">
        <f t="shared" si="36"/>
        <v>1.6100475912623313</v>
      </c>
      <c r="E63" s="44">
        <f t="shared" si="36"/>
        <v>1.1189625654576707</v>
      </c>
      <c r="F63" s="44">
        <f>IF(AND(F$5-D$5 &lt;&gt; 0,F11 &lt;&gt; 0,D11 &lt;&gt; 0),(EXP(LN(F11/D11)/(F$5-D$5))-1)*100,0)</f>
        <v>1.2823932913663905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24.30422320898327</v>
      </c>
      <c r="K63" s="44">
        <f>(E11/E$51)*100</f>
        <v>25.530871818747773</v>
      </c>
      <c r="L63" s="44">
        <f>(F11/F$51)*100</f>
        <v>27.106671703217021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2.0876228518672546</v>
      </c>
      <c r="D64" s="49">
        <f t="shared" si="36"/>
        <v>4.0936487206734817</v>
      </c>
      <c r="E64" s="49">
        <f t="shared" si="36"/>
        <v>1.3194094517819277</v>
      </c>
      <c r="F64" s="44">
        <f>IF(AND(F$5-D$5 &lt;&gt; 0,F12 &lt;&gt; 0,D12 &lt;&gt; 0),(EXP(LN(F12/D12)/(F$5-D$5))-1)*100,0)</f>
        <v>2.2358417685613974</v>
      </c>
      <c r="H64" s="40">
        <f t="shared" ref="H64:L67" si="37">(B12/B$11)*100</f>
        <v>32.283403124237267</v>
      </c>
      <c r="I64" s="40">
        <f t="shared" si="37"/>
        <v>32.263230001263757</v>
      </c>
      <c r="J64" s="40">
        <f t="shared" si="37"/>
        <v>31.942870868251479</v>
      </c>
      <c r="K64" s="40">
        <f t="shared" si="37"/>
        <v>36.042244712390477</v>
      </c>
      <c r="L64" s="40">
        <f t="shared" si="37"/>
        <v>36.763112743594746</v>
      </c>
    </row>
    <row r="65" spans="1:12" x14ac:dyDescent="0.2">
      <c r="A65" t="str">
        <f>A13</f>
        <v>22 Health professionals</v>
      </c>
      <c r="B65" s="49">
        <f t="shared" si="36"/>
        <v>4.5224005151091928</v>
      </c>
      <c r="C65" s="44">
        <f t="shared" si="36"/>
        <v>-2.2313498856905478</v>
      </c>
      <c r="D65" s="49">
        <f t="shared" si="36"/>
        <v>0.22528389229172774</v>
      </c>
      <c r="E65" s="49">
        <f t="shared" si="36"/>
        <v>1.1236201945526769</v>
      </c>
      <c r="F65" s="44">
        <f>IF(AND(F$5-D$5 &lt;&gt; 0,F13 &lt;&gt; 0,D13 &lt;&gt; 0),(EXP(LN(F13/D13)/(F$5-D$5))-1)*100,0)</f>
        <v>0.82328364578339031</v>
      </c>
      <c r="H65" s="40">
        <f t="shared" si="37"/>
        <v>16.045424298737434</v>
      </c>
      <c r="I65" s="40">
        <f t="shared" si="37"/>
        <v>16.232502570562275</v>
      </c>
      <c r="J65" s="40">
        <f t="shared" si="37"/>
        <v>15.391399456269056</v>
      </c>
      <c r="K65" s="40">
        <f t="shared" si="37"/>
        <v>14.370812107289154</v>
      </c>
      <c r="L65" s="40">
        <f t="shared" si="37"/>
        <v>14.377432802978129</v>
      </c>
    </row>
    <row r="66" spans="1:12" x14ac:dyDescent="0.2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3.933931493115761</v>
      </c>
      <c r="D66" s="49">
        <f t="shared" si="36"/>
        <v>-0.5221558875232124</v>
      </c>
      <c r="E66" s="49">
        <f t="shared" si="36"/>
        <v>0.69371676309393226</v>
      </c>
      <c r="F66" s="44">
        <f>IF(AND(F$5-D$5 &lt;&gt; 0,F14 &lt;&gt; 0,D14 &lt;&gt; 0),(EXP(LN(F14/D14)/(F$5-D$5))-1)*100,0)</f>
        <v>0.28678355700315628</v>
      </c>
      <c r="H66" s="40">
        <f t="shared" si="37"/>
        <v>23.479434046625709</v>
      </c>
      <c r="I66" s="40">
        <f t="shared" si="37"/>
        <v>23.006310294387998</v>
      </c>
      <c r="J66" s="40">
        <f t="shared" si="37"/>
        <v>23.189817934521407</v>
      </c>
      <c r="K66" s="40">
        <f t="shared" si="37"/>
        <v>20.856714119345952</v>
      </c>
      <c r="L66" s="40">
        <f t="shared" si="37"/>
        <v>19.996019509829498</v>
      </c>
    </row>
    <row r="67" spans="1:12" x14ac:dyDescent="0.2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6.6499136575248086</v>
      </c>
      <c r="D67" s="49">
        <f t="shared" si="36"/>
        <v>1.0906579106086944</v>
      </c>
      <c r="E67" s="49">
        <f t="shared" si="36"/>
        <v>1.1657481997295216</v>
      </c>
      <c r="F67" s="44">
        <f>IF(AND(F$5-D$5 &lt;&gt; 0,F15 &lt;&gt; 0,D15 &lt;&gt; 0),(EXP(LN(F15/D15)/(F$5-D$5))-1)*100,0)</f>
        <v>1.1407119079368977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29.475911740958054</v>
      </c>
      <c r="K67" s="40">
        <f t="shared" si="37"/>
        <v>28.730229060974427</v>
      </c>
      <c r="L67" s="40">
        <f t="shared" si="37"/>
        <v>28.863434943597621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5.8923779330364301</v>
      </c>
      <c r="D69" s="44">
        <f t="shared" si="39"/>
        <v>0.80510371135795733</v>
      </c>
      <c r="E69" s="44">
        <f t="shared" si="39"/>
        <v>1.0263915142839641</v>
      </c>
      <c r="F69" s="44">
        <f t="shared" ref="F69:F74" si="40">IF(AND(F$5-D$5 &lt;&gt; 0,F17 &lt;&gt; 0,D17 &lt;&gt; 0),(EXP(LN(F17/D17)/(F$5-D$5))-1)*100,0)</f>
        <v>0.95257499124046241</v>
      </c>
      <c r="H69" s="44">
        <f>(B17/B$51)*100</f>
        <v>12.501195422548586</v>
      </c>
      <c r="I69" s="44">
        <f>(C17/C$51)*100</f>
        <v>12.694324836488317</v>
      </c>
      <c r="J69" s="44">
        <f>(D17/D$51)*100</f>
        <v>13.654401211483064</v>
      </c>
      <c r="K69" s="44">
        <f>(E17/E$51)*100</f>
        <v>13.784337241231878</v>
      </c>
      <c r="L69" s="44">
        <f>(F17/F$51)*100</f>
        <v>14.501696038032838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4.7813104748863022</v>
      </c>
      <c r="C70" s="44">
        <f t="shared" si="39"/>
        <v>7.6242423166065443</v>
      </c>
      <c r="D70" s="49">
        <f t="shared" si="39"/>
        <v>-1.1288871415105484</v>
      </c>
      <c r="E70" s="49">
        <f t="shared" si="39"/>
        <v>0.90167109794321298</v>
      </c>
      <c r="F70" s="44">
        <f t="shared" si="40"/>
        <v>0.22022654139288722</v>
      </c>
      <c r="H70" s="40">
        <f t="shared" ref="H70:L74" si="41">(B18/B$17)*100</f>
        <v>14.635934958490516</v>
      </c>
      <c r="I70" s="40">
        <f t="shared" si="41"/>
        <v>16.520837421171912</v>
      </c>
      <c r="J70" s="40">
        <f t="shared" si="41"/>
        <v>16.791034865737501</v>
      </c>
      <c r="K70" s="40">
        <f t="shared" si="41"/>
        <v>15.240947665032836</v>
      </c>
      <c r="L70" s="40">
        <f t="shared" si="41"/>
        <v>15.053834973070837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4.0643748584342942</v>
      </c>
      <c r="C71" s="44">
        <f t="shared" si="39"/>
        <v>1.0391344011742687</v>
      </c>
      <c r="D71" s="49">
        <f t="shared" si="39"/>
        <v>9.828839881705731</v>
      </c>
      <c r="E71" s="49">
        <f t="shared" si="39"/>
        <v>2.0411017615935112</v>
      </c>
      <c r="F71" s="44">
        <f t="shared" si="40"/>
        <v>4.5736399076478973</v>
      </c>
      <c r="H71" s="40">
        <f t="shared" si="41"/>
        <v>11.604769226390808</v>
      </c>
      <c r="I71" s="40">
        <f t="shared" si="41"/>
        <v>12.744450375455688</v>
      </c>
      <c r="J71" s="40">
        <f t="shared" si="41"/>
        <v>12.160348643497866</v>
      </c>
      <c r="K71" s="40">
        <f t="shared" si="41"/>
        <v>18.668757035737769</v>
      </c>
      <c r="L71" s="40">
        <f t="shared" si="41"/>
        <v>20.630910012059704</v>
      </c>
    </row>
    <row r="72" spans="1:12" x14ac:dyDescent="0.2">
      <c r="A72" t="str">
        <f t="shared" si="38"/>
        <v>33 Protective service occupations</v>
      </c>
      <c r="B72" s="49">
        <f t="shared" si="39"/>
        <v>-2.0380963160510635</v>
      </c>
      <c r="C72" s="44">
        <f t="shared" si="39"/>
        <v>7.5425609921865089</v>
      </c>
      <c r="D72" s="49">
        <f t="shared" si="39"/>
        <v>-2.4596666388093436</v>
      </c>
      <c r="E72" s="49">
        <f t="shared" si="39"/>
        <v>1.1165589419265709</v>
      </c>
      <c r="F72" s="44">
        <f t="shared" si="40"/>
        <v>-8.9852583832294997E-2</v>
      </c>
      <c r="H72" s="40">
        <f t="shared" si="41"/>
        <v>8.6785363803085858</v>
      </c>
      <c r="I72" s="40">
        <f t="shared" si="41"/>
        <v>7.4843077381668284</v>
      </c>
      <c r="J72" s="40">
        <f t="shared" si="41"/>
        <v>7.6009400971719199</v>
      </c>
      <c r="K72" s="40">
        <f t="shared" si="41"/>
        <v>6.4472703803583382</v>
      </c>
      <c r="L72" s="40">
        <f t="shared" si="41"/>
        <v>6.5050448054147711</v>
      </c>
    </row>
    <row r="73" spans="1:12" x14ac:dyDescent="0.2">
      <c r="A73" t="str">
        <f t="shared" si="38"/>
        <v>34 Culture, media and sports occupations</v>
      </c>
      <c r="B73" s="49">
        <f t="shared" si="39"/>
        <v>-1.0223994626425426</v>
      </c>
      <c r="C73" s="44">
        <f t="shared" si="39"/>
        <v>19.970646851970674</v>
      </c>
      <c r="D73" s="49">
        <f t="shared" si="39"/>
        <v>-2.8043710485232909</v>
      </c>
      <c r="E73" s="49">
        <f t="shared" si="39"/>
        <v>0.78748530851409093</v>
      </c>
      <c r="F73" s="44">
        <f t="shared" si="40"/>
        <v>-0.42431153256947685</v>
      </c>
      <c r="H73" s="40">
        <f t="shared" si="41"/>
        <v>16.662374743572176</v>
      </c>
      <c r="I73" s="40">
        <f t="shared" si="41"/>
        <v>14.974794323232082</v>
      </c>
      <c r="J73" s="40">
        <f t="shared" si="41"/>
        <v>16.965675873002429</v>
      </c>
      <c r="K73" s="40">
        <f t="shared" si="41"/>
        <v>14.138138567064745</v>
      </c>
      <c r="L73" s="40">
        <f t="shared" si="41"/>
        <v>13.807336797589553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1.9581016528759765</v>
      </c>
      <c r="D74" s="49">
        <f t="shared" si="39"/>
        <v>0.37768268196869403</v>
      </c>
      <c r="E74" s="49">
        <f t="shared" si="39"/>
        <v>0.68786713735282667</v>
      </c>
      <c r="F74" s="44">
        <f t="shared" si="40"/>
        <v>0.58436596225734938</v>
      </c>
      <c r="H74" s="40">
        <f t="shared" si="41"/>
        <v>48.418384691237918</v>
      </c>
      <c r="I74" s="40">
        <f t="shared" si="41"/>
        <v>48.275610141973488</v>
      </c>
      <c r="J74" s="40">
        <f t="shared" si="41"/>
        <v>46.48200052059029</v>
      </c>
      <c r="K74" s="40">
        <f t="shared" si="41"/>
        <v>45.504886351806313</v>
      </c>
      <c r="L74" s="40">
        <f t="shared" si="41"/>
        <v>44.002873411865139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-0.87168309950508283</v>
      </c>
      <c r="C76" s="44">
        <f t="shared" si="42"/>
        <v>-0.44195304452327999</v>
      </c>
      <c r="D76" s="44">
        <f t="shared" si="42"/>
        <v>0.1903860509250288</v>
      </c>
      <c r="E76" s="44">
        <f t="shared" si="42"/>
        <v>-0.91780503221893239</v>
      </c>
      <c r="F76" s="44">
        <f>IF(AND(F$5-D$5 &lt;&gt; 0,F24 &lt;&gt; 0,D24 &lt;&gt; 0),(EXP(LN(F24/D24)/(F$5-D$5))-1)*100,0)</f>
        <v>-0.54977669195521717</v>
      </c>
      <c r="H76" s="44">
        <f>(B24/B$51)*100</f>
        <v>11.137497168564432</v>
      </c>
      <c r="I76" s="44">
        <f>(C24/C$51)*100</f>
        <v>10.226167044460881</v>
      </c>
      <c r="J76" s="44">
        <f>(D24/D$51)*100</f>
        <v>10.341596824534784</v>
      </c>
      <c r="K76" s="44">
        <f>(E24/E$51)*100</f>
        <v>10.125546647924631</v>
      </c>
      <c r="L76" s="44">
        <f>(F24/F$51)*100</f>
        <v>8.7712030730181816</v>
      </c>
    </row>
    <row r="77" spans="1:12" x14ac:dyDescent="0.2">
      <c r="A77" t="str">
        <f>A25</f>
        <v>41 Administrative occupations</v>
      </c>
      <c r="B77" s="49">
        <f t="shared" si="42"/>
        <v>-0.73496290640107098</v>
      </c>
      <c r="C77" s="44">
        <f t="shared" si="42"/>
        <v>0.88370937378643433</v>
      </c>
      <c r="D77" s="49">
        <f t="shared" si="42"/>
        <v>0.69034358010822139</v>
      </c>
      <c r="E77" s="49">
        <f t="shared" si="42"/>
        <v>-0.35465694800196346</v>
      </c>
      <c r="F77" s="44">
        <f>IF(AND(F$5-D$5 &lt;&gt; 0,F25 &lt;&gt; 0,D25 &lt;&gt; 0),(EXP(LN(F25/D25)/(F$5-D$5))-1)*100,0)</f>
        <v>-7.5340743029506108E-3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78.553430152767149</v>
      </c>
      <c r="K77" s="40">
        <f t="shared" si="43"/>
        <v>80.533025969299487</v>
      </c>
      <c r="L77" s="40">
        <f t="shared" si="43"/>
        <v>85.229098509907331</v>
      </c>
    </row>
    <row r="78" spans="1:12" x14ac:dyDescent="0.2">
      <c r="A78" t="str">
        <f>A26</f>
        <v>42 Secretarial and related occupations</v>
      </c>
      <c r="B78" s="49">
        <f t="shared" si="42"/>
        <v>-1.3360698087647838</v>
      </c>
      <c r="C78" s="44">
        <f t="shared" si="42"/>
        <v>-5.0136799270105836</v>
      </c>
      <c r="D78" s="49">
        <f t="shared" si="42"/>
        <v>-1.7315351231672937</v>
      </c>
      <c r="E78" s="49">
        <f t="shared" si="42"/>
        <v>-3.6156608155585745</v>
      </c>
      <c r="F78" s="44">
        <f>IF(AND(F$5-D$5 &lt;&gt; 0,F26 &lt;&gt; 0,D26 &lt;&gt; 0),(EXP(LN(F26/D26)/(F$5-D$5))-1)*100,0)</f>
        <v>-2.9916673773324631</v>
      </c>
      <c r="H78" s="40">
        <f t="shared" si="43"/>
        <v>22.905007141436958</v>
      </c>
      <c r="I78" s="40">
        <f t="shared" si="43"/>
        <v>22.478801223628881</v>
      </c>
      <c r="J78" s="40">
        <f t="shared" si="43"/>
        <v>21.446569847232848</v>
      </c>
      <c r="K78" s="40">
        <f t="shared" si="43"/>
        <v>19.466974030700509</v>
      </c>
      <c r="L78" s="40">
        <f t="shared" si="43"/>
        <v>14.770901490092669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-13.267459320734098</v>
      </c>
      <c r="D80" s="44">
        <f t="shared" si="44"/>
        <v>0.33556667057301759</v>
      </c>
      <c r="E80" s="44">
        <f t="shared" si="44"/>
        <v>-0.30134337774045949</v>
      </c>
      <c r="F80" s="44">
        <f>IF(AND(F$5-D$5 &lt;&gt; 0,F28 &lt;&gt; 0,D28 &lt;&gt; 0),(EXP(LN(F28/D28)/(F$5-D$5))-1)*100,0)</f>
        <v>-8.9490520064161583E-2</v>
      </c>
      <c r="H80" s="44">
        <f>(B28/B$51)*100</f>
        <v>9.7546099145936651</v>
      </c>
      <c r="I80" s="44">
        <f>(C28/C$51)*100</f>
        <v>8.7665010487172861</v>
      </c>
      <c r="J80" s="44">
        <f>(D28/D$51)*100</f>
        <v>7.7233676540372826</v>
      </c>
      <c r="K80" s="44">
        <f>(E28/E$51)*100</f>
        <v>7.6169634952244669</v>
      </c>
      <c r="L80" s="44">
        <f>(F28/F$51)*100</f>
        <v>7.0203608719586308</v>
      </c>
    </row>
    <row r="81" spans="1:12" x14ac:dyDescent="0.2">
      <c r="A81" t="str">
        <f>A29</f>
        <v>51 Skilled agricultural and related trades</v>
      </c>
      <c r="B81" s="49">
        <f t="shared" si="44"/>
        <v>1.7140024844117141</v>
      </c>
      <c r="C81" s="44">
        <f t="shared" si="44"/>
        <v>-35.105440690809431</v>
      </c>
      <c r="D81" s="49">
        <f t="shared" si="44"/>
        <v>2.260209401980795E-2</v>
      </c>
      <c r="E81" s="49">
        <f t="shared" si="44"/>
        <v>1.2969705565887502</v>
      </c>
      <c r="F81" s="44">
        <f>IF(AND(F$5-D$5 &lt;&gt; 0,F29 &lt;&gt; 0,D29 &lt;&gt; 0),(EXP(LN(F29/D29)/(F$5-D$5))-1)*100,0)</f>
        <v>0.87038715604408345</v>
      </c>
      <c r="H81" s="40">
        <f t="shared" ref="H81:L84" si="45">(B29/B$28)*100</f>
        <v>13.202510232671349</v>
      </c>
      <c r="I81" s="40">
        <f t="shared" si="45"/>
        <v>14.95193685161788</v>
      </c>
      <c r="J81" s="40">
        <f t="shared" si="45"/>
        <v>11.187258498430525</v>
      </c>
      <c r="K81" s="40">
        <f t="shared" si="45"/>
        <v>11.013868248030596</v>
      </c>
      <c r="L81" s="40">
        <f t="shared" si="45"/>
        <v>12.912531232728982</v>
      </c>
    </row>
    <row r="82" spans="1:12" x14ac:dyDescent="0.2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-14.456115487525</v>
      </c>
      <c r="D82" s="49">
        <f t="shared" si="44"/>
        <v>0.1480421745233329</v>
      </c>
      <c r="E82" s="49">
        <f t="shared" si="44"/>
        <v>-0.64058746805558675</v>
      </c>
      <c r="F82" s="44">
        <f>IF(AND(F$5-D$5 &lt;&gt; 0,F30 &lt;&gt; 0,D30 &lt;&gt; 0),(EXP(LN(F30/D30)/(F$5-D$5))-1)*100,0)</f>
        <v>-0.37840336591054013</v>
      </c>
      <c r="H82" s="40">
        <f t="shared" si="45"/>
        <v>38.458839027386162</v>
      </c>
      <c r="I82" s="40">
        <f t="shared" si="45"/>
        <v>39.658763501244493</v>
      </c>
      <c r="J82" s="40">
        <f t="shared" si="45"/>
        <v>39.115246230404004</v>
      </c>
      <c r="K82" s="40">
        <f t="shared" si="45"/>
        <v>38.75108324277975</v>
      </c>
      <c r="L82" s="40">
        <f t="shared" si="45"/>
        <v>37.452510350056876</v>
      </c>
    </row>
    <row r="83" spans="1:12" x14ac:dyDescent="0.2">
      <c r="A83" t="str">
        <f>A31</f>
        <v>53 Skilled construction and building trades</v>
      </c>
      <c r="B83" s="49">
        <f t="shared" si="44"/>
        <v>-3.2232093382212001</v>
      </c>
      <c r="C83" s="44">
        <f t="shared" si="44"/>
        <v>-6.7168925771766697</v>
      </c>
      <c r="D83" s="49">
        <f t="shared" si="44"/>
        <v>-4.7406202627553462E-2</v>
      </c>
      <c r="E83" s="49">
        <f t="shared" si="44"/>
        <v>-1.3545735925960312</v>
      </c>
      <c r="F83" s="44">
        <f>IF(AND(F$5-D$5 &lt;&gt; 0,F31 &lt;&gt; 0,D31 &lt;&gt; 0),(EXP(LN(F31/D31)/(F$5-D$5))-1)*100,0)</f>
        <v>-0.92076169563077848</v>
      </c>
      <c r="H83" s="40">
        <f t="shared" si="45"/>
        <v>25.565678430558446</v>
      </c>
      <c r="I83" s="40">
        <f t="shared" si="45"/>
        <v>23.727946226684555</v>
      </c>
      <c r="J83" s="40">
        <f t="shared" si="45"/>
        <v>25.520024427416843</v>
      </c>
      <c r="K83" s="40">
        <f t="shared" si="45"/>
        <v>25.036688733669848</v>
      </c>
      <c r="L83" s="40">
        <f t="shared" si="45"/>
        <v>22.514036687694958</v>
      </c>
    </row>
    <row r="84" spans="1:12" x14ac:dyDescent="0.2">
      <c r="A84" t="str">
        <f>A32</f>
        <v>54 Textiles, printing and other skilled trades</v>
      </c>
      <c r="B84" s="49">
        <f t="shared" si="44"/>
        <v>-2.6273529178045374</v>
      </c>
      <c r="C84" s="44">
        <f t="shared" si="44"/>
        <v>-3.1928692185415275</v>
      </c>
      <c r="D84" s="49">
        <f t="shared" si="44"/>
        <v>1.1689374250556606</v>
      </c>
      <c r="E84" s="49">
        <f t="shared" si="44"/>
        <v>0.43440795098155238</v>
      </c>
      <c r="F84" s="44">
        <f>IF(AND(F$5-D$5 &lt;&gt; 0,F32 &lt;&gt; 0,D32 &lt;&gt; 0),(EXP(LN(F32/D32)/(F$5-D$5))-1)*100,0)</f>
        <v>0.67865663365718198</v>
      </c>
      <c r="H84" s="40">
        <f t="shared" si="45"/>
        <v>22.772972309384048</v>
      </c>
      <c r="I84" s="40">
        <f t="shared" si="45"/>
        <v>21.661353420453082</v>
      </c>
      <c r="J84" s="40">
        <f t="shared" si="45"/>
        <v>24.17747084374864</v>
      </c>
      <c r="K84" s="40">
        <f t="shared" si="45"/>
        <v>25.198359775519808</v>
      </c>
      <c r="L84" s="40">
        <f t="shared" si="45"/>
        <v>27.120921729519182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-1.8966759298016611</v>
      </c>
      <c r="D86" s="44">
        <f t="shared" si="46"/>
        <v>0.60199126767164213</v>
      </c>
      <c r="E86" s="44">
        <f t="shared" si="46"/>
        <v>0.94639802303286835</v>
      </c>
      <c r="F86" s="44">
        <f>IF(AND(F$5-D$5 &lt;&gt; 0,F34 &lt;&gt; 0,D34 &lt;&gt; 0),(EXP(LN(F34/D34)/(F$5-D$5))-1)*100,0)</f>
        <v>0.83146496326060859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9.692245666015511</v>
      </c>
      <c r="K86" s="44">
        <f>(E34/E$51)*100</f>
        <v>9.6863002041005934</v>
      </c>
      <c r="L86" s="44">
        <f>(F34/F$51)*100</f>
        <v>10.109989229305599</v>
      </c>
    </row>
    <row r="87" spans="1:12" x14ac:dyDescent="0.2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-3.3446757167249097</v>
      </c>
      <c r="D87" s="49">
        <f t="shared" si="46"/>
        <v>1.0936667863133742</v>
      </c>
      <c r="E87" s="49">
        <f t="shared" si="46"/>
        <v>1.1720630005469301</v>
      </c>
      <c r="F87" s="44">
        <f>IF(AND(F$5-D$5 &lt;&gt; 0,F35 &lt;&gt; 0,D35 &lt;&gt; 0),(EXP(LN(F35/D35)/(F$5-D$5))-1)*100,0)</f>
        <v>1.1459241764882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75.658759228683977</v>
      </c>
      <c r="K87" s="40">
        <f t="shared" si="47"/>
        <v>77.525767723860824</v>
      </c>
      <c r="L87" s="40">
        <f t="shared" si="47"/>
        <v>79.27638959095728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2.0801716058237441</v>
      </c>
      <c r="D88" s="49">
        <f t="shared" si="46"/>
        <v>-0.81178732159372657</v>
      </c>
      <c r="E88" s="49">
        <f t="shared" si="46"/>
        <v>9.974014523930208E-2</v>
      </c>
      <c r="F88" s="44">
        <f>IF(AND(F$5-D$5 &lt;&gt; 0,F36 &lt;&gt; 0,D36 &lt;&gt; 0),(EXP(LN(F36/D36)/(F$5-D$5))-1)*100,0)</f>
        <v>-0.20502932073971358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23.281195944001613</v>
      </c>
      <c r="K88" s="40">
        <f t="shared" si="47"/>
        <v>21.690657847650133</v>
      </c>
      <c r="L88" s="40">
        <f t="shared" si="47"/>
        <v>19.938567558685968</v>
      </c>
    </row>
    <row r="89" spans="1:12" x14ac:dyDescent="0.2">
      <c r="A89" t="str">
        <f>A37</f>
        <v>63 Community and civil enforcement occupations</v>
      </c>
      <c r="B89" s="49">
        <f t="shared" si="46"/>
        <v>-5.4136280600961539</v>
      </c>
      <c r="C89" s="44">
        <f t="shared" si="46"/>
        <v>24.754779494548252</v>
      </c>
      <c r="D89" s="49">
        <f t="shared" si="46"/>
        <v>-5.2982985668515337</v>
      </c>
      <c r="E89" s="49">
        <f t="shared" si="46"/>
        <v>0.96529948750836425</v>
      </c>
      <c r="F89" s="44">
        <f>IF(AND(F$5-D$5 &lt;&gt; 0,F37 &lt;&gt; 0,D37 &lt;&gt; 0),(EXP(LN(F37/D37)/(F$5-D$5))-1)*100,0)</f>
        <v>-1.1672941234093126</v>
      </c>
      <c r="H89" s="40">
        <f t="shared" si="47"/>
        <v>1.1282619811607224</v>
      </c>
      <c r="I89" s="40">
        <f t="shared" si="47"/>
        <v>0.83358667014042565</v>
      </c>
      <c r="J89" s="40">
        <f t="shared" si="47"/>
        <v>1.0600448273144156</v>
      </c>
      <c r="K89" s="40">
        <f t="shared" si="47"/>
        <v>0.78357442848903325</v>
      </c>
      <c r="L89" s="40">
        <f t="shared" si="47"/>
        <v>0.78504285035676458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-0.87259683663856169</v>
      </c>
      <c r="D91" s="44">
        <f t="shared" si="48"/>
        <v>0.33480643302949975</v>
      </c>
      <c r="E91" s="44">
        <f t="shared" si="48"/>
        <v>0.10546229840735499</v>
      </c>
      <c r="F91" s="44">
        <f t="shared" ref="F91:F93" si="49">IF(AND(F$5-D$5 &lt;&gt; 0,F39 &lt;&gt; 0,D39 &lt;&gt; 0),(EXP(LN(F39/D39)/(F$5-D$5))-1)*100,0)</f>
        <v>0.18185203601033262</v>
      </c>
      <c r="H91" s="44">
        <f>(B39/B$51)*100</f>
        <v>8.2352373915665122</v>
      </c>
      <c r="I91" s="44">
        <f>(C39/C$51)*100</f>
        <v>7.0611991704963364</v>
      </c>
      <c r="J91" s="44">
        <f>(D39/D$51)*100</f>
        <v>7.1100154106628679</v>
      </c>
      <c r="K91" s="44">
        <f>(E39/E$51)*100</f>
        <v>7.0117957057588551</v>
      </c>
      <c r="L91" s="44">
        <f>(F39/F$51)*100</f>
        <v>6.7311847046016808</v>
      </c>
    </row>
    <row r="92" spans="1:12" s="30" customFormat="1" x14ac:dyDescent="0.2">
      <c r="A92" t="str">
        <f>A40</f>
        <v>71 Sales occupations</v>
      </c>
      <c r="B92" s="49">
        <f t="shared" si="48"/>
        <v>-3.499974668387118</v>
      </c>
      <c r="C92" s="44">
        <f t="shared" si="48"/>
        <v>-1.251303847419416</v>
      </c>
      <c r="D92" s="49">
        <f t="shared" si="48"/>
        <v>-0.18176182917556405</v>
      </c>
      <c r="E92" s="49">
        <f t="shared" si="48"/>
        <v>-0.23621140923191231</v>
      </c>
      <c r="F92" s="44">
        <f t="shared" si="49"/>
        <v>-0.2180648501861171</v>
      </c>
      <c r="G92"/>
      <c r="H92" s="40">
        <f>(B40/B$34)*100</f>
        <v>71.813387589501232</v>
      </c>
      <c r="I92" s="40">
        <f t="shared" ref="H92:L93" si="50">(C40/C$34)*100</f>
        <v>57.483295791061053</v>
      </c>
      <c r="J92" s="40">
        <f t="shared" si="50"/>
        <v>57.861449280338597</v>
      </c>
      <c r="K92" s="40">
        <f t="shared" si="50"/>
        <v>55.642408843290859</v>
      </c>
      <c r="L92" s="40">
        <f t="shared" si="50"/>
        <v>49.456910885645264</v>
      </c>
    </row>
    <row r="93" spans="1:12" s="30" customFormat="1" x14ac:dyDescent="0.2">
      <c r="A93" t="str">
        <f>A41</f>
        <v>72 Customer service occupations</v>
      </c>
      <c r="B93" s="49">
        <f t="shared" si="48"/>
        <v>1.5299463022953486</v>
      </c>
      <c r="C93" s="44">
        <f t="shared" si="48"/>
        <v>0.56749531450464019</v>
      </c>
      <c r="D93" s="49">
        <f t="shared" si="48"/>
        <v>2.1750961524313661</v>
      </c>
      <c r="E93" s="49">
        <f t="shared" si="48"/>
        <v>1.1709386302560798</v>
      </c>
      <c r="F93" s="44">
        <f t="shared" si="49"/>
        <v>1.5045564682590662</v>
      </c>
      <c r="G93"/>
      <c r="H93" s="40">
        <f t="shared" si="50"/>
        <v>15.411735923677943</v>
      </c>
      <c r="I93" s="40">
        <f t="shared" si="50"/>
        <v>15.116620906226627</v>
      </c>
      <c r="J93" s="40">
        <f t="shared" si="50"/>
        <v>15.496322031558005</v>
      </c>
      <c r="K93" s="40">
        <f t="shared" si="50"/>
        <v>16.746383141397828</v>
      </c>
      <c r="L93" s="40">
        <f t="shared" si="50"/>
        <v>17.122632889635394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2.1905432943777781</v>
      </c>
      <c r="C95" s="44">
        <f t="shared" si="51"/>
        <v>-12.029062668945967</v>
      </c>
      <c r="D95" s="44">
        <f t="shared" si="51"/>
        <v>1.2366967277653407</v>
      </c>
      <c r="E95" s="44">
        <f t="shared" si="51"/>
        <v>-0.16268595688062604</v>
      </c>
      <c r="F95" s="44">
        <f>IF(AND(F$5-D$5 &lt;&gt; 0,F43 &lt;&gt; 0,D43 &lt;&gt; 0),(EXP(LN(F43/D43)/(F$5-D$5))-1)*100,0)</f>
        <v>0.30161234883101518</v>
      </c>
      <c r="H95" s="44">
        <f>(B43/B$51)*100</f>
        <v>5.8303649208846524</v>
      </c>
      <c r="I95" s="44">
        <f>(C43/C$51)*100</f>
        <v>6.0460664617888042</v>
      </c>
      <c r="J95" s="44">
        <f>(D43/D$51)*100</f>
        <v>5.4026954579017881</v>
      </c>
      <c r="K95" s="44">
        <f>(E43/E$51)*100</f>
        <v>5.5718696017065206</v>
      </c>
      <c r="L95" s="44">
        <f>(F43/F$51)*100</f>
        <v>5.2073207239650809</v>
      </c>
    </row>
    <row r="96" spans="1:12" x14ac:dyDescent="0.2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-12.667383395734987</v>
      </c>
      <c r="D96" s="49">
        <f t="shared" si="51"/>
        <v>1.5325107168778107</v>
      </c>
      <c r="E96" s="49">
        <f t="shared" si="51"/>
        <v>-0.6271682057674699</v>
      </c>
      <c r="F96" s="44">
        <f>IF(AND(F$5-D$5 &lt;&gt; 0,F44 &lt;&gt; 0,D44 &lt;&gt; 0),(EXP(LN(F44/D44)/(F$5-D$5))-1)*100,0)</f>
        <v>8.7571671226260861E-2</v>
      </c>
      <c r="H96" s="40">
        <f>(B44/B$43)*100</f>
        <v>42.17164477453634</v>
      </c>
      <c r="I96" s="40">
        <f t="shared" ref="H96:L97" si="52">(C44/C$43)*100</f>
        <v>38.062419942538831</v>
      </c>
      <c r="J96" s="40">
        <f t="shared" si="52"/>
        <v>37.78623746343623</v>
      </c>
      <c r="K96" s="40">
        <f t="shared" si="52"/>
        <v>38.341530736405879</v>
      </c>
      <c r="L96" s="40">
        <f t="shared" si="52"/>
        <v>36.594618307061147</v>
      </c>
    </row>
    <row r="97" spans="1:12" x14ac:dyDescent="0.2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-11.63679626882943</v>
      </c>
      <c r="D97" s="49">
        <f t="shared" si="51"/>
        <v>1.0553290042795149</v>
      </c>
      <c r="E97" s="49">
        <f t="shared" si="51"/>
        <v>0.11663098565102281</v>
      </c>
      <c r="F97" s="44">
        <f>IF(AND(F$5-D$5 &lt;&gt; 0,F45 &lt;&gt; 0,D45 &lt;&gt; 0),(EXP(LN(F45/D45)/(F$5-D$5))-1)*100,0)</f>
        <v>0.42855746805885442</v>
      </c>
      <c r="H97" s="40">
        <f t="shared" si="52"/>
        <v>57.828355225463667</v>
      </c>
      <c r="I97" s="40">
        <f t="shared" si="52"/>
        <v>61.937580057461176</v>
      </c>
      <c r="J97" s="40">
        <f t="shared" si="52"/>
        <v>62.213762536563763</v>
      </c>
      <c r="K97" s="40">
        <f t="shared" si="52"/>
        <v>61.658469263594121</v>
      </c>
      <c r="L97" s="40">
        <f t="shared" si="52"/>
        <v>63.405381692938846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-0.68741765542901234</v>
      </c>
      <c r="C99" s="44">
        <f t="shared" si="53"/>
        <v>-8.5415498049015266</v>
      </c>
      <c r="D99" s="44">
        <f t="shared" si="53"/>
        <v>0.19072476708428265</v>
      </c>
      <c r="E99" s="44">
        <f t="shared" si="53"/>
        <v>-0.17796021101890158</v>
      </c>
      <c r="F99" s="44">
        <f>IF(AND(F$5-D$5 &lt;&gt; 0,F47 &lt;&gt; 0,D47 &lt;&gt; 0),(EXP(LN(F47/D47)/(F$5-D$5))-1)*100,0)</f>
        <v>-5.5216209673336625E-2</v>
      </c>
      <c r="H99" s="44">
        <f>(B47/B$51)*100</f>
        <v>12.084728177744919</v>
      </c>
      <c r="I99" s="44">
        <f>(C47/C$51)*100</f>
        <v>11.178623556991022</v>
      </c>
      <c r="J99" s="44">
        <f>(D47/D$51)*100</f>
        <v>10.385096121720579</v>
      </c>
      <c r="K99" s="44">
        <f>(E47/E$51)*100</f>
        <v>10.168309064532224</v>
      </c>
      <c r="L99" s="44">
        <f>(F47/F$51)*100</f>
        <v>9.4885016380465377</v>
      </c>
    </row>
    <row r="100" spans="1:12" x14ac:dyDescent="0.2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-12.106009213787406</v>
      </c>
      <c r="D100" s="49">
        <f t="shared" si="53"/>
        <v>13.037546670692169</v>
      </c>
      <c r="E100" s="49">
        <f t="shared" si="53"/>
        <v>1.518290635615771</v>
      </c>
      <c r="F100" s="44">
        <f>IF(AND(F$5-D$5 &lt;&gt; 0,F48 &lt;&gt; 0,D48 &lt;&gt; 0),(EXP(LN(F48/D48)/(F$5-D$5))-1)*100,0)</f>
        <v>5.2213263816557776</v>
      </c>
      <c r="H100" s="40">
        <f t="shared" ref="H100:L101" si="54">(B48/B$47)*100</f>
        <v>13.693350287536866</v>
      </c>
      <c r="I100" s="40">
        <f t="shared" si="54"/>
        <v>12.387720184242767</v>
      </c>
      <c r="J100" s="40">
        <f t="shared" si="54"/>
        <v>11.904926897551626</v>
      </c>
      <c r="K100" s="40">
        <f t="shared" si="54"/>
        <v>21.762198008414231</v>
      </c>
      <c r="L100" s="40">
        <f t="shared" si="54"/>
        <v>25.756172285421052</v>
      </c>
    </row>
    <row r="101" spans="1:12" x14ac:dyDescent="0.2">
      <c r="A101" t="str">
        <f>A49</f>
        <v>92 Elementary administration and service occupations</v>
      </c>
      <c r="B101" s="49">
        <f t="shared" si="53"/>
        <v>-0.31393444422069816</v>
      </c>
      <c r="C101" s="44">
        <f t="shared" si="53"/>
        <v>-8.0375619408917576</v>
      </c>
      <c r="D101" s="49">
        <f t="shared" si="53"/>
        <v>-2.1590812060040654</v>
      </c>
      <c r="E101" s="49">
        <f t="shared" si="53"/>
        <v>-0.69964263688218065</v>
      </c>
      <c r="F101" s="44">
        <f>IF(AND(F$5-D$5 &lt;&gt; 0,F49 &lt;&gt; 0,D49 &lt;&gt; 0),(EXP(LN(F49/D49)/(F$5-D$5))-1)*100,0)</f>
        <v>-1.1885251104134631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88.095073102448367</v>
      </c>
      <c r="K101" s="40">
        <f t="shared" si="54"/>
        <v>78.237801991585769</v>
      </c>
      <c r="L101" s="40">
        <f t="shared" si="54"/>
        <v>74.243827714578941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-1.5531898931107291</v>
      </c>
      <c r="D103" s="50">
        <f>IF(AND(E$5-D$5 &lt;&gt; 0,E51 &lt;&gt; 0,D51 &lt;&gt; 0),(EXP(LN(E51/D51)/(E$5-D$5))-1)*100,0)</f>
        <v>0.61433815961413618</v>
      </c>
      <c r="E103" s="50">
        <f>IF(AND(F$5-E$5 &lt;&gt; 0,F51 &lt;&gt; 0,E51 &lt;&gt; 0),(EXP(LN(F51/E51)/(F$5-E$5))-1)*100,0)</f>
        <v>0.51515581544496758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Cambridge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10.130378041135268</v>
      </c>
      <c r="C9" s="330">
        <v>23.847599261321129</v>
      </c>
      <c r="D9" s="330">
        <f>SUM(B9:C9)</f>
        <v>33.977977302456395</v>
      </c>
      <c r="E9" s="331"/>
      <c r="F9" s="330">
        <v>13.341763195036258</v>
      </c>
      <c r="G9" s="330">
        <v>26.878904979491512</v>
      </c>
      <c r="H9" s="330">
        <f>SUM(F9:G9)</f>
        <v>40.220668174527773</v>
      </c>
      <c r="I9" s="331"/>
      <c r="J9" s="330">
        <v>16.009655587725458</v>
      </c>
      <c r="K9" s="330">
        <v>24.316071312937577</v>
      </c>
      <c r="L9" s="330">
        <f>SUM(J9:K9)</f>
        <v>40.325726900663035</v>
      </c>
      <c r="M9" s="236"/>
      <c r="N9" s="328">
        <f>IF(B9&gt;0,(EXP(LN(F9/B9)/($F$6-$B$6))-1)*100,0)</f>
        <v>5.6616808531285034</v>
      </c>
      <c r="O9" s="328">
        <f>IF(F9&gt;0,(EXP(LN(J9/F9)/($J$6-$F$6))-1)*100,0)</f>
        <v>1.2226999930908367</v>
      </c>
      <c r="P9" s="328"/>
      <c r="Q9" s="328">
        <f>IF(C9&gt;0,(EXP(LN(G9/C9)/($F$6-$B$6))-1)*100,0)</f>
        <v>2.4220304937258907</v>
      </c>
      <c r="R9" s="328">
        <f>IF(G9&gt;0,(EXP(LN(K9/G9)/($J$6-$F$6))-1)*100,0)</f>
        <v>-0.66580214870121113</v>
      </c>
      <c r="S9" s="327"/>
      <c r="T9" s="328">
        <f>IF(D9&gt;0,(EXP(LN(H9/D9)/($F$6-$B$6))-1)*100,0)</f>
        <v>3.4309114671907226</v>
      </c>
      <c r="U9" s="328">
        <f>IF(H9&gt;0,(EXP(LN(L9/H9)/($J$6-$F$6))-1)*100,0)</f>
        <v>1.7392530361437508E-2</v>
      </c>
    </row>
    <row r="10" spans="1:21" x14ac:dyDescent="0.2">
      <c r="A10" s="329" t="str">
        <f>name!D5</f>
        <v>12 Other managers and proprietors</v>
      </c>
      <c r="B10" s="330">
        <v>6.3707502390117687</v>
      </c>
      <c r="C10" s="330">
        <v>9.4081376289226313</v>
      </c>
      <c r="D10" s="330">
        <f t="shared" ref="D10:D33" si="0">SUM(B10:C10)</f>
        <v>15.778887867934401</v>
      </c>
      <c r="E10" s="331"/>
      <c r="F10" s="330">
        <v>7.1944771164529708</v>
      </c>
      <c r="G10" s="330">
        <v>9.3616785938916856</v>
      </c>
      <c r="H10" s="330">
        <f t="shared" ref="H10:H33" si="1">SUM(F10:G10)</f>
        <v>16.556155710344655</v>
      </c>
      <c r="I10" s="331"/>
      <c r="J10" s="330">
        <v>7.6137410471751261</v>
      </c>
      <c r="K10" s="330">
        <v>11.939851871679677</v>
      </c>
      <c r="L10" s="330">
        <f t="shared" ref="L10:L33" si="2">SUM(J10:K10)</f>
        <v>19.553592918854804</v>
      </c>
      <c r="M10" s="236"/>
      <c r="N10" s="328">
        <f t="shared" ref="N10:N36" si="3">IF(B10&gt;0,(EXP(LN(F10/B10)/($F$6-$B$6))-1)*100,0)</f>
        <v>2.4617410628073877</v>
      </c>
      <c r="O10" s="328">
        <f t="shared" ref="O10:O34" si="4">IF(F10&gt;0,(EXP(LN(J10/F10)/($J$6-$F$6))-1)*100,0)</f>
        <v>0.37832038358793785</v>
      </c>
      <c r="P10" s="328"/>
      <c r="Q10" s="328">
        <f t="shared" ref="Q10:Q34" si="5">IF(C10&gt;0,(EXP(LN(G10/C10)/($F$6-$B$6))-1)*100,0)</f>
        <v>-9.8959175262414156E-2</v>
      </c>
      <c r="R10" s="328">
        <f t="shared" ref="R10:R34" si="6">IF(G10&gt;0,(EXP(LN(K10/G10)/($J$6-$F$6))-1)*100,0)</f>
        <v>1.6349350899689696</v>
      </c>
      <c r="S10" s="327"/>
      <c r="T10" s="328">
        <f t="shared" ref="T10:T34" si="7">IF(D10&gt;0,(EXP(LN(H10/D10)/($F$6-$B$6))-1)*100,0)</f>
        <v>0.96634208784336373</v>
      </c>
      <c r="U10" s="328">
        <f t="shared" ref="U10:U34" si="8">IF(H10&gt;0,(EXP(LN(L10/H10)/($J$6-$F$6))-1)*100,0)</f>
        <v>1.1155164756221136</v>
      </c>
    </row>
    <row r="11" spans="1:21" x14ac:dyDescent="0.2">
      <c r="A11" s="329" t="str">
        <f>name!D6</f>
        <v>21 Science, research, engineering and technology professionals</v>
      </c>
      <c r="B11" s="330">
        <v>6.2928414643238595</v>
      </c>
      <c r="C11" s="330">
        <v>25.868716635522972</v>
      </c>
      <c r="D11" s="330">
        <f t="shared" si="0"/>
        <v>32.161558099846829</v>
      </c>
      <c r="E11" s="331"/>
      <c r="F11" s="330">
        <v>8.5276086246849481</v>
      </c>
      <c r="G11" s="330">
        <v>30.184063770295982</v>
      </c>
      <c r="H11" s="330">
        <f t="shared" si="1"/>
        <v>38.71167239498093</v>
      </c>
      <c r="I11" s="331"/>
      <c r="J11" s="330">
        <v>14.152056101660387</v>
      </c>
      <c r="K11" s="330">
        <v>39.785292120246645</v>
      </c>
      <c r="L11" s="330">
        <f t="shared" si="2"/>
        <v>53.93734822190703</v>
      </c>
      <c r="M11" s="236"/>
      <c r="N11" s="328">
        <f t="shared" si="3"/>
        <v>6.2664307602492642</v>
      </c>
      <c r="O11" s="328">
        <f t="shared" si="4"/>
        <v>3.4346744979773636</v>
      </c>
      <c r="P11" s="328"/>
      <c r="Q11" s="328">
        <f t="shared" si="5"/>
        <v>3.1336920566555904</v>
      </c>
      <c r="R11" s="328">
        <f t="shared" si="6"/>
        <v>1.8582763523669055</v>
      </c>
      <c r="S11" s="327"/>
      <c r="T11" s="328">
        <f t="shared" si="7"/>
        <v>3.7769662552322281</v>
      </c>
      <c r="U11" s="328">
        <f t="shared" si="8"/>
        <v>2.2358417685613974</v>
      </c>
    </row>
    <row r="12" spans="1:21" x14ac:dyDescent="0.2">
      <c r="A12" s="329" t="str">
        <f>name!D7</f>
        <v>22 Health professionals</v>
      </c>
      <c r="B12" s="330">
        <v>11.438348830014599</v>
      </c>
      <c r="C12" s="330">
        <v>4.5465163291701822</v>
      </c>
      <c r="D12" s="330">
        <f t="shared" si="0"/>
        <v>15.984865159184782</v>
      </c>
      <c r="E12" s="331"/>
      <c r="F12" s="330">
        <v>13.593423530171082</v>
      </c>
      <c r="G12" s="330">
        <v>5.0594651193452842</v>
      </c>
      <c r="H12" s="330">
        <f t="shared" si="1"/>
        <v>18.652888649516367</v>
      </c>
      <c r="I12" s="331"/>
      <c r="J12" s="330">
        <v>15.216989018225117</v>
      </c>
      <c r="K12" s="330">
        <v>5.8769973653521062</v>
      </c>
      <c r="L12" s="330">
        <f t="shared" si="2"/>
        <v>21.093986383577224</v>
      </c>
      <c r="M12" s="236"/>
      <c r="N12" s="328">
        <f t="shared" si="3"/>
        <v>3.5125726135608604</v>
      </c>
      <c r="O12" s="328">
        <f t="shared" si="4"/>
        <v>0.7550118853811183</v>
      </c>
      <c r="P12" s="328"/>
      <c r="Q12" s="328">
        <f t="shared" si="5"/>
        <v>2.1610081938786774</v>
      </c>
      <c r="R12" s="328">
        <f t="shared" si="6"/>
        <v>1.0035703892842696</v>
      </c>
      <c r="S12" s="327"/>
      <c r="T12" s="328">
        <f t="shared" si="7"/>
        <v>3.1353208770027008</v>
      </c>
      <c r="U12" s="328">
        <f t="shared" si="8"/>
        <v>0.82328364578339031</v>
      </c>
    </row>
    <row r="13" spans="1:21" x14ac:dyDescent="0.2">
      <c r="A13" s="329" t="str">
        <f>name!D8</f>
        <v>23 Teaching and other educational professionals</v>
      </c>
      <c r="B13" s="330">
        <v>15.054397891292663</v>
      </c>
      <c r="C13" s="330">
        <v>8.3364193449219517</v>
      </c>
      <c r="D13" s="330">
        <f t="shared" si="0"/>
        <v>23.390817236214616</v>
      </c>
      <c r="E13" s="331"/>
      <c r="F13" s="330">
        <v>19.099669047899514</v>
      </c>
      <c r="G13" s="330">
        <v>9.0041491243330487</v>
      </c>
      <c r="H13" s="330">
        <f t="shared" si="1"/>
        <v>28.103818172232565</v>
      </c>
      <c r="I13" s="331"/>
      <c r="J13" s="330">
        <v>19.735849499267907</v>
      </c>
      <c r="K13" s="330">
        <v>9.6014994590744305</v>
      </c>
      <c r="L13" s="330">
        <f t="shared" si="2"/>
        <v>29.337348958342339</v>
      </c>
      <c r="M13" s="236"/>
      <c r="N13" s="328">
        <f t="shared" si="3"/>
        <v>4.875124725250024</v>
      </c>
      <c r="O13" s="328">
        <f t="shared" si="4"/>
        <v>0.21867705650939762</v>
      </c>
      <c r="P13" s="328"/>
      <c r="Q13" s="328">
        <f t="shared" si="5"/>
        <v>1.5529690746980185</v>
      </c>
      <c r="R13" s="328">
        <f t="shared" si="6"/>
        <v>0.4291434948086037</v>
      </c>
      <c r="S13" s="327"/>
      <c r="T13" s="328">
        <f t="shared" si="7"/>
        <v>3.7394607796996659</v>
      </c>
      <c r="U13" s="328">
        <f t="shared" si="8"/>
        <v>0.28678355700315628</v>
      </c>
    </row>
    <row r="14" spans="1:21" x14ac:dyDescent="0.2">
      <c r="A14" s="329" t="str">
        <f>name!D9</f>
        <v>24 Business, media and public service professionals</v>
      </c>
      <c r="B14" s="330">
        <v>11.246455873734279</v>
      </c>
      <c r="C14" s="330">
        <v>16.838880520074373</v>
      </c>
      <c r="D14" s="330">
        <f t="shared" si="0"/>
        <v>28.085336393808653</v>
      </c>
      <c r="E14" s="331"/>
      <c r="F14" s="330">
        <v>15.407159591985486</v>
      </c>
      <c r="G14" s="330">
        <v>20.314796758326722</v>
      </c>
      <c r="H14" s="330">
        <f t="shared" si="1"/>
        <v>35.721956350312212</v>
      </c>
      <c r="I14" s="331"/>
      <c r="J14" s="330">
        <v>18.98389131275653</v>
      </c>
      <c r="K14" s="330">
        <v>23.363369983947276</v>
      </c>
      <c r="L14" s="330">
        <f t="shared" si="2"/>
        <v>42.347261296703806</v>
      </c>
      <c r="M14" s="236"/>
      <c r="N14" s="328">
        <f t="shared" si="3"/>
        <v>6.4979822397726261</v>
      </c>
      <c r="O14" s="328">
        <f t="shared" si="4"/>
        <v>1.4014527778480002</v>
      </c>
      <c r="P14" s="328"/>
      <c r="Q14" s="328">
        <f t="shared" si="5"/>
        <v>3.8245011855981392</v>
      </c>
      <c r="R14" s="328">
        <f t="shared" si="6"/>
        <v>0.93649045681454268</v>
      </c>
      <c r="S14" s="327"/>
      <c r="T14" s="328">
        <f t="shared" si="7"/>
        <v>4.9279338233398029</v>
      </c>
      <c r="U14" s="328">
        <f t="shared" si="8"/>
        <v>1.1407119079369199</v>
      </c>
    </row>
    <row r="15" spans="1:21" x14ac:dyDescent="0.2">
      <c r="A15" s="329" t="str">
        <f>name!D10</f>
        <v>31 Science, engineering and technology associate professionals</v>
      </c>
      <c r="B15" s="330">
        <v>2.5607687076189931</v>
      </c>
      <c r="C15" s="330">
        <v>6.2515654309118638</v>
      </c>
      <c r="D15" s="330">
        <f t="shared" si="0"/>
        <v>8.8123341385308578</v>
      </c>
      <c r="E15" s="331"/>
      <c r="F15" s="330">
        <v>3.3524777569301154</v>
      </c>
      <c r="G15" s="330">
        <v>8.0798947289096983</v>
      </c>
      <c r="H15" s="330">
        <f t="shared" si="1"/>
        <v>11.432372485839814</v>
      </c>
      <c r="I15" s="331"/>
      <c r="J15" s="330">
        <v>4.2833400305576195</v>
      </c>
      <c r="K15" s="330">
        <v>7.5325670645250327</v>
      </c>
      <c r="L15" s="330">
        <f t="shared" si="2"/>
        <v>11.815907095082652</v>
      </c>
      <c r="M15" s="236"/>
      <c r="N15" s="328">
        <f t="shared" si="3"/>
        <v>5.535630768264399</v>
      </c>
      <c r="O15" s="328">
        <f t="shared" si="4"/>
        <v>1.6469713735539182</v>
      </c>
      <c r="P15" s="328"/>
      <c r="Q15" s="328">
        <f t="shared" si="5"/>
        <v>5.2648520258010478</v>
      </c>
      <c r="R15" s="328">
        <f t="shared" si="6"/>
        <v>-0.46652801824941248</v>
      </c>
      <c r="S15" s="327"/>
      <c r="T15" s="328">
        <f t="shared" si="7"/>
        <v>5.3438246634640141</v>
      </c>
      <c r="U15" s="328">
        <f t="shared" si="8"/>
        <v>0.22022654139288722</v>
      </c>
    </row>
    <row r="16" spans="1:21" x14ac:dyDescent="0.2">
      <c r="A16" s="329" t="str">
        <f>name!D11</f>
        <v>32 Health and social care associate professionals</v>
      </c>
      <c r="B16" s="330">
        <v>5.5593409166691323</v>
      </c>
      <c r="C16" s="330">
        <v>1.4279205267257471</v>
      </c>
      <c r="D16" s="330">
        <f t="shared" si="0"/>
        <v>6.9872614433948792</v>
      </c>
      <c r="E16" s="331"/>
      <c r="F16" s="330">
        <v>6.8294069386297647</v>
      </c>
      <c r="G16" s="330">
        <v>1.4501086696560257</v>
      </c>
      <c r="H16" s="330">
        <f t="shared" si="1"/>
        <v>8.2795156082857897</v>
      </c>
      <c r="I16" s="331"/>
      <c r="J16" s="330">
        <v>13.917981930338545</v>
      </c>
      <c r="K16" s="330">
        <v>2.2754276842602148</v>
      </c>
      <c r="L16" s="330">
        <f t="shared" si="2"/>
        <v>16.19340961459876</v>
      </c>
      <c r="M16" s="236"/>
      <c r="N16" s="328">
        <f t="shared" si="3"/>
        <v>4.2010120007804241</v>
      </c>
      <c r="O16" s="328">
        <f t="shared" si="4"/>
        <v>4.8607320148089439</v>
      </c>
      <c r="P16" s="328"/>
      <c r="Q16" s="328">
        <f t="shared" si="5"/>
        <v>0.30886178613618309</v>
      </c>
      <c r="R16" s="328">
        <f t="shared" si="6"/>
        <v>3.0490911674177168</v>
      </c>
      <c r="S16" s="327"/>
      <c r="T16" s="328">
        <f t="shared" si="7"/>
        <v>3.4521657863986865</v>
      </c>
      <c r="U16" s="328">
        <f t="shared" si="8"/>
        <v>4.5736399076478973</v>
      </c>
    </row>
    <row r="17" spans="1:21" x14ac:dyDescent="0.2">
      <c r="A17" s="329" t="str">
        <f>name!D12</f>
        <v>33 Protective service occupations</v>
      </c>
      <c r="B17" s="330">
        <v>1.3630581680548721</v>
      </c>
      <c r="C17" s="330">
        <v>3.8623109411668977</v>
      </c>
      <c r="D17" s="330">
        <f t="shared" si="0"/>
        <v>5.22536910922177</v>
      </c>
      <c r="E17" s="331"/>
      <c r="F17" s="330">
        <v>1.5473845467506817</v>
      </c>
      <c r="G17" s="330">
        <v>3.6278044233311868</v>
      </c>
      <c r="H17" s="330">
        <f t="shared" si="1"/>
        <v>5.1751889700818685</v>
      </c>
      <c r="I17" s="331"/>
      <c r="J17" s="330">
        <v>1.9942711802921942</v>
      </c>
      <c r="K17" s="330">
        <v>3.1116041802141559</v>
      </c>
      <c r="L17" s="330">
        <f t="shared" si="2"/>
        <v>5.1058753605063503</v>
      </c>
      <c r="M17" s="236"/>
      <c r="N17" s="328">
        <f t="shared" si="3"/>
        <v>2.569153935237023</v>
      </c>
      <c r="O17" s="328">
        <f t="shared" si="4"/>
        <v>1.7058024077765799</v>
      </c>
      <c r="P17" s="328"/>
      <c r="Q17" s="328">
        <f t="shared" si="5"/>
        <v>-1.2449470207005819</v>
      </c>
      <c r="R17" s="328">
        <f t="shared" si="6"/>
        <v>-1.0180439345104264</v>
      </c>
      <c r="S17" s="327"/>
      <c r="T17" s="328">
        <f t="shared" si="7"/>
        <v>-0.19280556733726195</v>
      </c>
      <c r="U17" s="328">
        <f t="shared" si="8"/>
        <v>-8.9852583832283894E-2</v>
      </c>
    </row>
    <row r="18" spans="1:21" x14ac:dyDescent="0.2">
      <c r="A18" s="329" t="str">
        <f>name!D13</f>
        <v>34 Culture, media and sports occupations</v>
      </c>
      <c r="B18" s="330">
        <v>4.5761477076001045</v>
      </c>
      <c r="C18" s="330">
        <v>5.4563110453403594</v>
      </c>
      <c r="D18" s="330">
        <f t="shared" si="0"/>
        <v>10.032458752940464</v>
      </c>
      <c r="E18" s="331"/>
      <c r="F18" s="330">
        <v>5.3584493827113242</v>
      </c>
      <c r="G18" s="330">
        <v>6.1928294756254516</v>
      </c>
      <c r="H18" s="330">
        <f t="shared" si="1"/>
        <v>11.551278858336776</v>
      </c>
      <c r="I18" s="331"/>
      <c r="J18" s="330">
        <v>5.074952421628983</v>
      </c>
      <c r="K18" s="330">
        <v>5.7625656674612546</v>
      </c>
      <c r="L18" s="330">
        <f t="shared" si="2"/>
        <v>10.837518089090239</v>
      </c>
      <c r="M18" s="236"/>
      <c r="N18" s="328">
        <f t="shared" si="3"/>
        <v>3.2066828569634165</v>
      </c>
      <c r="O18" s="328">
        <f t="shared" si="4"/>
        <v>-0.36172744511164812</v>
      </c>
      <c r="P18" s="327"/>
      <c r="Q18" s="328">
        <f t="shared" si="5"/>
        <v>2.5647203699314947</v>
      </c>
      <c r="R18" s="328">
        <f t="shared" si="6"/>
        <v>-0.47891142893706773</v>
      </c>
      <c r="S18" s="327"/>
      <c r="T18" s="328">
        <f t="shared" si="7"/>
        <v>2.8595303609117106</v>
      </c>
      <c r="U18" s="328">
        <f t="shared" si="8"/>
        <v>-0.42431153256947685</v>
      </c>
    </row>
    <row r="19" spans="1:21" x14ac:dyDescent="0.2">
      <c r="A19" s="329" t="str">
        <f>name!D14</f>
        <v>35 Business and public service associate professionals</v>
      </c>
      <c r="B19" s="330">
        <v>13.424763314815419</v>
      </c>
      <c r="C19" s="330">
        <v>15.728070826442689</v>
      </c>
      <c r="D19" s="330">
        <f t="shared" si="0"/>
        <v>29.152834141258108</v>
      </c>
      <c r="E19" s="331"/>
      <c r="F19" s="330">
        <v>14.958656210941147</v>
      </c>
      <c r="G19" s="330">
        <v>16.689157523441708</v>
      </c>
      <c r="H19" s="330">
        <f t="shared" si="1"/>
        <v>31.647813734382854</v>
      </c>
      <c r="I19" s="331"/>
      <c r="J19" s="330">
        <v>17.442895068201199</v>
      </c>
      <c r="K19" s="330">
        <v>17.095404646215023</v>
      </c>
      <c r="L19" s="330">
        <f t="shared" si="2"/>
        <v>34.538299714416226</v>
      </c>
      <c r="M19" s="236"/>
      <c r="N19" s="328">
        <f t="shared" si="3"/>
        <v>2.1873621995207593</v>
      </c>
      <c r="O19" s="328">
        <f t="shared" si="4"/>
        <v>1.0295454772090151</v>
      </c>
      <c r="P19" s="327"/>
      <c r="Q19" s="328">
        <f t="shared" si="5"/>
        <v>1.1933076132469633</v>
      </c>
      <c r="R19" s="328">
        <f t="shared" si="6"/>
        <v>0.16046483911749121</v>
      </c>
      <c r="S19" s="327"/>
      <c r="T19" s="328">
        <f t="shared" si="7"/>
        <v>1.6558992310032217</v>
      </c>
      <c r="U19" s="328">
        <f t="shared" si="8"/>
        <v>0.58436596225734938</v>
      </c>
    </row>
    <row r="20" spans="1:21" x14ac:dyDescent="0.2">
      <c r="A20" s="329" t="str">
        <f>name!D15</f>
        <v>41 Administrative occupations</v>
      </c>
      <c r="B20" s="330">
        <v>30.812676861536506</v>
      </c>
      <c r="C20" s="330">
        <v>10.542770208055488</v>
      </c>
      <c r="D20" s="330">
        <f t="shared" si="0"/>
        <v>41.355447069591996</v>
      </c>
      <c r="E20" s="331"/>
      <c r="F20" s="330">
        <v>29.22030168449194</v>
      </c>
      <c r="G20" s="330">
        <v>11.287530235006161</v>
      </c>
      <c r="H20" s="330">
        <f t="shared" si="1"/>
        <v>40.507831919498102</v>
      </c>
      <c r="I20" s="331"/>
      <c r="J20" s="330">
        <v>27.279705985311061</v>
      </c>
      <c r="K20" s="330">
        <v>13.182371716802425</v>
      </c>
      <c r="L20" s="330">
        <f t="shared" si="2"/>
        <v>40.46207770211349</v>
      </c>
      <c r="M20" s="236"/>
      <c r="N20" s="328">
        <f t="shared" si="3"/>
        <v>-1.0556378354124596</v>
      </c>
      <c r="O20" s="328">
        <f t="shared" si="4"/>
        <v>-0.45708998679171442</v>
      </c>
      <c r="P20" s="327"/>
      <c r="Q20" s="328">
        <f t="shared" si="5"/>
        <v>1.3745261431484357</v>
      </c>
      <c r="R20" s="328">
        <f t="shared" si="6"/>
        <v>1.0399156846520485</v>
      </c>
      <c r="S20" s="327"/>
      <c r="T20" s="328">
        <f t="shared" si="7"/>
        <v>-0.41331962296823344</v>
      </c>
      <c r="U20" s="328">
        <f t="shared" si="8"/>
        <v>-7.5340743029395085E-3</v>
      </c>
    </row>
    <row r="21" spans="1:21" x14ac:dyDescent="0.2">
      <c r="A21" s="329" t="str">
        <f>name!D16</f>
        <v>42 Secretarial and related occupations</v>
      </c>
      <c r="B21" s="330">
        <v>11.603802659344995</v>
      </c>
      <c r="C21" s="330">
        <v>0.68294613384996139</v>
      </c>
      <c r="D21" s="330">
        <f t="shared" si="0"/>
        <v>12.286748793194956</v>
      </c>
      <c r="E21" s="331"/>
      <c r="F21" s="330">
        <v>10.546767299651105</v>
      </c>
      <c r="G21" s="330">
        <v>0.51263577074278632</v>
      </c>
      <c r="H21" s="330">
        <f t="shared" si="1"/>
        <v>11.059403070393891</v>
      </c>
      <c r="I21" s="331"/>
      <c r="J21" s="330">
        <v>6.4600256334854578</v>
      </c>
      <c r="K21" s="330">
        <v>0.55238414523488533</v>
      </c>
      <c r="L21" s="330">
        <f t="shared" si="2"/>
        <v>7.0124097787203432</v>
      </c>
      <c r="M21" s="236"/>
      <c r="N21" s="328">
        <f t="shared" si="3"/>
        <v>-1.8921392636039314</v>
      </c>
      <c r="O21" s="328">
        <f t="shared" si="4"/>
        <v>-3.2150882304233797</v>
      </c>
      <c r="P21" s="327"/>
      <c r="Q21" s="328">
        <f t="shared" si="5"/>
        <v>-5.5755440389945061</v>
      </c>
      <c r="R21" s="328">
        <f t="shared" si="6"/>
        <v>0.49909552018350123</v>
      </c>
      <c r="S21" s="327"/>
      <c r="T21" s="328">
        <f t="shared" si="7"/>
        <v>-2.0828100468430644</v>
      </c>
      <c r="U21" s="328">
        <f t="shared" si="8"/>
        <v>-2.9916673773324631</v>
      </c>
    </row>
    <row r="22" spans="1:21" x14ac:dyDescent="0.2">
      <c r="A22" s="329" t="str">
        <f>name!D17</f>
        <v>51 Skilled agricultural and related trades</v>
      </c>
      <c r="B22" s="330">
        <v>0.93763235485267404</v>
      </c>
      <c r="C22" s="330">
        <v>5.2651331125461356</v>
      </c>
      <c r="D22" s="330">
        <f t="shared" si="0"/>
        <v>6.2027654673988097</v>
      </c>
      <c r="E22" s="331"/>
      <c r="F22" s="330">
        <v>1.0364646088798133</v>
      </c>
      <c r="G22" s="330">
        <v>3.2719414217780618</v>
      </c>
      <c r="H22" s="330">
        <f t="shared" si="1"/>
        <v>4.3084060306578751</v>
      </c>
      <c r="I22" s="331"/>
      <c r="J22" s="330">
        <v>1.3463027574788864</v>
      </c>
      <c r="K22" s="330">
        <v>3.5601987987072432</v>
      </c>
      <c r="L22" s="330">
        <f t="shared" si="2"/>
        <v>4.9065015561861296</v>
      </c>
      <c r="M22" s="236"/>
      <c r="N22" s="328">
        <f t="shared" si="3"/>
        <v>2.024477297695193</v>
      </c>
      <c r="O22" s="328">
        <f t="shared" si="4"/>
        <v>1.7589344132475926</v>
      </c>
      <c r="P22" s="327"/>
      <c r="Q22" s="328">
        <f t="shared" si="5"/>
        <v>-9.0758535367072675</v>
      </c>
      <c r="R22" s="328">
        <f t="shared" si="6"/>
        <v>0.5644729783048863</v>
      </c>
      <c r="S22" s="327"/>
      <c r="T22" s="328">
        <f t="shared" si="7"/>
        <v>-7.0292674473046652</v>
      </c>
      <c r="U22" s="328">
        <f t="shared" si="8"/>
        <v>0.87038715604408345</v>
      </c>
    </row>
    <row r="23" spans="1:21" x14ac:dyDescent="0.2">
      <c r="A23" s="329" t="str">
        <f>name!D18</f>
        <v>52 Skilled metal, electrical and electronic trades</v>
      </c>
      <c r="B23" s="330">
        <v>0.36688055400963693</v>
      </c>
      <c r="C23" s="330">
        <v>17.701740824142671</v>
      </c>
      <c r="D23" s="330">
        <f t="shared" si="0"/>
        <v>18.068621378152308</v>
      </c>
      <c r="E23" s="331"/>
      <c r="F23" s="330">
        <v>0.44794311202428205</v>
      </c>
      <c r="G23" s="330">
        <v>14.616012259471146</v>
      </c>
      <c r="H23" s="330">
        <f t="shared" si="1"/>
        <v>15.063955371495428</v>
      </c>
      <c r="I23" s="331"/>
      <c r="J23" s="330">
        <v>0.90582379223634757</v>
      </c>
      <c r="K23" s="330">
        <v>13.325375110877127</v>
      </c>
      <c r="L23" s="330">
        <f t="shared" si="2"/>
        <v>14.231198903113475</v>
      </c>
      <c r="M23" s="236"/>
      <c r="N23" s="328">
        <f t="shared" si="3"/>
        <v>4.0733738956434618</v>
      </c>
      <c r="O23" s="328">
        <f t="shared" si="4"/>
        <v>4.8064612349790314</v>
      </c>
      <c r="P23" s="327"/>
      <c r="Q23" s="328">
        <f t="shared" si="5"/>
        <v>-3.7584554691057259</v>
      </c>
      <c r="R23" s="328">
        <f t="shared" si="6"/>
        <v>-0.61442157826108179</v>
      </c>
      <c r="S23" s="327"/>
      <c r="T23" s="328">
        <f t="shared" si="7"/>
        <v>-3.5720796294102963</v>
      </c>
      <c r="U23" s="328">
        <f t="shared" si="8"/>
        <v>-0.37840336591052903</v>
      </c>
    </row>
    <row r="24" spans="1:21" x14ac:dyDescent="0.2">
      <c r="A24" s="329" t="str">
        <f>name!D19</f>
        <v>53 Skilled construction and building trades</v>
      </c>
      <c r="B24" s="330">
        <v>0.17271102329510893</v>
      </c>
      <c r="C24" s="330">
        <v>11.838482645562543</v>
      </c>
      <c r="D24" s="330">
        <f t="shared" si="0"/>
        <v>12.011193668857652</v>
      </c>
      <c r="E24" s="331"/>
      <c r="F24" s="330">
        <v>0.28050356340202964</v>
      </c>
      <c r="G24" s="330">
        <v>9.5476976139502305</v>
      </c>
      <c r="H24" s="330">
        <f t="shared" si="1"/>
        <v>9.8282011773522608</v>
      </c>
      <c r="I24" s="331"/>
      <c r="J24" s="330">
        <v>0.20894335248726797</v>
      </c>
      <c r="K24" s="330">
        <v>8.345936713491918</v>
      </c>
      <c r="L24" s="330">
        <f t="shared" si="2"/>
        <v>8.5548800659791855</v>
      </c>
      <c r="M24" s="236"/>
      <c r="N24" s="328">
        <f t="shared" si="3"/>
        <v>10.185301682394442</v>
      </c>
      <c r="O24" s="328">
        <f t="shared" si="4"/>
        <v>-1.9443374748213893</v>
      </c>
      <c r="P24" s="327"/>
      <c r="Q24" s="328">
        <f t="shared" si="5"/>
        <v>-4.2099228978197072</v>
      </c>
      <c r="R24" s="328">
        <f t="shared" si="6"/>
        <v>-0.89282535492906101</v>
      </c>
      <c r="S24" s="327"/>
      <c r="T24" s="328">
        <f t="shared" si="7"/>
        <v>-3.9322600900175919</v>
      </c>
      <c r="U24" s="328">
        <f t="shared" si="8"/>
        <v>-0.92076169563077848</v>
      </c>
    </row>
    <row r="25" spans="1:21" x14ac:dyDescent="0.2">
      <c r="A25" s="329" t="str">
        <f>name!D20</f>
        <v>54 Textiles, printing and other skilled trades</v>
      </c>
      <c r="B25" s="330">
        <v>4.0587969885515633</v>
      </c>
      <c r="C25" s="330">
        <v>6.6403355052920423</v>
      </c>
      <c r="D25" s="330">
        <f t="shared" si="0"/>
        <v>10.699132493843607</v>
      </c>
      <c r="E25" s="331"/>
      <c r="F25" s="330">
        <v>4.0434073289948724</v>
      </c>
      <c r="G25" s="330">
        <v>5.2677533279145257</v>
      </c>
      <c r="H25" s="330">
        <f t="shared" si="1"/>
        <v>9.3111606569093972</v>
      </c>
      <c r="I25" s="331"/>
      <c r="J25" s="330">
        <v>4.4906465287423289</v>
      </c>
      <c r="K25" s="330">
        <v>5.8147569798898493</v>
      </c>
      <c r="L25" s="330">
        <f t="shared" si="2"/>
        <v>10.305403508632178</v>
      </c>
      <c r="M25" s="236"/>
      <c r="N25" s="328">
        <f t="shared" si="3"/>
        <v>-7.5948877998355258E-2</v>
      </c>
      <c r="O25" s="328">
        <f t="shared" si="4"/>
        <v>0.70184446226992936</v>
      </c>
      <c r="P25" s="327"/>
      <c r="Q25" s="328">
        <f t="shared" si="5"/>
        <v>-4.5255684100110276</v>
      </c>
      <c r="R25" s="328">
        <f t="shared" si="6"/>
        <v>0.66080732725253277</v>
      </c>
      <c r="S25" s="327"/>
      <c r="T25" s="328">
        <f t="shared" si="7"/>
        <v>-2.7407198476117056</v>
      </c>
      <c r="U25" s="328">
        <f t="shared" si="8"/>
        <v>0.67865663365718198</v>
      </c>
    </row>
    <row r="26" spans="1:21" x14ac:dyDescent="0.2">
      <c r="A26" s="329" t="str">
        <f>name!D21</f>
        <v>61 Caring personal service occupations</v>
      </c>
      <c r="B26" s="330">
        <v>29.507508205894094</v>
      </c>
      <c r="C26" s="330">
        <v>5.3188622410898665</v>
      </c>
      <c r="D26" s="330">
        <f t="shared" si="0"/>
        <v>34.826370446983958</v>
      </c>
      <c r="E26" s="331"/>
      <c r="F26" s="330">
        <v>31.556383392675894</v>
      </c>
      <c r="G26" s="330">
        <v>5.0089780922648641</v>
      </c>
      <c r="H26" s="330">
        <f t="shared" si="1"/>
        <v>36.565361484940759</v>
      </c>
      <c r="I26" s="331"/>
      <c r="J26" s="330">
        <v>35.917970498090817</v>
      </c>
      <c r="K26" s="330">
        <v>7.4626415506518455</v>
      </c>
      <c r="L26" s="330">
        <f t="shared" si="2"/>
        <v>43.380612048742663</v>
      </c>
      <c r="M26" s="236"/>
      <c r="N26" s="328">
        <f t="shared" si="3"/>
        <v>1.3516766223907961</v>
      </c>
      <c r="O26" s="328">
        <f t="shared" si="4"/>
        <v>0.86681424144050556</v>
      </c>
      <c r="P26" s="327"/>
      <c r="Q26" s="328">
        <f t="shared" si="5"/>
        <v>-1.1933720595283637</v>
      </c>
      <c r="R26" s="328">
        <f t="shared" si="6"/>
        <v>2.6934860271515593</v>
      </c>
      <c r="S26" s="327"/>
      <c r="T26" s="328">
        <f t="shared" si="7"/>
        <v>0.97929427890803833</v>
      </c>
      <c r="U26" s="328">
        <f t="shared" si="8"/>
        <v>1.1459241764882</v>
      </c>
    </row>
    <row r="27" spans="1:21" x14ac:dyDescent="0.2">
      <c r="A27" s="329" t="str">
        <f>name!D22</f>
        <v>62 Leisure, travel and related personal service occupations</v>
      </c>
      <c r="B27" s="330">
        <v>7.3291366498705903</v>
      </c>
      <c r="C27" s="330">
        <v>2.8044242179263841</v>
      </c>
      <c r="D27" s="330">
        <f t="shared" si="0"/>
        <v>10.133560867796975</v>
      </c>
      <c r="E27" s="331"/>
      <c r="F27" s="330">
        <v>8.3129821144364247</v>
      </c>
      <c r="G27" s="330">
        <v>2.9386608436655459</v>
      </c>
      <c r="H27" s="330">
        <f t="shared" si="1"/>
        <v>11.251642958101971</v>
      </c>
      <c r="I27" s="331"/>
      <c r="J27" s="330">
        <v>7.7737349984249811</v>
      </c>
      <c r="K27" s="330">
        <v>3.1367929473338423</v>
      </c>
      <c r="L27" s="330">
        <f t="shared" si="2"/>
        <v>10.910527945758822</v>
      </c>
      <c r="M27" s="236"/>
      <c r="N27" s="328">
        <f t="shared" si="3"/>
        <v>2.5512138816300656</v>
      </c>
      <c r="O27" s="328">
        <f t="shared" si="4"/>
        <v>-0.44611964589451603</v>
      </c>
      <c r="P27" s="327"/>
      <c r="Q27" s="328">
        <f t="shared" si="5"/>
        <v>0.93950054217468715</v>
      </c>
      <c r="R27" s="328">
        <f t="shared" si="6"/>
        <v>0.43592701882326779</v>
      </c>
      <c r="S27" s="327"/>
      <c r="T27" s="328">
        <f t="shared" si="7"/>
        <v>2.1152893790366223</v>
      </c>
      <c r="U27" s="328">
        <f t="shared" si="8"/>
        <v>-0.20502932073970248</v>
      </c>
    </row>
    <row r="28" spans="1:21" x14ac:dyDescent="0.2">
      <c r="A28" s="329" t="str">
        <f>name!D23</f>
        <v>63 Community and civil enforcement occupations</v>
      </c>
      <c r="B28" s="330">
        <v>0.13521274124181237</v>
      </c>
      <c r="C28" s="330">
        <v>0.37784166838532668</v>
      </c>
      <c r="D28" s="330">
        <f t="shared" si="0"/>
        <v>0.513054409627139</v>
      </c>
      <c r="E28" s="331"/>
      <c r="F28" s="330">
        <v>0.12849324398337722</v>
      </c>
      <c r="G28" s="330">
        <v>0.383819179537018</v>
      </c>
      <c r="H28" s="330">
        <f t="shared" si="1"/>
        <v>0.51231242352039519</v>
      </c>
      <c r="I28" s="331"/>
      <c r="J28" s="330">
        <v>0.18852402175284355</v>
      </c>
      <c r="K28" s="330">
        <v>0.24105708693138156</v>
      </c>
      <c r="L28" s="330">
        <f>SUM(J28:K28)</f>
        <v>0.42958110868422511</v>
      </c>
      <c r="M28" s="236"/>
      <c r="N28" s="328">
        <f t="shared" si="3"/>
        <v>-1.0142825492013174</v>
      </c>
      <c r="O28" s="328">
        <f t="shared" si="4"/>
        <v>2.5885977171474783</v>
      </c>
      <c r="P28" s="327"/>
      <c r="Q28" s="328">
        <f t="shared" si="5"/>
        <v>0.31441954253763615</v>
      </c>
      <c r="R28" s="328">
        <f t="shared" si="6"/>
        <v>-3.0533331476752079</v>
      </c>
      <c r="S28" s="327"/>
      <c r="T28" s="328">
        <f t="shared" si="7"/>
        <v>-2.8941012637706542E-2</v>
      </c>
      <c r="U28" s="328">
        <f t="shared" si="8"/>
        <v>-1.1672941234093015</v>
      </c>
    </row>
    <row r="29" spans="1:21" x14ac:dyDescent="0.2">
      <c r="A29" s="329" t="str">
        <f>name!D24</f>
        <v>71 Sales occupations</v>
      </c>
      <c r="B29" s="330">
        <v>19.490934036614362</v>
      </c>
      <c r="C29" s="330">
        <v>13.164757450173372</v>
      </c>
      <c r="D29" s="330">
        <f t="shared" si="0"/>
        <v>32.655691486787731</v>
      </c>
      <c r="E29" s="331"/>
      <c r="F29" s="330">
        <v>16.208750609637708</v>
      </c>
      <c r="G29" s="330">
        <v>11.755292556642829</v>
      </c>
      <c r="H29" s="330">
        <f t="shared" si="1"/>
        <v>27.964043166280536</v>
      </c>
      <c r="I29" s="331"/>
      <c r="J29" s="330">
        <v>15.150367391609896</v>
      </c>
      <c r="K29" s="330">
        <v>11.912810880375146</v>
      </c>
      <c r="L29" s="330">
        <f t="shared" si="2"/>
        <v>27.063178271985041</v>
      </c>
      <c r="M29" s="236"/>
      <c r="N29" s="328">
        <f t="shared" si="3"/>
        <v>-3.620786551829791</v>
      </c>
      <c r="O29" s="328">
        <f t="shared" si="4"/>
        <v>-0.44916472813865127</v>
      </c>
      <c r="P29" s="327"/>
      <c r="Q29" s="328">
        <f t="shared" si="5"/>
        <v>-2.2393420062569946</v>
      </c>
      <c r="R29" s="328">
        <f t="shared" si="6"/>
        <v>8.8778025039393249E-2</v>
      </c>
      <c r="S29" s="327"/>
      <c r="T29" s="328">
        <f t="shared" si="7"/>
        <v>-3.0543747675761734</v>
      </c>
      <c r="U29" s="328">
        <f t="shared" si="8"/>
        <v>-0.2180648501861171</v>
      </c>
    </row>
    <row r="30" spans="1:21" x14ac:dyDescent="0.2">
      <c r="A30" s="329" t="str">
        <f>name!D25</f>
        <v>72 Customer service occupations</v>
      </c>
      <c r="B30" s="330">
        <v>4.6113217012675385</v>
      </c>
      <c r="C30" s="330">
        <v>2.3968547751899973</v>
      </c>
      <c r="D30" s="330">
        <f t="shared" si="0"/>
        <v>7.0081764764575354</v>
      </c>
      <c r="E30" s="331"/>
      <c r="F30" s="330">
        <v>4.9383924558758601</v>
      </c>
      <c r="G30" s="330">
        <v>2.5508741214188375</v>
      </c>
      <c r="H30" s="330">
        <f t="shared" si="1"/>
        <v>7.489266577294698</v>
      </c>
      <c r="I30" s="331"/>
      <c r="J30" s="330">
        <v>5.666058295161065</v>
      </c>
      <c r="K30" s="330">
        <v>3.7035698938986732</v>
      </c>
      <c r="L30" s="330">
        <f t="shared" si="2"/>
        <v>9.369628189059739</v>
      </c>
      <c r="M30" s="236"/>
      <c r="N30" s="328">
        <f t="shared" si="3"/>
        <v>1.3799414055889248</v>
      </c>
      <c r="O30" s="328">
        <f t="shared" si="4"/>
        <v>0.92057025831118189</v>
      </c>
      <c r="P30" s="327"/>
      <c r="Q30" s="328">
        <f t="shared" si="5"/>
        <v>1.2533640993684481</v>
      </c>
      <c r="R30" s="328">
        <f t="shared" si="6"/>
        <v>2.5168927678856479</v>
      </c>
      <c r="S30" s="327"/>
      <c r="T30" s="328">
        <f t="shared" si="7"/>
        <v>1.3367220429361781</v>
      </c>
      <c r="U30" s="328">
        <f t="shared" si="8"/>
        <v>1.5045564682590662</v>
      </c>
    </row>
    <row r="31" spans="1:21" x14ac:dyDescent="0.2">
      <c r="A31" s="329" t="str">
        <f>name!D26</f>
        <v>81 Process, plant and machine operatives</v>
      </c>
      <c r="B31" s="330">
        <v>2.7406555386381211</v>
      </c>
      <c r="C31" s="330">
        <v>9.1016215485541778</v>
      </c>
      <c r="D31" s="330">
        <f t="shared" si="0"/>
        <v>11.842277087192299</v>
      </c>
      <c r="E31" s="331"/>
      <c r="F31" s="330">
        <v>2.3929360139725051</v>
      </c>
      <c r="G31" s="330">
        <v>7.78665618246138</v>
      </c>
      <c r="H31" s="330">
        <f t="shared" si="1"/>
        <v>10.179592196433886</v>
      </c>
      <c r="I31" s="331"/>
      <c r="J31" s="330">
        <v>2.7971718611192604</v>
      </c>
      <c r="K31" s="330">
        <v>7.5169597241148249</v>
      </c>
      <c r="L31" s="330">
        <f t="shared" si="2"/>
        <v>10.314131585234085</v>
      </c>
      <c r="M31" s="236"/>
      <c r="N31" s="328">
        <f t="shared" si="3"/>
        <v>-2.6770361591992642</v>
      </c>
      <c r="O31" s="328">
        <f t="shared" si="4"/>
        <v>1.0460181660053358</v>
      </c>
      <c r="P31" s="327"/>
      <c r="Q31" s="328">
        <f t="shared" si="5"/>
        <v>-3.0726263703707013</v>
      </c>
      <c r="R31" s="328">
        <f t="shared" si="6"/>
        <v>-0.2347224859665098</v>
      </c>
      <c r="S31" s="327"/>
      <c r="T31" s="328">
        <f t="shared" si="7"/>
        <v>-2.9804999550382627</v>
      </c>
      <c r="U31" s="328">
        <f t="shared" si="8"/>
        <v>8.7571671226260861E-2</v>
      </c>
    </row>
    <row r="32" spans="1:21" x14ac:dyDescent="0.2">
      <c r="A32" s="329" t="str">
        <f>name!D27</f>
        <v>82 Transport and mobile machine drivers and operatives</v>
      </c>
      <c r="B32" s="330">
        <v>1.4377363505814584</v>
      </c>
      <c r="C32" s="330">
        <v>14.801122952578252</v>
      </c>
      <c r="D32" s="330">
        <f t="shared" si="0"/>
        <v>16.23885930315971</v>
      </c>
      <c r="E32" s="331"/>
      <c r="F32" s="330">
        <v>1.4474653207623034</v>
      </c>
      <c r="G32" s="330">
        <v>15.312889087130694</v>
      </c>
      <c r="H32" s="330">
        <f t="shared" si="1"/>
        <v>16.760354407892997</v>
      </c>
      <c r="I32" s="331"/>
      <c r="J32" s="330">
        <v>2.1779391143686033</v>
      </c>
      <c r="K32" s="330">
        <v>15.692761011687258</v>
      </c>
      <c r="L32" s="330">
        <f t="shared" si="2"/>
        <v>17.870700126055862</v>
      </c>
      <c r="M32" s="236"/>
      <c r="N32" s="328">
        <f t="shared" si="3"/>
        <v>0.13497248969309705</v>
      </c>
      <c r="O32" s="328">
        <f t="shared" si="4"/>
        <v>2.7612009516653879</v>
      </c>
      <c r="P32" s="327"/>
      <c r="Q32" s="328">
        <f t="shared" si="5"/>
        <v>0.68215303044674158</v>
      </c>
      <c r="R32" s="328">
        <f t="shared" si="6"/>
        <v>0.16349768670285147</v>
      </c>
      <c r="S32" s="327"/>
      <c r="T32" s="328">
        <f t="shared" si="7"/>
        <v>0.63418546558511313</v>
      </c>
      <c r="U32" s="328">
        <f t="shared" si="8"/>
        <v>0.42855746805887662</v>
      </c>
    </row>
    <row r="33" spans="1:21" x14ac:dyDescent="0.2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1.2832211838868997</v>
      </c>
      <c r="G33" s="330">
        <v>4.8816427622077745</v>
      </c>
      <c r="H33" s="330">
        <f t="shared" si="1"/>
        <v>6.1648639460946741</v>
      </c>
      <c r="I33" s="331"/>
      <c r="J33" s="330">
        <v>5.7257849174371023</v>
      </c>
      <c r="K33" s="330">
        <v>7.501785350602483</v>
      </c>
      <c r="L33" s="330">
        <f t="shared" si="2"/>
        <v>13.227570268039585</v>
      </c>
      <c r="M33" s="236"/>
      <c r="N33" s="328">
        <f t="shared" si="3"/>
        <v>-6.8154882940972383</v>
      </c>
      <c r="O33" s="328">
        <f t="shared" si="4"/>
        <v>10.484723711657962</v>
      </c>
      <c r="P33" s="327"/>
      <c r="Q33" s="328">
        <f t="shared" si="5"/>
        <v>-4.495032166819291</v>
      </c>
      <c r="R33" s="328">
        <f t="shared" si="6"/>
        <v>2.905813268963664</v>
      </c>
      <c r="S33" s="327"/>
      <c r="T33" s="328">
        <f t="shared" si="7"/>
        <v>-5.0070028835146445</v>
      </c>
      <c r="U33" s="328">
        <f t="shared" si="8"/>
        <v>5.2213263816557776</v>
      </c>
    </row>
    <row r="34" spans="1:21" x14ac:dyDescent="0.2">
      <c r="A34" s="329" t="str">
        <f>name!D29</f>
        <v>92 Elementary administration and service occupations</v>
      </c>
      <c r="B34" s="330">
        <v>26.270766637401991</v>
      </c>
      <c r="C34" s="330">
        <v>23.963502201451551</v>
      </c>
      <c r="D34" s="330">
        <f t="shared" ref="D34" si="9">SUM(B34:C34)</f>
        <v>50.234268838853538</v>
      </c>
      <c r="E34" s="331"/>
      <c r="F34" s="330">
        <v>24.618735185474442</v>
      </c>
      <c r="G34" s="330">
        <v>21.000540318817183</v>
      </c>
      <c r="H34" s="330">
        <f t="shared" ref="H34" si="10">SUM(F34:G34)</f>
        <v>45.619275504291622</v>
      </c>
      <c r="I34" s="331"/>
      <c r="J34" s="330">
        <v>18.993554077789817</v>
      </c>
      <c r="K34" s="330">
        <v>19.135770310163011</v>
      </c>
      <c r="L34" s="330">
        <f t="shared" ref="L34" si="11">SUM(J34:K34)</f>
        <v>38.129324387952828</v>
      </c>
      <c r="M34" s="236"/>
      <c r="N34" s="328">
        <f t="shared" si="3"/>
        <v>-1.2905804624638084</v>
      </c>
      <c r="O34" s="328">
        <f t="shared" si="4"/>
        <v>-1.714519154287597</v>
      </c>
      <c r="P34" s="327"/>
      <c r="Q34" s="328">
        <f t="shared" si="5"/>
        <v>-2.6051403964084452</v>
      </c>
      <c r="R34" s="328">
        <f t="shared" si="6"/>
        <v>-0.61800770902055158</v>
      </c>
      <c r="S34" s="327"/>
      <c r="T34" s="328">
        <f t="shared" si="7"/>
        <v>-1.908887600162501</v>
      </c>
      <c r="U34" s="328">
        <f t="shared" si="8"/>
        <v>-1.1885251104134631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229.31936858948387</v>
      </c>
      <c r="C36" s="333">
        <f t="shared" ref="C36:D36" si="12">SUM(C9:C34)</f>
        <v>252.31663141051604</v>
      </c>
      <c r="D36" s="333">
        <f t="shared" si="12"/>
        <v>481.63600000000002</v>
      </c>
      <c r="E36" s="333"/>
      <c r="F36" s="333">
        <f>SUM(F9:F34)</f>
        <v>245.67322306034271</v>
      </c>
      <c r="G36" s="333">
        <f t="shared" ref="G36:H36" si="13">SUM(G9:G34)</f>
        <v>252.96577693965733</v>
      </c>
      <c r="H36" s="333">
        <f t="shared" si="13"/>
        <v>498.63900000000001</v>
      </c>
      <c r="I36" s="333"/>
      <c r="J36" s="333">
        <f>SUM(J9:J34)</f>
        <v>269.50817642332481</v>
      </c>
      <c r="K36" s="333">
        <f t="shared" ref="K36:L36" si="14">SUM(K9:K34)</f>
        <v>271.74582357667532</v>
      </c>
      <c r="L36" s="333">
        <f t="shared" si="14"/>
        <v>541.25400000000002</v>
      </c>
      <c r="M36" s="258"/>
      <c r="N36" s="334">
        <f t="shared" si="3"/>
        <v>1.3872672076751247</v>
      </c>
      <c r="O36" s="334">
        <f>IF(F36&gt;0,(EXP(LN(J36/F36)/($J$6-$F$6))-1)*100,0)</f>
        <v>0.61921886757390077</v>
      </c>
      <c r="P36" s="335"/>
      <c r="Q36" s="334">
        <f t="shared" ref="Q36" si="15">IF(C36&gt;0,(EXP(LN(G36/C36)/($F$6-$B$6))-1)*100,0)</f>
        <v>5.1401964377073561E-2</v>
      </c>
      <c r="R36" s="334">
        <f t="shared" ref="R36" si="16">IF(G36&gt;0,(EXP(LN(K36/G36)/($J$6-$F$6))-1)*100,0)</f>
        <v>0.47856110802264595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Cambridge and Peterborough</v>
      </c>
      <c r="Q1" s="19" t="str">
        <f>CONCATENATE("Occupation Table 5.1  Males: Employment Change by Status (SOC 2020), ",B$5,"-",L$5,", ",Info!B5)</f>
        <v>Occupation Table 5.1  Males: Employment Change by Status (SOC 2020), 2015-2035, Cambridge and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Cambridge and Peterborough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35.230045394408265</v>
      </c>
      <c r="C8" s="11">
        <v>5.4491963243145101</v>
      </c>
      <c r="D8" s="11">
        <v>9.0776234516680407</v>
      </c>
      <c r="E8" s="11">
        <f>SUM(B8:D8)</f>
        <v>49.756865170390817</v>
      </c>
      <c r="F8" s="11"/>
      <c r="G8" s="11">
        <v>38.827037921420839</v>
      </c>
      <c r="H8" s="11">
        <v>8.5496327157298051</v>
      </c>
      <c r="I8" s="11">
        <v>9.4001532477218124</v>
      </c>
      <c r="J8" s="11">
        <f>SUM(G8:I8)</f>
        <v>56.776823884872456</v>
      </c>
      <c r="K8" s="11"/>
      <c r="L8" s="11">
        <v>38.604139660780405</v>
      </c>
      <c r="M8" s="11">
        <v>10.586187751000049</v>
      </c>
      <c r="N8" s="11">
        <v>10.688992407737391</v>
      </c>
      <c r="O8" s="11">
        <f>SUM(L8:N8)</f>
        <v>59.879319819517846</v>
      </c>
      <c r="Q8" s="10" t="str">
        <f>name!E4</f>
        <v>Managers, directors and senior officials</v>
      </c>
      <c r="R8" s="11">
        <v>25.368474415001074</v>
      </c>
      <c r="S8" s="11">
        <v>1.8366142048340817</v>
      </c>
      <c r="T8" s="11">
        <v>6.0506482704085958</v>
      </c>
      <c r="U8" s="11">
        <f>SUM(R8:T8)</f>
        <v>33.255736890243753</v>
      </c>
      <c r="V8" s="11"/>
      <c r="W8" s="11">
        <v>27.088324596830258</v>
      </c>
      <c r="X8" s="11">
        <v>3.0517315088517889</v>
      </c>
      <c r="Y8" s="11">
        <v>6.1005274677011654</v>
      </c>
      <c r="Z8" s="11">
        <f>SUM(W8:Y8)</f>
        <v>36.240583573383212</v>
      </c>
      <c r="AA8" s="11"/>
      <c r="AB8" s="11">
        <v>25.880728917807691</v>
      </c>
      <c r="AC8" s="11">
        <v>3.2339469134426486</v>
      </c>
      <c r="AD8" s="11">
        <v>7.1412473533668965</v>
      </c>
      <c r="AE8" s="11">
        <f>SUM(AB8:AD8)</f>
        <v>36.255923184617231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11.738713324590558</v>
      </c>
      <c r="AN8" s="11">
        <v>5.4979012068780211</v>
      </c>
      <c r="AO8" s="11">
        <v>3.2996257800206465</v>
      </c>
      <c r="AP8" s="11">
        <f>SUM(AM8:AO8)</f>
        <v>20.536240311489227</v>
      </c>
      <c r="AQ8" s="11"/>
      <c r="AR8" s="11">
        <v>12.723410742972701</v>
      </c>
      <c r="AS8" s="11">
        <v>7.3522408375574013</v>
      </c>
      <c r="AT8" s="11">
        <v>3.5477450543704907</v>
      </c>
      <c r="AU8" s="11">
        <f>SUM(AR8:AT8)</f>
        <v>23.623396634900594</v>
      </c>
    </row>
    <row r="9" spans="1:47" x14ac:dyDescent="0.2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14.059215080062488</v>
      </c>
      <c r="E9" s="11">
        <f t="shared" ref="E9:E18" si="0">SUM(B9:D9)</f>
        <v>99.622576889054884</v>
      </c>
      <c r="F9" s="11"/>
      <c r="G9" s="11">
        <v>82.221316504565323</v>
      </c>
      <c r="H9" s="11">
        <v>25.398600062905359</v>
      </c>
      <c r="I9" s="11">
        <v>13.570418999571375</v>
      </c>
      <c r="J9" s="11">
        <f t="shared" ref="J9:J16" si="1">SUM(G9:I9)</f>
        <v>121.19033556704206</v>
      </c>
      <c r="K9" s="11"/>
      <c r="L9" s="11">
        <v>101.12621714290707</v>
      </c>
      <c r="M9" s="11">
        <v>31.296455686190317</v>
      </c>
      <c r="N9" s="11">
        <v>14.293272031432963</v>
      </c>
      <c r="O9" s="11">
        <f t="shared" ref="O9:O16" si="2">SUM(L9:N9)</f>
        <v>146.71594486053036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50.246080390527617</v>
      </c>
      <c r="X9" s="11">
        <v>6.3815600288096332</v>
      </c>
      <c r="Y9" s="11">
        <v>7.9348343529637821</v>
      </c>
      <c r="Z9" s="11">
        <f t="shared" ref="Z9:Z16" si="4">SUM(W9:Y9)</f>
        <v>64.56247477230103</v>
      </c>
      <c r="AA9" s="11"/>
      <c r="AB9" s="11">
        <v>61.944139851228989</v>
      </c>
      <c r="AC9" s="11">
        <v>9.0862422985773925</v>
      </c>
      <c r="AD9" s="11">
        <v>7.5967767788141085</v>
      </c>
      <c r="AE9" s="11">
        <f t="shared" ref="AE9:AE16" si="5">SUM(AB9:AD9)</f>
        <v>78.627158928620489</v>
      </c>
      <c r="AG9" s="10" t="str">
        <f>name!E5</f>
        <v>Professional occupations</v>
      </c>
      <c r="AH9" s="11">
        <v>24.845121861944801</v>
      </c>
      <c r="AI9" s="11">
        <v>14.383819298290625</v>
      </c>
      <c r="AJ9" s="11">
        <v>4.803102899129974</v>
      </c>
      <c r="AK9" s="11">
        <f t="shared" ref="AK9:AK18" si="6">SUM(AH9:AJ9)</f>
        <v>44.032044059365397</v>
      </c>
      <c r="AL9" s="11"/>
      <c r="AM9" s="11">
        <v>31.975236114037724</v>
      </c>
      <c r="AN9" s="11">
        <v>19.017040034095722</v>
      </c>
      <c r="AO9" s="11">
        <v>5.6355846466075903</v>
      </c>
      <c r="AP9" s="11">
        <f t="shared" ref="AP9:AP18" si="7">SUM(AM9:AO9)</f>
        <v>56.627860794741032</v>
      </c>
      <c r="AQ9" s="11"/>
      <c r="AR9" s="11">
        <v>39.182077291678112</v>
      </c>
      <c r="AS9" s="11">
        <v>22.210213387612935</v>
      </c>
      <c r="AT9" s="11">
        <v>6.6964952526188561</v>
      </c>
      <c r="AU9" s="11">
        <f t="shared" ref="AU9:AU18" si="8">SUM(AR9:AT9)</f>
        <v>68.088785931909911</v>
      </c>
    </row>
    <row r="10" spans="1:47" x14ac:dyDescent="0.2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10.246275274723196</v>
      </c>
      <c r="E10" s="11">
        <f t="shared" si="0"/>
        <v>60.210257585346056</v>
      </c>
      <c r="F10" s="11"/>
      <c r="G10" s="11">
        <v>44.150260067180149</v>
      </c>
      <c r="H10" s="11">
        <v>13.711119284978182</v>
      </c>
      <c r="I10" s="11">
        <v>10.224790304768739</v>
      </c>
      <c r="J10" s="11">
        <f t="shared" si="1"/>
        <v>68.086169656927069</v>
      </c>
      <c r="K10" s="11"/>
      <c r="L10" s="11">
        <v>50.121360290568134</v>
      </c>
      <c r="M10" s="11">
        <v>17.596368811269812</v>
      </c>
      <c r="N10" s="11">
        <v>10.773280771856307</v>
      </c>
      <c r="O10" s="11">
        <f t="shared" si="2"/>
        <v>78.491009873694253</v>
      </c>
      <c r="Q10" s="10" t="str">
        <f>name!E6</f>
        <v>Associate professional occupations</v>
      </c>
      <c r="R10" s="11">
        <v>24.960746980189928</v>
      </c>
      <c r="S10" s="11">
        <v>2.7832575723327344</v>
      </c>
      <c r="T10" s="11">
        <v>4.9821742180648894</v>
      </c>
      <c r="U10" s="11">
        <f t="shared" si="3"/>
        <v>32.726178770587552</v>
      </c>
      <c r="V10" s="11"/>
      <c r="W10" s="11">
        <v>27.372825162929612</v>
      </c>
      <c r="X10" s="11">
        <v>4.0146014622170467</v>
      </c>
      <c r="Y10" s="11">
        <v>4.652368195817389</v>
      </c>
      <c r="Z10" s="11">
        <f t="shared" si="4"/>
        <v>36.039794820964048</v>
      </c>
      <c r="AA10" s="11"/>
      <c r="AB10" s="11">
        <v>26.695548175905344</v>
      </c>
      <c r="AC10" s="11">
        <v>4.1682737534748924</v>
      </c>
      <c r="AD10" s="11">
        <v>4.9137473132954419</v>
      </c>
      <c r="AE10" s="11">
        <f t="shared" si="5"/>
        <v>35.777569242675682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5.2641010566583137</v>
      </c>
      <c r="AK10" s="11">
        <f t="shared" si="6"/>
        <v>27.484078814758519</v>
      </c>
      <c r="AL10" s="11"/>
      <c r="AM10" s="11">
        <v>16.777434904250526</v>
      </c>
      <c r="AN10" s="11">
        <v>9.6965178227611322</v>
      </c>
      <c r="AO10" s="11">
        <v>5.5724221089513541</v>
      </c>
      <c r="AP10" s="11">
        <f t="shared" si="7"/>
        <v>32.046374835963007</v>
      </c>
      <c r="AQ10" s="11"/>
      <c r="AR10" s="11">
        <v>23.425812114662783</v>
      </c>
      <c r="AS10" s="11">
        <v>13.428095057794916</v>
      </c>
      <c r="AT10" s="11">
        <v>5.8595334585608647</v>
      </c>
      <c r="AU10" s="11">
        <f t="shared" si="8"/>
        <v>42.713440631018557</v>
      </c>
    </row>
    <row r="11" spans="1:47" x14ac:dyDescent="0.2">
      <c r="A11" t="str">
        <f>name!E7</f>
        <v>Administrative and secretarial occupations</v>
      </c>
      <c r="B11" s="11">
        <v>27.752989388792255</v>
      </c>
      <c r="C11" s="11">
        <v>22.927148025537967</v>
      </c>
      <c r="D11" s="11">
        <v>2.9620584484567685</v>
      </c>
      <c r="E11" s="11">
        <f t="shared" si="0"/>
        <v>53.642195862786984</v>
      </c>
      <c r="F11" s="11"/>
      <c r="G11" s="11">
        <v>26.922741002219567</v>
      </c>
      <c r="H11" s="11">
        <v>22.285382142130675</v>
      </c>
      <c r="I11" s="11">
        <v>2.359111845541789</v>
      </c>
      <c r="J11" s="11">
        <f t="shared" si="1"/>
        <v>51.567234989892029</v>
      </c>
      <c r="K11" s="11"/>
      <c r="L11" s="11">
        <v>25.875385192376896</v>
      </c>
      <c r="M11" s="11">
        <v>19.37631386646424</v>
      </c>
      <c r="N11" s="11">
        <v>2.2227884219927132</v>
      </c>
      <c r="O11" s="11">
        <f t="shared" si="2"/>
        <v>47.474487480833851</v>
      </c>
      <c r="Q11" s="10" t="str">
        <f>name!E7</f>
        <v>Administrative and secretarial occupations</v>
      </c>
      <c r="R11" s="11">
        <v>8.142872130570133</v>
      </c>
      <c r="S11" s="11">
        <v>2.1700382543342087</v>
      </c>
      <c r="T11" s="11">
        <v>0.912805957001118</v>
      </c>
      <c r="U11" s="11">
        <f t="shared" si="3"/>
        <v>11.225716341905461</v>
      </c>
      <c r="V11" s="11"/>
      <c r="W11" s="11">
        <v>8.5950392704014895</v>
      </c>
      <c r="X11" s="11">
        <v>2.5792589272922326</v>
      </c>
      <c r="Y11" s="11">
        <v>0.62586780805523157</v>
      </c>
      <c r="Z11" s="11">
        <f t="shared" si="4"/>
        <v>11.800166005748954</v>
      </c>
      <c r="AA11" s="11"/>
      <c r="AB11" s="11">
        <v>10.521231764680138</v>
      </c>
      <c r="AC11" s="11">
        <v>2.324119843494493</v>
      </c>
      <c r="AD11" s="11">
        <v>0.88940425386267752</v>
      </c>
      <c r="AE11" s="11">
        <f t="shared" si="5"/>
        <v>13.734755862037309</v>
      </c>
      <c r="AG11" s="10" t="str">
        <f>name!E7</f>
        <v>Administrative and secretarial occupations</v>
      </c>
      <c r="AH11" s="11">
        <v>19.610117258222115</v>
      </c>
      <c r="AI11" s="11">
        <v>20.757109771203762</v>
      </c>
      <c r="AJ11" s="11">
        <v>2.0492524914556487</v>
      </c>
      <c r="AK11" s="11">
        <f t="shared" si="6"/>
        <v>42.416479520881524</v>
      </c>
      <c r="AL11" s="11"/>
      <c r="AM11" s="11">
        <v>18.327701731818046</v>
      </c>
      <c r="AN11" s="11">
        <v>19.706123214838446</v>
      </c>
      <c r="AO11" s="11">
        <v>1.7332440374865583</v>
      </c>
      <c r="AP11" s="11">
        <f t="shared" si="7"/>
        <v>39.767068984143052</v>
      </c>
      <c r="AQ11" s="11"/>
      <c r="AR11" s="11">
        <v>15.354153427696749</v>
      </c>
      <c r="AS11" s="11">
        <v>17.05219402296974</v>
      </c>
      <c r="AT11" s="11">
        <v>1.333384168130036</v>
      </c>
      <c r="AU11" s="11">
        <f t="shared" si="8"/>
        <v>33.739731618796526</v>
      </c>
    </row>
    <row r="12" spans="1:47" x14ac:dyDescent="0.2">
      <c r="A12" t="str">
        <f>name!E8</f>
        <v>Skilled trades occupations</v>
      </c>
      <c r="B12" s="11">
        <v>28.001773888072275</v>
      </c>
      <c r="C12" s="11">
        <v>4.8079861823548287</v>
      </c>
      <c r="D12" s="11">
        <v>14.171952937825276</v>
      </c>
      <c r="E12" s="11">
        <f t="shared" si="0"/>
        <v>46.981713008252378</v>
      </c>
      <c r="F12" s="11"/>
      <c r="G12" s="11">
        <v>22.485241738519338</v>
      </c>
      <c r="H12" s="11">
        <v>4.1931737235093118</v>
      </c>
      <c r="I12" s="11">
        <v>11.833307774386343</v>
      </c>
      <c r="J12" s="11">
        <f t="shared" si="1"/>
        <v>38.511723236414994</v>
      </c>
      <c r="K12" s="11"/>
      <c r="L12" s="11">
        <v>19.361263827871614</v>
      </c>
      <c r="M12" s="11">
        <v>5.2817749372947613</v>
      </c>
      <c r="N12" s="11">
        <v>13.354945268744597</v>
      </c>
      <c r="O12" s="11">
        <f t="shared" si="2"/>
        <v>37.997984033910967</v>
      </c>
      <c r="Q12" s="10" t="str">
        <f>name!E8</f>
        <v>Skilled trades occupations</v>
      </c>
      <c r="R12" s="11">
        <v>25.803618582297297</v>
      </c>
      <c r="S12" s="11">
        <v>2.930445880480065</v>
      </c>
      <c r="T12" s="11">
        <v>12.711627624766042</v>
      </c>
      <c r="U12" s="11">
        <f t="shared" si="3"/>
        <v>41.445692087543407</v>
      </c>
      <c r="V12" s="11"/>
      <c r="W12" s="11">
        <v>20.209375990406755</v>
      </c>
      <c r="X12" s="11">
        <v>2.4036583024482989</v>
      </c>
      <c r="Y12" s="11">
        <v>10.090370330258931</v>
      </c>
      <c r="Z12" s="11">
        <f t="shared" si="4"/>
        <v>32.703404623113983</v>
      </c>
      <c r="AA12" s="11"/>
      <c r="AB12" s="11">
        <v>16.818414661643065</v>
      </c>
      <c r="AC12" s="11">
        <v>3.0393695162098764</v>
      </c>
      <c r="AD12" s="11">
        <v>11.188483425113199</v>
      </c>
      <c r="AE12" s="11">
        <f t="shared" si="5"/>
        <v>31.04626760296614</v>
      </c>
      <c r="AG12" s="10" t="str">
        <f>name!E8</f>
        <v>Skilled trades occupations</v>
      </c>
      <c r="AH12" s="11">
        <v>2.198155305774987</v>
      </c>
      <c r="AI12" s="11">
        <v>1.8775403018747647</v>
      </c>
      <c r="AJ12" s="11">
        <v>1.460325313059232</v>
      </c>
      <c r="AK12" s="11">
        <f t="shared" si="6"/>
        <v>5.5360209207089834</v>
      </c>
      <c r="AL12" s="11"/>
      <c r="AM12" s="11">
        <v>2.2758657481125768</v>
      </c>
      <c r="AN12" s="11">
        <v>1.7895154210610122</v>
      </c>
      <c r="AO12" s="11">
        <v>1.7429374441274108</v>
      </c>
      <c r="AP12" s="11">
        <f t="shared" si="7"/>
        <v>5.8083186133010001</v>
      </c>
      <c r="AQ12" s="11"/>
      <c r="AR12" s="11">
        <v>2.5428491662285539</v>
      </c>
      <c r="AS12" s="11">
        <v>2.2424054210848841</v>
      </c>
      <c r="AT12" s="11">
        <v>2.1664618436313949</v>
      </c>
      <c r="AU12" s="11">
        <f t="shared" si="8"/>
        <v>6.9517164309448329</v>
      </c>
    </row>
    <row r="13" spans="1:47" x14ac:dyDescent="0.2">
      <c r="A13" t="str">
        <f>name!E9</f>
        <v>Caring, leisure and other service occupations</v>
      </c>
      <c r="B13" s="11">
        <v>19.882328186981731</v>
      </c>
      <c r="C13" s="11">
        <v>20.473255843234771</v>
      </c>
      <c r="D13" s="11">
        <v>5.1174016941915754</v>
      </c>
      <c r="E13" s="11">
        <f t="shared" si="0"/>
        <v>45.472985724408083</v>
      </c>
      <c r="F13" s="11"/>
      <c r="G13" s="11">
        <v>19.59839829941745</v>
      </c>
      <c r="H13" s="11">
        <v>21.947663836889802</v>
      </c>
      <c r="I13" s="11">
        <v>6.7832547302558623</v>
      </c>
      <c r="J13" s="11">
        <f t="shared" si="1"/>
        <v>48.329316866563119</v>
      </c>
      <c r="K13" s="11"/>
      <c r="L13" s="11">
        <v>23.93788574714106</v>
      </c>
      <c r="M13" s="11">
        <v>22.613941788446912</v>
      </c>
      <c r="N13" s="11">
        <v>8.1688935675977365</v>
      </c>
      <c r="O13" s="11">
        <f t="shared" si="2"/>
        <v>54.72072110318571</v>
      </c>
      <c r="Q13" s="10" t="str">
        <f>name!E9</f>
        <v>Caring, leisure and other service occupations</v>
      </c>
      <c r="R13" s="11">
        <v>5.2391355432692182</v>
      </c>
      <c r="S13" s="11">
        <v>2.5465403046968382</v>
      </c>
      <c r="T13" s="11">
        <v>0.71545227943551981</v>
      </c>
      <c r="U13" s="11">
        <f t="shared" si="3"/>
        <v>8.5011281274015751</v>
      </c>
      <c r="V13" s="11"/>
      <c r="W13" s="11">
        <v>5.0437891525881335</v>
      </c>
      <c r="X13" s="11">
        <v>2.6828952870172347</v>
      </c>
      <c r="Y13" s="11">
        <v>0.60477367586205399</v>
      </c>
      <c r="Z13" s="11">
        <f t="shared" si="4"/>
        <v>8.3314581154674219</v>
      </c>
      <c r="AA13" s="11"/>
      <c r="AB13" s="11">
        <v>6.2726518289222106</v>
      </c>
      <c r="AC13" s="11">
        <v>3.6922895039802714</v>
      </c>
      <c r="AD13" s="11">
        <v>0.87555025201459102</v>
      </c>
      <c r="AE13" s="11">
        <f t="shared" si="5"/>
        <v>10.840491584917073</v>
      </c>
      <c r="AG13" s="10" t="str">
        <f>name!E9</f>
        <v>Caring, leisure and other service occupations</v>
      </c>
      <c r="AH13" s="11">
        <v>14.643192643712517</v>
      </c>
      <c r="AI13" s="11">
        <v>17.926715538537934</v>
      </c>
      <c r="AJ13" s="11">
        <v>4.4019494147560554</v>
      </c>
      <c r="AK13" s="11">
        <f t="shared" si="6"/>
        <v>36.971857597006505</v>
      </c>
      <c r="AL13" s="11"/>
      <c r="AM13" s="11">
        <v>14.554609146829316</v>
      </c>
      <c r="AN13" s="11">
        <v>19.264768549872585</v>
      </c>
      <c r="AO13" s="11">
        <v>6.1784810543938091</v>
      </c>
      <c r="AP13" s="11">
        <f t="shared" si="7"/>
        <v>39.997858751095706</v>
      </c>
      <c r="AQ13" s="11"/>
      <c r="AR13" s="11">
        <v>17.665233918218838</v>
      </c>
      <c r="AS13" s="11">
        <v>18.921652284466635</v>
      </c>
      <c r="AT13" s="11">
        <v>7.2933433155831473</v>
      </c>
      <c r="AU13" s="11">
        <f t="shared" si="8"/>
        <v>43.880229518268621</v>
      </c>
    </row>
    <row r="14" spans="1:47" x14ac:dyDescent="0.2">
      <c r="A14" t="str">
        <f>name!E10</f>
        <v>Sales and customer service occupations</v>
      </c>
      <c r="B14" s="11">
        <v>13.932492570488154</v>
      </c>
      <c r="C14" s="11">
        <v>22.54053948341118</v>
      </c>
      <c r="D14" s="11">
        <v>3.1908359093459131</v>
      </c>
      <c r="E14" s="11">
        <f t="shared" si="0"/>
        <v>39.663867963245245</v>
      </c>
      <c r="F14" s="11"/>
      <c r="G14" s="11">
        <v>12.312719648403814</v>
      </c>
      <c r="H14" s="11">
        <v>21.098363250125093</v>
      </c>
      <c r="I14" s="11">
        <v>2.0422268450462884</v>
      </c>
      <c r="J14" s="11">
        <f t="shared" si="1"/>
        <v>35.45330974357519</v>
      </c>
      <c r="K14" s="11"/>
      <c r="L14" s="11">
        <v>12.376268353345383</v>
      </c>
      <c r="M14" s="11">
        <v>22.368591705885336</v>
      </c>
      <c r="N14" s="11">
        <v>1.6879464018140649</v>
      </c>
      <c r="O14" s="11">
        <f t="shared" si="2"/>
        <v>36.432806461044784</v>
      </c>
      <c r="Q14" s="10" t="str">
        <f>name!E10</f>
        <v>Sales and customer service occupations</v>
      </c>
      <c r="R14" s="11">
        <v>7.1968616606367499</v>
      </c>
      <c r="S14" s="11">
        <v>6.6477438313601587</v>
      </c>
      <c r="T14" s="11">
        <v>1.7170067333664458</v>
      </c>
      <c r="U14" s="11">
        <f t="shared" si="3"/>
        <v>15.561612225363355</v>
      </c>
      <c r="V14" s="11"/>
      <c r="W14" s="11">
        <v>6.3131883650802516</v>
      </c>
      <c r="X14" s="11">
        <v>6.8841087369461764</v>
      </c>
      <c r="Y14" s="11">
        <v>1.1088695760352292</v>
      </c>
      <c r="Z14" s="11">
        <f t="shared" si="4"/>
        <v>14.306166678061658</v>
      </c>
      <c r="AA14" s="11"/>
      <c r="AB14" s="11">
        <v>6.8760617722873807</v>
      </c>
      <c r="AC14" s="11">
        <v>7.6900756260858616</v>
      </c>
      <c r="AD14" s="11">
        <v>1.0502433759005798</v>
      </c>
      <c r="AE14" s="11">
        <f t="shared" si="5"/>
        <v>15.616380774273823</v>
      </c>
      <c r="AG14" s="10" t="str">
        <f>name!E10</f>
        <v>Sales and customer service occupations</v>
      </c>
      <c r="AH14" s="11">
        <v>6.735630909851408</v>
      </c>
      <c r="AI14" s="11">
        <v>15.89279565205104</v>
      </c>
      <c r="AJ14" s="11">
        <v>1.4738291759794688</v>
      </c>
      <c r="AK14" s="11">
        <f t="shared" si="6"/>
        <v>24.102255737881915</v>
      </c>
      <c r="AL14" s="11"/>
      <c r="AM14" s="11">
        <v>5.9995312833235701</v>
      </c>
      <c r="AN14" s="11">
        <v>14.214254513178934</v>
      </c>
      <c r="AO14" s="11">
        <v>0.93335726901105887</v>
      </c>
      <c r="AP14" s="11">
        <f t="shared" si="7"/>
        <v>21.147143065513564</v>
      </c>
      <c r="AQ14" s="11"/>
      <c r="AR14" s="11">
        <v>5.5002065810579985</v>
      </c>
      <c r="AS14" s="11">
        <v>14.678516079799481</v>
      </c>
      <c r="AT14" s="11">
        <v>0.63770302591348538</v>
      </c>
      <c r="AU14" s="11">
        <f t="shared" si="8"/>
        <v>20.816425686770966</v>
      </c>
    </row>
    <row r="15" spans="1:47" x14ac:dyDescent="0.2">
      <c r="A15" t="str">
        <f>name!E11</f>
        <v>Process, plant and machine operatives</v>
      </c>
      <c r="B15" s="11">
        <v>20.335482103429612</v>
      </c>
      <c r="C15" s="11">
        <v>3.7810387968389745</v>
      </c>
      <c r="D15" s="11">
        <v>3.9646154900834158</v>
      </c>
      <c r="E15" s="11">
        <f t="shared" si="0"/>
        <v>28.081136390352</v>
      </c>
      <c r="F15" s="11"/>
      <c r="G15" s="11">
        <v>17.302260763053418</v>
      </c>
      <c r="H15" s="11">
        <v>4.3562393486587183</v>
      </c>
      <c r="I15" s="11">
        <v>5.2814464926147364</v>
      </c>
      <c r="J15" s="11">
        <f t="shared" si="1"/>
        <v>26.939946604326874</v>
      </c>
      <c r="K15" s="11"/>
      <c r="L15" s="11">
        <v>15.935876857354513</v>
      </c>
      <c r="M15" s="11">
        <v>5.4208372450030931</v>
      </c>
      <c r="N15" s="11">
        <v>6.8281176089323257</v>
      </c>
      <c r="O15" s="11">
        <f t="shared" si="2"/>
        <v>28.184831711289931</v>
      </c>
      <c r="Q15" s="10" t="str">
        <f>name!E11</f>
        <v>Process, plant and machine operatives</v>
      </c>
      <c r="R15" s="11">
        <v>18.003804324954732</v>
      </c>
      <c r="S15" s="11">
        <v>2.5874941271733061</v>
      </c>
      <c r="T15" s="11">
        <v>3.3114460490043847</v>
      </c>
      <c r="U15" s="11">
        <f t="shared" si="3"/>
        <v>23.902744501132421</v>
      </c>
      <c r="V15" s="11"/>
      <c r="W15" s="11">
        <v>15.351502884980102</v>
      </c>
      <c r="X15" s="11">
        <v>3.335008287410278</v>
      </c>
      <c r="Y15" s="11">
        <v>4.4130340972016961</v>
      </c>
      <c r="Z15" s="11">
        <f t="shared" si="4"/>
        <v>23.099545269592074</v>
      </c>
      <c r="AA15" s="11"/>
      <c r="AB15" s="11">
        <v>13.878703173907962</v>
      </c>
      <c r="AC15" s="11">
        <v>3.7981555849279243</v>
      </c>
      <c r="AD15" s="11">
        <v>5.5328619769661884</v>
      </c>
      <c r="AE15" s="11">
        <f t="shared" si="5"/>
        <v>23.209720735802073</v>
      </c>
      <c r="AG15" s="10" t="str">
        <f>name!E11</f>
        <v>Process, plant and machine operatives</v>
      </c>
      <c r="AH15" s="11">
        <v>2.3316777784748832</v>
      </c>
      <c r="AI15" s="11">
        <v>1.1935446696656675</v>
      </c>
      <c r="AJ15" s="11">
        <v>0.65316944107902852</v>
      </c>
      <c r="AK15" s="11">
        <f t="shared" si="6"/>
        <v>4.1783918892195793</v>
      </c>
      <c r="AL15" s="11"/>
      <c r="AM15" s="11">
        <v>1.9507578780733241</v>
      </c>
      <c r="AN15" s="11">
        <v>1.0212310612484423</v>
      </c>
      <c r="AO15" s="11">
        <v>0.86841239541304205</v>
      </c>
      <c r="AP15" s="11">
        <f t="shared" si="7"/>
        <v>3.8404013347348087</v>
      </c>
      <c r="AQ15" s="11"/>
      <c r="AR15" s="11">
        <v>2.0571736834465599</v>
      </c>
      <c r="AS15" s="11">
        <v>1.6226816600751688</v>
      </c>
      <c r="AT15" s="11">
        <v>1.2952556319661361</v>
      </c>
      <c r="AU15" s="11">
        <f t="shared" si="8"/>
        <v>4.9751109754878646</v>
      </c>
    </row>
    <row r="16" spans="1:47" x14ac:dyDescent="0.2">
      <c r="A16" t="str">
        <f>name!E12</f>
        <v>Elementary occupations</v>
      </c>
      <c r="B16" s="11">
        <v>22.293425893265468</v>
      </c>
      <c r="C16" s="11">
        <v>32.695735364990341</v>
      </c>
      <c r="D16" s="11">
        <v>3.2152401479077191</v>
      </c>
      <c r="E16" s="11">
        <f t="shared" si="0"/>
        <v>58.204401406163527</v>
      </c>
      <c r="F16" s="11"/>
      <c r="G16" s="11">
        <v>18.124786960946768</v>
      </c>
      <c r="H16" s="11">
        <v>31.207089833028164</v>
      </c>
      <c r="I16" s="11">
        <v>2.452262656411381</v>
      </c>
      <c r="J16" s="11">
        <f t="shared" si="1"/>
        <v>51.784139450386306</v>
      </c>
      <c r="K16" s="11"/>
      <c r="L16" s="11">
        <v>19.906954643391849</v>
      </c>
      <c r="M16" s="11">
        <v>28.135209716645985</v>
      </c>
      <c r="N16" s="11">
        <v>3.3147302959545675</v>
      </c>
      <c r="O16" s="11">
        <f t="shared" si="2"/>
        <v>51.356894655992399</v>
      </c>
      <c r="Q16" s="10" t="str">
        <f>name!E12</f>
        <v>Elementary occupations</v>
      </c>
      <c r="R16" s="11">
        <v>16.39971080952499</v>
      </c>
      <c r="S16" s="11">
        <v>11.458111455444589</v>
      </c>
      <c r="T16" s="11">
        <v>2.2494673716794429</v>
      </c>
      <c r="U16" s="11">
        <f t="shared" si="3"/>
        <v>30.107289636649021</v>
      </c>
      <c r="V16" s="11"/>
      <c r="W16" s="11">
        <v>12.955078553139593</v>
      </c>
      <c r="X16" s="11">
        <v>11.063137361131</v>
      </c>
      <c r="Y16" s="11">
        <v>1.863967166754392</v>
      </c>
      <c r="Z16" s="11">
        <f t="shared" si="4"/>
        <v>25.882183081024984</v>
      </c>
      <c r="AA16" s="11"/>
      <c r="AB16" s="11">
        <v>13.741975604940428</v>
      </c>
      <c r="AC16" s="11">
        <v>10.444249204299465</v>
      </c>
      <c r="AD16" s="11">
        <v>2.4513308515255963</v>
      </c>
      <c r="AE16" s="11">
        <f t="shared" si="5"/>
        <v>26.637555660765493</v>
      </c>
      <c r="AG16" s="10" t="str">
        <f>name!E12</f>
        <v>Elementary occupations</v>
      </c>
      <c r="AH16" s="11">
        <v>5.893715083740477</v>
      </c>
      <c r="AI16" s="11">
        <v>21.237623909545754</v>
      </c>
      <c r="AJ16" s="11">
        <v>0.96577277622827662</v>
      </c>
      <c r="AK16" s="11">
        <f t="shared" si="6"/>
        <v>28.097111769514509</v>
      </c>
      <c r="AL16" s="11"/>
      <c r="AM16" s="11">
        <v>5.1697084078071729</v>
      </c>
      <c r="AN16" s="11">
        <v>20.143952471897176</v>
      </c>
      <c r="AO16" s="11">
        <v>0.58829548965699008</v>
      </c>
      <c r="AP16" s="11">
        <f t="shared" si="7"/>
        <v>25.90195636936134</v>
      </c>
      <c r="AQ16" s="11"/>
      <c r="AR16" s="11">
        <v>6.1649790384514178</v>
      </c>
      <c r="AS16" s="11">
        <v>17.690960512346528</v>
      </c>
      <c r="AT16" s="11">
        <v>0.86339944442897221</v>
      </c>
      <c r="AU16" s="11">
        <f t="shared" si="8"/>
        <v>24.719338995226916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142.18206816153344</v>
      </c>
      <c r="D18" s="34">
        <f t="shared" si="9"/>
        <v>66.005218434264393</v>
      </c>
      <c r="E18" s="34">
        <f t="shared" si="0"/>
        <v>481.63600000000002</v>
      </c>
      <c r="F18" s="34"/>
      <c r="G18" s="34">
        <f>SUM(G8:G16)</f>
        <v>281.94476290572669</v>
      </c>
      <c r="H18" s="34">
        <f t="shared" ref="H18:I18" si="10">SUM(H8:H16)</f>
        <v>152.74726419795513</v>
      </c>
      <c r="I18" s="34">
        <f t="shared" si="10"/>
        <v>63.946972896318314</v>
      </c>
      <c r="J18" s="34">
        <f t="shared" ref="J18" si="11">SUM(G18:I18)</f>
        <v>498.63900000000012</v>
      </c>
      <c r="K18" s="34"/>
      <c r="L18" s="34">
        <f>SUM(L8:L16)</f>
        <v>307.24535171573689</v>
      </c>
      <c r="M18" s="34">
        <f t="shared" ref="M18:N18" si="12">SUM(M8:M16)</f>
        <v>162.67568150820051</v>
      </c>
      <c r="N18" s="34">
        <f t="shared" si="12"/>
        <v>71.332966776062648</v>
      </c>
      <c r="O18" s="34">
        <f>SUM(L18:N18)</f>
        <v>541.25400000000002</v>
      </c>
      <c r="Q18" s="231" t="str">
        <f>name!E3</f>
        <v>All occupations</v>
      </c>
      <c r="R18" s="34">
        <f>SUM(R8:R16)</f>
        <v>173.33159207317004</v>
      </c>
      <c r="S18" s="34">
        <f t="shared" ref="S18:T18" si="13">SUM(S8:S16)</f>
        <v>37.078298652687032</v>
      </c>
      <c r="T18" s="34">
        <f t="shared" si="13"/>
        <v>41.906740684658942</v>
      </c>
      <c r="U18" s="34">
        <f t="shared" ref="U18" si="14">SUM(R18:T18)</f>
        <v>252.31663141051604</v>
      </c>
      <c r="V18" s="34"/>
      <c r="W18" s="34">
        <f>SUM(W8:W16)</f>
        <v>173.17520436688386</v>
      </c>
      <c r="X18" s="34">
        <f t="shared" ref="X18:Y18" si="15">SUM(X8:X16)</f>
        <v>42.395959902123693</v>
      </c>
      <c r="Y18" s="34">
        <f t="shared" si="15"/>
        <v>37.39461267064987</v>
      </c>
      <c r="Z18" s="34">
        <f t="shared" ref="Z18" si="16">SUM(W18:Y18)</f>
        <v>252.96577693965745</v>
      </c>
      <c r="AA18" s="34"/>
      <c r="AB18" s="34">
        <f>SUM(AB8:AB16)</f>
        <v>182.62945575132321</v>
      </c>
      <c r="AC18" s="34">
        <f t="shared" ref="AC18:AD18" si="17">SUM(AC8:AC16)</f>
        <v>47.476722244492834</v>
      </c>
      <c r="AD18" s="34">
        <f t="shared" si="17"/>
        <v>41.63964558085928</v>
      </c>
      <c r="AE18" s="34">
        <f t="shared" ref="AE18" si="18">SUM(AB18:AD18)</f>
        <v>271.74582357667532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108.76955853884283</v>
      </c>
      <c r="AN18" s="34">
        <f t="shared" ref="AN18:AO18" si="20">SUM(AN8:AN16)</f>
        <v>110.35130429583147</v>
      </c>
      <c r="AO18" s="34">
        <f t="shared" si="20"/>
        <v>26.552360225668458</v>
      </c>
      <c r="AP18" s="34">
        <f t="shared" si="7"/>
        <v>245.67322306034276</v>
      </c>
      <c r="AQ18" s="34"/>
      <c r="AR18" s="34">
        <f>SUM(AR8:AR16)</f>
        <v>124.6158959644137</v>
      </c>
      <c r="AS18" s="34">
        <f t="shared" ref="AS18:AT18" si="21">SUM(AS8:AS16)</f>
        <v>115.19895926370768</v>
      </c>
      <c r="AT18" s="34">
        <f t="shared" si="21"/>
        <v>29.693321195203382</v>
      </c>
      <c r="AU18" s="34">
        <f t="shared" si="8"/>
        <v>269.50817642332476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3.8325482212874151</v>
      </c>
      <c r="D26" s="18">
        <f t="shared" si="22"/>
        <v>13.752887524656229</v>
      </c>
      <c r="E26" s="18">
        <f t="shared" si="22"/>
        <v>10.330802757765371</v>
      </c>
      <c r="F26" s="18"/>
      <c r="G26" s="18">
        <f t="shared" si="22"/>
        <v>13.771150604561278</v>
      </c>
      <c r="H26" s="18">
        <f t="shared" si="22"/>
        <v>5.5972411424991408</v>
      </c>
      <c r="I26" s="18">
        <f t="shared" si="22"/>
        <v>14.699919045367379</v>
      </c>
      <c r="J26" s="18">
        <f t="shared" si="22"/>
        <v>11.386358444660855</v>
      </c>
      <c r="K26" s="18"/>
      <c r="L26" s="18">
        <f t="shared" si="22"/>
        <v>12.564596810075395</v>
      </c>
      <c r="M26" s="18">
        <f t="shared" si="22"/>
        <v>6.5075416637897385</v>
      </c>
      <c r="N26" s="18">
        <f t="shared" si="22"/>
        <v>14.984645796793522</v>
      </c>
      <c r="O26" s="18">
        <f t="shared" si="22"/>
        <v>11.063072017854434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4.9533400171288173</v>
      </c>
      <c r="T26" s="18">
        <f t="shared" si="23"/>
        <v>14.438365216561911</v>
      </c>
      <c r="U26" s="18">
        <f t="shared" si="23"/>
        <v>13.180160461217113</v>
      </c>
      <c r="V26" s="18"/>
      <c r="W26" s="18">
        <f t="shared" ref="W26:Z26" si="24">W8/W$18*100</f>
        <v>15.642149634448668</v>
      </c>
      <c r="X26" s="18">
        <f t="shared" si="24"/>
        <v>7.1981658532961346</v>
      </c>
      <c r="Y26" s="18">
        <f t="shared" si="24"/>
        <v>16.313920728183721</v>
      </c>
      <c r="Z26" s="18">
        <f t="shared" si="24"/>
        <v>14.326279235008164</v>
      </c>
      <c r="AA26" s="18"/>
      <c r="AB26" s="18">
        <f t="shared" ref="AB26:AE26" si="25">AB8/AB$18*100</f>
        <v>14.171169054485985</v>
      </c>
      <c r="AC26" s="18">
        <f t="shared" si="25"/>
        <v>6.8116473938294622</v>
      </c>
      <c r="AD26" s="18">
        <f t="shared" si="25"/>
        <v>17.150115601967446</v>
      </c>
      <c r="AE26" s="18">
        <f t="shared" si="25"/>
        <v>13.34185111197756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10.792278172572091</v>
      </c>
      <c r="AN26" s="18">
        <f t="shared" si="27"/>
        <v>4.9821805387448466</v>
      </c>
      <c r="AO26" s="18">
        <f t="shared" si="27"/>
        <v>12.426864323838384</v>
      </c>
      <c r="AP26" s="18">
        <f t="shared" si="27"/>
        <v>8.3591691661264491</v>
      </c>
      <c r="AQ26" s="18"/>
      <c r="AR26" s="18">
        <f t="shared" ref="AR26:AU26" si="28">AR8/AR$18*100</f>
        <v>10.210102527053291</v>
      </c>
      <c r="AS26" s="18">
        <f t="shared" si="28"/>
        <v>6.3822111627996749</v>
      </c>
      <c r="AT26" s="18">
        <f t="shared" si="28"/>
        <v>11.947956346976737</v>
      </c>
      <c r="AU26" s="18">
        <f t="shared" si="28"/>
        <v>8.7653728908745983</v>
      </c>
    </row>
    <row r="27" spans="1:47" x14ac:dyDescent="0.2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21.300156886935049</v>
      </c>
      <c r="E27" s="18">
        <f t="shared" si="30"/>
        <v>20.684204853676817</v>
      </c>
      <c r="F27" s="18"/>
      <c r="G27" s="18">
        <f t="shared" si="30"/>
        <v>29.162207397360845</v>
      </c>
      <c r="H27" s="18">
        <f t="shared" si="30"/>
        <v>16.627859226329356</v>
      </c>
      <c r="I27" s="18">
        <f t="shared" si="30"/>
        <v>21.221362614887244</v>
      </c>
      <c r="J27" s="18">
        <f t="shared" si="30"/>
        <v>24.304223208983259</v>
      </c>
      <c r="K27" s="18"/>
      <c r="L27" s="18">
        <f t="shared" si="30"/>
        <v>32.91383143087188</v>
      </c>
      <c r="M27" s="18">
        <f t="shared" si="30"/>
        <v>19.238558213516786</v>
      </c>
      <c r="N27" s="18">
        <f t="shared" si="30"/>
        <v>20.037400205579821</v>
      </c>
      <c r="O27" s="18">
        <f t="shared" si="30"/>
        <v>27.106671703217039</v>
      </c>
      <c r="Q27" t="str">
        <f>$A$9</f>
        <v>Professional occupations</v>
      </c>
      <c r="R27" s="18">
        <f t="shared" ref="R27:U27" si="31">R9/R$18*100</f>
        <v>24.35584137997461</v>
      </c>
      <c r="S27" s="18">
        <f t="shared" si="31"/>
        <v>11.106369956736465</v>
      </c>
      <c r="T27" s="18">
        <f t="shared" si="31"/>
        <v>22.087406535820023</v>
      </c>
      <c r="U27" s="18">
        <f t="shared" si="31"/>
        <v>22.0320525519558</v>
      </c>
      <c r="V27" s="18"/>
      <c r="W27" s="18">
        <f t="shared" ref="W27:Z27" si="32">W9/W$18*100</f>
        <v>29.014592807453983</v>
      </c>
      <c r="X27" s="18">
        <f t="shared" si="32"/>
        <v>15.052283386299667</v>
      </c>
      <c r="Y27" s="18">
        <f t="shared" si="32"/>
        <v>21.219191178283396</v>
      </c>
      <c r="Z27" s="18">
        <f t="shared" si="32"/>
        <v>25.522217097256515</v>
      </c>
      <c r="AA27" s="18"/>
      <c r="AB27" s="18">
        <f t="shared" ref="AB27:AE27" si="33">AB9/AB$18*100</f>
        <v>33.917934867842469</v>
      </c>
      <c r="AC27" s="18">
        <f t="shared" si="33"/>
        <v>19.138310037044253</v>
      </c>
      <c r="AD27" s="18">
        <f t="shared" si="33"/>
        <v>18.244095675747442</v>
      </c>
      <c r="AE27" s="18">
        <f t="shared" si="33"/>
        <v>28.934081817244632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19.931146477534721</v>
      </c>
      <c r="AK27" s="18">
        <f t="shared" si="34"/>
        <v>19.201188425644649</v>
      </c>
      <c r="AL27" s="18"/>
      <c r="AM27" s="18">
        <f t="shared" ref="AM27:AP27" si="35">AM9/AM$18*100</f>
        <v>29.397228915495699</v>
      </c>
      <c r="AN27" s="18">
        <f t="shared" si="35"/>
        <v>17.23318102622018</v>
      </c>
      <c r="AO27" s="18">
        <f t="shared" si="35"/>
        <v>21.22442072460138</v>
      </c>
      <c r="AP27" s="18">
        <f t="shared" si="35"/>
        <v>23.050074440075214</v>
      </c>
      <c r="AQ27" s="18"/>
      <c r="AR27" s="18">
        <f t="shared" ref="AR27:AU27" si="36">AR9/AR$18*100</f>
        <v>31.442278682381946</v>
      </c>
      <c r="AS27" s="18">
        <f t="shared" si="36"/>
        <v>19.279873298829401</v>
      </c>
      <c r="AT27" s="18">
        <f t="shared" si="36"/>
        <v>22.552193500337033</v>
      </c>
      <c r="AU27" s="18">
        <f t="shared" si="36"/>
        <v>25.264089140271857</v>
      </c>
    </row>
    <row r="28" spans="1:47" x14ac:dyDescent="0.2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7.7402839632533844</v>
      </c>
      <c r="D28" s="18">
        <f t="shared" si="37"/>
        <v>15.523432113064844</v>
      </c>
      <c r="E28" s="18">
        <f t="shared" si="37"/>
        <v>12.501195422548575</v>
      </c>
      <c r="F28" s="18"/>
      <c r="G28" s="18">
        <f t="shared" si="37"/>
        <v>15.65918785373665</v>
      </c>
      <c r="H28" s="18">
        <f t="shared" si="37"/>
        <v>8.9763436071817626</v>
      </c>
      <c r="I28" s="18">
        <f t="shared" si="37"/>
        <v>15.989482913205139</v>
      </c>
      <c r="J28" s="18">
        <f t="shared" si="37"/>
        <v>13.654401211483066</v>
      </c>
      <c r="K28" s="18"/>
      <c r="L28" s="18">
        <f t="shared" si="37"/>
        <v>16.313138672620301</v>
      </c>
      <c r="M28" s="18">
        <f t="shared" si="37"/>
        <v>10.816840383350584</v>
      </c>
      <c r="N28" s="18">
        <f t="shared" si="37"/>
        <v>15.102807662097014</v>
      </c>
      <c r="O28" s="18">
        <f t="shared" si="37"/>
        <v>14.501696038032838</v>
      </c>
      <c r="Q28" t="str">
        <f>$A$10</f>
        <v>Associate professional occupations</v>
      </c>
      <c r="R28" s="18">
        <f t="shared" ref="R28:U28" si="38">R10/R$18*100</f>
        <v>14.400575614428684</v>
      </c>
      <c r="S28" s="18">
        <f t="shared" si="38"/>
        <v>7.5064328015790283</v>
      </c>
      <c r="T28" s="18">
        <f t="shared" si="38"/>
        <v>11.888717988246565</v>
      </c>
      <c r="U28" s="18">
        <f t="shared" si="38"/>
        <v>12.97028205696931</v>
      </c>
      <c r="V28" s="18"/>
      <c r="W28" s="18">
        <f t="shared" ref="W28:Z28" si="39">W10/W$18*100</f>
        <v>15.806434450591642</v>
      </c>
      <c r="X28" s="18">
        <f t="shared" si="39"/>
        <v>9.4693019605765496</v>
      </c>
      <c r="Y28" s="18">
        <f t="shared" si="39"/>
        <v>12.441279274083564</v>
      </c>
      <c r="Z28" s="18">
        <f t="shared" si="39"/>
        <v>14.246905354933048</v>
      </c>
      <c r="AA28" s="18"/>
      <c r="AB28" s="18">
        <f t="shared" ref="AB28:AE28" si="40">AB10/AB$18*100</f>
        <v>14.617328878346573</v>
      </c>
      <c r="AC28" s="18">
        <f t="shared" si="40"/>
        <v>8.7796156862079933</v>
      </c>
      <c r="AD28" s="18">
        <f t="shared" si="40"/>
        <v>11.800646342566782</v>
      </c>
      <c r="AE28" s="18">
        <f t="shared" si="40"/>
        <v>13.165821197094035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15.424752228132943</v>
      </c>
      <c r="AN28" s="18">
        <f t="shared" si="42"/>
        <v>8.786953525049924</v>
      </c>
      <c r="AO28" s="18">
        <f t="shared" si="42"/>
        <v>20.986541541284275</v>
      </c>
      <c r="AP28" s="18">
        <f t="shared" si="42"/>
        <v>13.044309199334968</v>
      </c>
      <c r="AQ28" s="18"/>
      <c r="AR28" s="18">
        <f t="shared" ref="AR28:AU28" si="43">AR10/AR$18*100</f>
        <v>18.798414065371276</v>
      </c>
      <c r="AS28" s="18">
        <f t="shared" si="43"/>
        <v>11.656437821678574</v>
      </c>
      <c r="AT28" s="18">
        <f t="shared" si="43"/>
        <v>19.733506467802616</v>
      </c>
      <c r="AU28" s="18">
        <f t="shared" si="43"/>
        <v>15.848662255028303</v>
      </c>
    </row>
    <row r="29" spans="1:47" x14ac:dyDescent="0.2">
      <c r="A29" t="str">
        <f>$A$11</f>
        <v>Administrative and secretarial occupations</v>
      </c>
      <c r="B29" s="18">
        <f t="shared" si="29"/>
        <v>10.149248480013425</v>
      </c>
      <c r="C29" s="18">
        <f t="shared" ref="C29:O29" si="44">C11/C$18*100</f>
        <v>16.125203636432104</v>
      </c>
      <c r="D29" s="18">
        <f t="shared" si="44"/>
        <v>4.4876125232533361</v>
      </c>
      <c r="E29" s="18">
        <f t="shared" si="44"/>
        <v>11.137497168564432</v>
      </c>
      <c r="F29" s="18"/>
      <c r="G29" s="18">
        <f t="shared" si="44"/>
        <v>9.5489416879935707</v>
      </c>
      <c r="H29" s="18">
        <f t="shared" si="44"/>
        <v>14.589709517317178</v>
      </c>
      <c r="I29" s="18">
        <f t="shared" si="44"/>
        <v>3.6891689140106467</v>
      </c>
      <c r="J29" s="18">
        <f t="shared" si="44"/>
        <v>10.341596824534786</v>
      </c>
      <c r="K29" s="18"/>
      <c r="L29" s="18">
        <f t="shared" si="44"/>
        <v>8.4217336561422673</v>
      </c>
      <c r="M29" s="18">
        <f t="shared" si="44"/>
        <v>11.911008263080475</v>
      </c>
      <c r="N29" s="18">
        <f t="shared" si="44"/>
        <v>3.1160745479306478</v>
      </c>
      <c r="O29" s="18">
        <f t="shared" si="44"/>
        <v>8.7712030730181851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5.8525831367317824</v>
      </c>
      <c r="T29" s="18">
        <f t="shared" si="45"/>
        <v>2.1781840870656746</v>
      </c>
      <c r="U29" s="18">
        <f t="shared" si="45"/>
        <v>4.4490592154590711</v>
      </c>
      <c r="V29" s="18"/>
      <c r="W29" s="18">
        <f t="shared" ref="W29:Z29" si="46">W11/W$18*100</f>
        <v>4.9632043466178297</v>
      </c>
      <c r="X29" s="18">
        <f t="shared" si="46"/>
        <v>6.0837375383097125</v>
      </c>
      <c r="Y29" s="18">
        <f t="shared" si="46"/>
        <v>1.673684424993283</v>
      </c>
      <c r="Z29" s="18">
        <f t="shared" si="46"/>
        <v>4.6647282286582863</v>
      </c>
      <c r="AA29" s="18"/>
      <c r="AB29" s="18">
        <f t="shared" ref="AB29:AE29" si="47">AB11/AB$18*100</f>
        <v>5.760971975411425</v>
      </c>
      <c r="AC29" s="18">
        <f t="shared" si="47"/>
        <v>4.8952828536179842</v>
      </c>
      <c r="AD29" s="18">
        <f t="shared" si="47"/>
        <v>2.1359553892829357</v>
      </c>
      <c r="AE29" s="18">
        <f t="shared" si="47"/>
        <v>5.054265666814171</v>
      </c>
      <c r="AG29" t="str">
        <f>$A$11</f>
        <v>Administrative and secretarial occupations</v>
      </c>
      <c r="AH29" s="18">
        <f t="shared" ref="AH29:AK29" si="48">AH11/AH$18*100</f>
        <v>19.58717649639792</v>
      </c>
      <c r="AI29" s="18">
        <f t="shared" si="48"/>
        <v>19.749158253983143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16.850028609128735</v>
      </c>
      <c r="AN29" s="18">
        <f t="shared" si="49"/>
        <v>17.857626006857128</v>
      </c>
      <c r="AO29" s="18">
        <f t="shared" si="49"/>
        <v>6.5276458392237853</v>
      </c>
      <c r="AP29" s="18">
        <f t="shared" si="49"/>
        <v>16.186977355027164</v>
      </c>
      <c r="AQ29" s="18"/>
      <c r="AR29" s="18">
        <f t="shared" ref="AR29:AU29" si="50">AR11/AR$18*100</f>
        <v>12.321183673133804</v>
      </c>
      <c r="AS29" s="18">
        <f t="shared" si="50"/>
        <v>14.802385483305203</v>
      </c>
      <c r="AT29" s="18">
        <f t="shared" si="50"/>
        <v>4.4905187916312608</v>
      </c>
      <c r="AU29" s="18">
        <f t="shared" si="50"/>
        <v>12.519001117725088</v>
      </c>
    </row>
    <row r="30" spans="1:47" x14ac:dyDescent="0.2">
      <c r="A30" t="str">
        <f>$A$12</f>
        <v>Skilled trades occupations</v>
      </c>
      <c r="B30" s="18">
        <f t="shared" si="29"/>
        <v>10.24022879445077</v>
      </c>
      <c r="C30" s="18">
        <f t="shared" ref="C30:O30" si="51">C12/C$18*100</f>
        <v>3.381570014083958</v>
      </c>
      <c r="D30" s="18">
        <f t="shared" si="51"/>
        <v>21.470958318150771</v>
      </c>
      <c r="E30" s="18">
        <f t="shared" si="51"/>
        <v>9.7546099145936722</v>
      </c>
      <c r="F30" s="18"/>
      <c r="G30" s="18">
        <f t="shared" si="51"/>
        <v>7.9750521012648443</v>
      </c>
      <c r="H30" s="18">
        <f t="shared" si="51"/>
        <v>2.7451710808221774</v>
      </c>
      <c r="I30" s="18">
        <f t="shared" si="51"/>
        <v>18.504875584294677</v>
      </c>
      <c r="J30" s="18">
        <f t="shared" si="51"/>
        <v>7.7233676540372862</v>
      </c>
      <c r="K30" s="18"/>
      <c r="L30" s="18">
        <f t="shared" si="51"/>
        <v>6.3015644401952216</v>
      </c>
      <c r="M30" s="18">
        <f t="shared" si="51"/>
        <v>3.2468128538490286</v>
      </c>
      <c r="N30" s="18">
        <f t="shared" si="51"/>
        <v>18.721982096539051</v>
      </c>
      <c r="O30" s="18">
        <f t="shared" si="51"/>
        <v>7.0203608719586308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7.9033989879891591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11.669901626096408</v>
      </c>
      <c r="X30" s="18">
        <f t="shared" si="53"/>
        <v>5.6695456548157912</v>
      </c>
      <c r="Y30" s="18">
        <f t="shared" si="53"/>
        <v>26.983486683306712</v>
      </c>
      <c r="Z30" s="18">
        <f t="shared" si="53"/>
        <v>12.927995643819862</v>
      </c>
      <c r="AA30" s="18"/>
      <c r="AB30" s="18">
        <f t="shared" ref="AB30:AE30" si="54">AB12/AB$18*100</f>
        <v>9.20903727849017</v>
      </c>
      <c r="AC30" s="18">
        <f t="shared" si="54"/>
        <v>6.4018099239410624</v>
      </c>
      <c r="AD30" s="18">
        <f t="shared" si="54"/>
        <v>26.869785438943001</v>
      </c>
      <c r="AE30" s="18">
        <f t="shared" si="54"/>
        <v>11.424745077712732</v>
      </c>
      <c r="AG30" t="str">
        <f>$A$12</f>
        <v>Skilled trades occupations</v>
      </c>
      <c r="AH30" s="18">
        <f t="shared" ref="AH30:AK30" si="55">AH12/AH$18*100</f>
        <v>2.195583808794201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2.4141096126159711</v>
      </c>
      <c r="AL30" s="18"/>
      <c r="AM30" s="18">
        <f t="shared" ref="AM30:AP30" si="56">AM12/AM$18*100</f>
        <v>2.0923738026387593</v>
      </c>
      <c r="AN30" s="18">
        <f t="shared" si="56"/>
        <v>1.6216531671104237</v>
      </c>
      <c r="AO30" s="18">
        <f t="shared" si="56"/>
        <v>6.564152600048315</v>
      </c>
      <c r="AP30" s="18">
        <f t="shared" si="56"/>
        <v>2.3642457004255402</v>
      </c>
      <c r="AQ30" s="18"/>
      <c r="AR30" s="18">
        <f t="shared" ref="AR30:AU30" si="57">AR12/AR$18*100</f>
        <v>2.0405495996712251</v>
      </c>
      <c r="AS30" s="18">
        <f t="shared" si="57"/>
        <v>1.9465500690433166</v>
      </c>
      <c r="AT30" s="18">
        <f t="shared" si="57"/>
        <v>7.2961250423592308</v>
      </c>
      <c r="AU30" s="18">
        <f t="shared" si="57"/>
        <v>2.5794083590345545</v>
      </c>
    </row>
    <row r="31" spans="1:47" x14ac:dyDescent="0.2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6.9511481956380683</v>
      </c>
      <c r="H31" s="18">
        <f t="shared" si="58"/>
        <v>14.368613377223172</v>
      </c>
      <c r="I31" s="18">
        <f t="shared" si="58"/>
        <v>10.607624447296397</v>
      </c>
      <c r="J31" s="18">
        <f t="shared" si="58"/>
        <v>9.6922456660155163</v>
      </c>
      <c r="K31" s="18"/>
      <c r="L31" s="18">
        <f t="shared" si="58"/>
        <v>7.7911303176649422</v>
      </c>
      <c r="M31" s="18">
        <f t="shared" si="58"/>
        <v>13.901243000052801</v>
      </c>
      <c r="N31" s="18">
        <f t="shared" si="58"/>
        <v>11.451778801297507</v>
      </c>
      <c r="O31" s="18">
        <f t="shared" si="58"/>
        <v>10.109989229305596</v>
      </c>
      <c r="Q31" t="str">
        <f>$A$13</f>
        <v>Caring, leisure and other service occupations</v>
      </c>
      <c r="R31" s="18">
        <f t="shared" ref="R31:U31" si="59">R13/R$18*100</f>
        <v>3.0226085623546193</v>
      </c>
      <c r="S31" s="18">
        <f t="shared" si="59"/>
        <v>6.8680074254493686</v>
      </c>
      <c r="T31" s="18">
        <f t="shared" si="59"/>
        <v>1.7072486854064262</v>
      </c>
      <c r="U31" s="18">
        <f t="shared" si="59"/>
        <v>3.3692301929833328</v>
      </c>
      <c r="V31" s="18"/>
      <c r="W31" s="18">
        <f t="shared" ref="W31:Z31" si="60">W13/W$18*100</f>
        <v>2.912535412346049</v>
      </c>
      <c r="X31" s="18">
        <f t="shared" si="60"/>
        <v>6.3281862073910569</v>
      </c>
      <c r="Y31" s="18">
        <f t="shared" si="60"/>
        <v>1.6172748764335412</v>
      </c>
      <c r="Z31" s="18">
        <f t="shared" si="60"/>
        <v>3.2935119589140358</v>
      </c>
      <c r="AA31" s="18"/>
      <c r="AB31" s="18">
        <f t="shared" ref="AB31:AE31" si="61">AB13/AB$18*100</f>
        <v>3.4346331500124201</v>
      </c>
      <c r="AC31" s="18">
        <f t="shared" si="61"/>
        <v>7.7770522677743763</v>
      </c>
      <c r="AD31" s="18">
        <f t="shared" si="61"/>
        <v>2.1026842082850479</v>
      </c>
      <c r="AE31" s="18">
        <f t="shared" si="61"/>
        <v>3.9892026461478771</v>
      </c>
      <c r="AG31" t="str">
        <f>$A$13</f>
        <v>Caring, leisure and other service occupations</v>
      </c>
      <c r="AH31" s="18">
        <f t="shared" ref="AH31:AK31" si="62">AH13/AH$18*100</f>
        <v>14.626062404746488</v>
      </c>
      <c r="AI31" s="18">
        <f t="shared" si="62"/>
        <v>17.056206092616943</v>
      </c>
      <c r="AJ31" s="18">
        <f t="shared" si="62"/>
        <v>18.266504052639288</v>
      </c>
      <c r="AK31" s="18">
        <f t="shared" si="62"/>
        <v>16.122431273213412</v>
      </c>
      <c r="AL31" s="18"/>
      <c r="AM31" s="18">
        <f t="shared" ref="AM31:AP31" si="63">AM13/AM$18*100</f>
        <v>13.381142060654499</v>
      </c>
      <c r="AN31" s="18">
        <f t="shared" si="63"/>
        <v>17.457671817115365</v>
      </c>
      <c r="AO31" s="18">
        <f t="shared" si="63"/>
        <v>23.269046524990287</v>
      </c>
      <c r="AP31" s="18">
        <f t="shared" si="63"/>
        <v>16.280919122093884</v>
      </c>
      <c r="AQ31" s="18"/>
      <c r="AR31" s="18">
        <f t="shared" ref="AR31:AU31" si="64">AR13/AR$18*100</f>
        <v>14.175746827084934</v>
      </c>
      <c r="AS31" s="18">
        <f t="shared" si="64"/>
        <v>16.425193773801496</v>
      </c>
      <c r="AT31" s="18">
        <f t="shared" si="64"/>
        <v>24.5622349471682</v>
      </c>
      <c r="AU31" s="18">
        <f t="shared" si="64"/>
        <v>16.281594903950001</v>
      </c>
    </row>
    <row r="32" spans="1:47" x14ac:dyDescent="0.2">
      <c r="A32" t="str">
        <f>$A$14</f>
        <v>Sales and customer service occupations</v>
      </c>
      <c r="B32" s="18">
        <f t="shared" si="29"/>
        <v>5.0951026234647658</v>
      </c>
      <c r="C32" s="18">
        <f t="shared" ref="C32:O32" si="65">C14/C$18*100</f>
        <v>15.853292735763846</v>
      </c>
      <c r="D32" s="18">
        <f t="shared" si="65"/>
        <v>4.8342176346612895</v>
      </c>
      <c r="E32" s="18">
        <f t="shared" si="65"/>
        <v>8.2352373915665034</v>
      </c>
      <c r="F32" s="18"/>
      <c r="G32" s="18">
        <f t="shared" si="65"/>
        <v>4.367068046062907</v>
      </c>
      <c r="H32" s="18">
        <f t="shared" si="65"/>
        <v>13.81259648800148</v>
      </c>
      <c r="I32" s="18">
        <f t="shared" si="65"/>
        <v>3.1936255190022722</v>
      </c>
      <c r="J32" s="18">
        <f t="shared" si="65"/>
        <v>7.1100154106628608</v>
      </c>
      <c r="K32" s="18"/>
      <c r="L32" s="18">
        <f t="shared" si="65"/>
        <v>4.0281385167369086</v>
      </c>
      <c r="M32" s="18">
        <f t="shared" si="65"/>
        <v>13.75042138966403</v>
      </c>
      <c r="N32" s="18">
        <f t="shared" si="65"/>
        <v>2.3662921620981736</v>
      </c>
      <c r="O32" s="18">
        <f t="shared" si="65"/>
        <v>6.7311847046016808</v>
      </c>
      <c r="Q32" t="str">
        <f>$A$14</f>
        <v>Sales and customer service occupations</v>
      </c>
      <c r="R32" s="18">
        <f t="shared" ref="R32:U32" si="66">R14/R$18*100</f>
        <v>4.152077284098719</v>
      </c>
      <c r="S32" s="18">
        <f t="shared" si="66"/>
        <v>17.928934371098503</v>
      </c>
      <c r="T32" s="18">
        <f t="shared" si="66"/>
        <v>4.0972089580686504</v>
      </c>
      <c r="U32" s="18">
        <f t="shared" si="66"/>
        <v>6.1674936520711565</v>
      </c>
      <c r="V32" s="18"/>
      <c r="W32" s="18">
        <f t="shared" ref="W32:Z32" si="67">W14/W$18*100</f>
        <v>3.6455498280835386</v>
      </c>
      <c r="X32" s="18">
        <f t="shared" si="67"/>
        <v>16.237652721719222</v>
      </c>
      <c r="Y32" s="18">
        <f t="shared" si="67"/>
        <v>2.9653190575912936</v>
      </c>
      <c r="Z32" s="18">
        <f t="shared" si="67"/>
        <v>5.6553763323780579</v>
      </c>
      <c r="AA32" s="18"/>
      <c r="AB32" s="18">
        <f>AB14/AB$18*100</f>
        <v>3.7650343664442323</v>
      </c>
      <c r="AC32" s="18">
        <f t="shared" ref="AC32:AE32" si="68">AC14/AC$18*100</f>
        <v>16.197570646271579</v>
      </c>
      <c r="AD32" s="18">
        <f t="shared" si="68"/>
        <v>2.5222197769698376</v>
      </c>
      <c r="AE32" s="18">
        <f t="shared" si="68"/>
        <v>5.7466865796623861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15.121052010140671</v>
      </c>
      <c r="AJ32" s="18">
        <f t="shared" si="69"/>
        <v>6.1158600609268747</v>
      </c>
      <c r="AK32" s="18">
        <f t="shared" si="69"/>
        <v>10.510344540948289</v>
      </c>
      <c r="AL32" s="18"/>
      <c r="AM32" s="18">
        <f t="shared" ref="AM32:AP32" si="70">AM14/AM$18*100</f>
        <v>5.5158183630772673</v>
      </c>
      <c r="AN32" s="18">
        <f t="shared" si="70"/>
        <v>12.880912105101308</v>
      </c>
      <c r="AO32" s="18">
        <f t="shared" si="70"/>
        <v>3.5151574514598973</v>
      </c>
      <c r="AP32" s="18">
        <f t="shared" si="70"/>
        <v>8.6078339356989506</v>
      </c>
      <c r="AQ32" s="18"/>
      <c r="AR32" s="18">
        <f t="shared" ref="AR32:AU32" si="71">AR14/AR$18*100</f>
        <v>4.4137279104655169</v>
      </c>
      <c r="AS32" s="18">
        <f t="shared" si="71"/>
        <v>12.741882542704364</v>
      </c>
      <c r="AT32" s="18">
        <f t="shared" si="71"/>
        <v>2.1476311852124481</v>
      </c>
      <c r="AU32" s="18">
        <f t="shared" si="71"/>
        <v>7.723856828029577</v>
      </c>
    </row>
    <row r="33" spans="1:47" x14ac:dyDescent="0.2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2.6592937110348722</v>
      </c>
      <c r="D33" s="18">
        <f t="shared" si="72"/>
        <v>6.0065182482985602</v>
      </c>
      <c r="E33" s="18">
        <f t="shared" si="72"/>
        <v>5.8303649208846515</v>
      </c>
      <c r="F33" s="18"/>
      <c r="G33" s="18">
        <f t="shared" si="72"/>
        <v>6.1367555065524453</v>
      </c>
      <c r="H33" s="18">
        <f t="shared" si="72"/>
        <v>2.8519262662624083</v>
      </c>
      <c r="I33" s="18">
        <f t="shared" si="72"/>
        <v>8.2591032122473003</v>
      </c>
      <c r="J33" s="18">
        <f t="shared" si="72"/>
        <v>5.4026954579017819</v>
      </c>
      <c r="K33" s="18"/>
      <c r="L33" s="18">
        <f t="shared" si="72"/>
        <v>5.18669420655658</v>
      </c>
      <c r="M33" s="18">
        <f t="shared" si="72"/>
        <v>3.3322972399718069</v>
      </c>
      <c r="N33" s="18">
        <f t="shared" si="72"/>
        <v>9.5721766772549977</v>
      </c>
      <c r="O33" s="18">
        <f t="shared" si="72"/>
        <v>5.2073207239650756</v>
      </c>
      <c r="Q33" t="str">
        <f>$A$15</f>
        <v>Process, plant and machine operatives</v>
      </c>
      <c r="R33" s="18">
        <f t="shared" ref="R33:U33" si="73">R15/R$18*100</f>
        <v>10.386914531630577</v>
      </c>
      <c r="S33" s="18">
        <f t="shared" si="73"/>
        <v>6.9784596952799847</v>
      </c>
      <c r="T33" s="18">
        <f t="shared" si="73"/>
        <v>7.9019412984714084</v>
      </c>
      <c r="U33" s="18">
        <f t="shared" si="73"/>
        <v>9.4733131016809402</v>
      </c>
      <c r="V33" s="18"/>
      <c r="W33" s="18">
        <f t="shared" ref="W33:Z33" si="74">W15/W$18*100</f>
        <v>8.8647234118210481</v>
      </c>
      <c r="X33" s="18">
        <f t="shared" si="74"/>
        <v>7.8663351298320787</v>
      </c>
      <c r="Y33" s="18">
        <f t="shared" si="74"/>
        <v>11.801256336224549</v>
      </c>
      <c r="Z33" s="18">
        <f t="shared" si="74"/>
        <v>9.1314902549455326</v>
      </c>
      <c r="AA33" s="18"/>
      <c r="AB33" s="18">
        <f t="shared" ref="AB33:AE33" si="75">AB15/AB$18*100</f>
        <v>7.5993782694100842</v>
      </c>
      <c r="AC33" s="18">
        <f t="shared" si="75"/>
        <v>8.0000375033651352</v>
      </c>
      <c r="AD33" s="18">
        <f t="shared" si="75"/>
        <v>13.287485759747938</v>
      </c>
      <c r="AE33" s="18">
        <f t="shared" si="75"/>
        <v>8.5409668602517677</v>
      </c>
      <c r="AG33" t="str">
        <f>$A$15</f>
        <v>Process, plant and machine operatives</v>
      </c>
      <c r="AH33" s="18">
        <f t="shared" ref="AH33:AK33" si="76">AH15/AH$18*100</f>
        <v>2.3289500811407771</v>
      </c>
      <c r="AI33" s="18">
        <f t="shared" si="76"/>
        <v>1.135586930176856</v>
      </c>
      <c r="AJ33" s="18">
        <f t="shared" si="76"/>
        <v>2.7104178440886071</v>
      </c>
      <c r="AK33" s="18">
        <f t="shared" si="76"/>
        <v>1.8220841592754975</v>
      </c>
      <c r="AL33" s="18"/>
      <c r="AM33" s="18">
        <f t="shared" ref="AM33:AP33" si="77">AM15/AM$18*100</f>
        <v>1.7934777931241548</v>
      </c>
      <c r="AN33" s="18">
        <f t="shared" si="77"/>
        <v>0.92543633060349728</v>
      </c>
      <c r="AO33" s="18">
        <f t="shared" si="77"/>
        <v>3.2705657351452255</v>
      </c>
      <c r="AP33" s="18">
        <f t="shared" si="77"/>
        <v>1.5632152690045187</v>
      </c>
      <c r="AQ33" s="18"/>
      <c r="AR33" s="18">
        <f t="shared" ref="AR33:AU33" si="78">AR15/AR$18*100</f>
        <v>1.6508116139806295</v>
      </c>
      <c r="AS33" s="18">
        <f t="shared" si="78"/>
        <v>1.4085905553717784</v>
      </c>
      <c r="AT33" s="18">
        <f t="shared" si="78"/>
        <v>4.3621110062129729</v>
      </c>
      <c r="AU33" s="18">
        <f t="shared" si="78"/>
        <v>1.8459963039018548</v>
      </c>
    </row>
    <row r="34" spans="1:47" x14ac:dyDescent="0.2">
      <c r="A34" t="str">
        <f>$A$16</f>
        <v>Elementary occupations</v>
      </c>
      <c r="B34" s="18">
        <f t="shared" si="29"/>
        <v>8.1526899928441487</v>
      </c>
      <c r="C34" s="18">
        <f t="shared" ref="C34:O34" si="79">C16/C$18*100</f>
        <v>22.995681373719101</v>
      </c>
      <c r="D34" s="18">
        <f t="shared" si="79"/>
        <v>4.8711908303277953</v>
      </c>
      <c r="E34" s="18">
        <f t="shared" si="79"/>
        <v>12.084728177744921</v>
      </c>
      <c r="F34" s="18"/>
      <c r="G34" s="18">
        <f t="shared" si="79"/>
        <v>6.4284886068293874</v>
      </c>
      <c r="H34" s="18">
        <f t="shared" si="79"/>
        <v>20.43053929436331</v>
      </c>
      <c r="I34" s="18">
        <f t="shared" si="79"/>
        <v>3.8348377496889574</v>
      </c>
      <c r="J34" s="18">
        <f t="shared" si="79"/>
        <v>10.385096121720581</v>
      </c>
      <c r="K34" s="18"/>
      <c r="L34" s="18">
        <f t="shared" si="79"/>
        <v>6.4791719491365143</v>
      </c>
      <c r="M34" s="18">
        <f t="shared" si="79"/>
        <v>17.295276992724745</v>
      </c>
      <c r="N34" s="18">
        <f t="shared" si="79"/>
        <v>4.6468420504092904</v>
      </c>
      <c r="O34" s="18">
        <f t="shared" si="79"/>
        <v>9.4885016380465359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5.3677936650008178</v>
      </c>
      <c r="U34" s="18">
        <f t="shared" si="80"/>
        <v>11.932344478578914</v>
      </c>
      <c r="V34" s="18"/>
      <c r="W34" s="18">
        <f t="shared" ref="W34:Z34" si="81">W16/W$18*100</f>
        <v>7.4809084825408076</v>
      </c>
      <c r="X34" s="18">
        <f t="shared" si="81"/>
        <v>26.094791547759783</v>
      </c>
      <c r="Y34" s="18">
        <f t="shared" si="81"/>
        <v>4.9845874408999427</v>
      </c>
      <c r="Z34" s="18">
        <f t="shared" si="81"/>
        <v>10.231495894086468</v>
      </c>
      <c r="AA34" s="18"/>
      <c r="AB34" s="18">
        <f t="shared" ref="AB34:AE34" si="82">AB16/AB$18*100</f>
        <v>7.5245121595566395</v>
      </c>
      <c r="AC34" s="18">
        <f t="shared" si="82"/>
        <v>21.998673687948138</v>
      </c>
      <c r="AD34" s="18">
        <f t="shared" si="82"/>
        <v>5.8870118064895651</v>
      </c>
      <c r="AE34" s="18">
        <f t="shared" si="82"/>
        <v>9.8023790430948381</v>
      </c>
      <c r="AG34" t="str">
        <f>$A$16</f>
        <v>Elementary occupations</v>
      </c>
      <c r="AH34" s="18">
        <f t="shared" ref="AH34:AK34" si="83">AH16/AH$18*100</f>
        <v>5.8868203613777608</v>
      </c>
      <c r="AI34" s="18">
        <f t="shared" si="83"/>
        <v>20.206338943683853</v>
      </c>
      <c r="AJ34" s="18">
        <f t="shared" si="83"/>
        <v>4.0076090542444698</v>
      </c>
      <c r="AK34" s="18">
        <f t="shared" si="83"/>
        <v>12.252393656208143</v>
      </c>
      <c r="AL34" s="18"/>
      <c r="AM34" s="18">
        <f t="shared" ref="AM34:AP34" si="84">AM16/AM$18*100</f>
        <v>4.7529000551758349</v>
      </c>
      <c r="AN34" s="18">
        <f t="shared" si="84"/>
        <v>18.254385483197336</v>
      </c>
      <c r="AO34" s="18">
        <f t="shared" si="84"/>
        <v>2.2156052594084588</v>
      </c>
      <c r="AP34" s="18">
        <f t="shared" si="84"/>
        <v>10.543255812213301</v>
      </c>
      <c r="AQ34" s="18"/>
      <c r="AR34" s="18">
        <f t="shared" ref="AR34:AU34" si="85">AR16/AR$18*100</f>
        <v>4.9471851008573884</v>
      </c>
      <c r="AS34" s="18">
        <f t="shared" si="85"/>
        <v>15.356875292466201</v>
      </c>
      <c r="AT34" s="18">
        <f t="shared" si="85"/>
        <v>2.9077227122995075</v>
      </c>
      <c r="AU34" s="18">
        <f t="shared" si="85"/>
        <v>9.17201820118418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3.5969925270125742</v>
      </c>
      <c r="C44" s="27">
        <f t="shared" ref="C44:E44" si="93">H8-C8</f>
        <v>3.100436391415295</v>
      </c>
      <c r="D44" s="27">
        <f t="shared" si="93"/>
        <v>0.32252979605377163</v>
      </c>
      <c r="E44" s="27">
        <f t="shared" si="93"/>
        <v>7.0199587144816391</v>
      </c>
      <c r="F44" s="27"/>
      <c r="G44" s="27">
        <f>L8-G8</f>
        <v>-0.22289826064043439</v>
      </c>
      <c r="H44" s="27">
        <f t="shared" ref="H44:J44" si="94">M8-H8</f>
        <v>2.0365550352702435</v>
      </c>
      <c r="I44" s="27">
        <f t="shared" si="94"/>
        <v>1.2888391600155789</v>
      </c>
      <c r="J44" s="27">
        <f t="shared" si="94"/>
        <v>3.1024959346453898</v>
      </c>
      <c r="K44" s="27"/>
      <c r="L44" s="27">
        <f>L8-B8</f>
        <v>3.3740942663721398</v>
      </c>
      <c r="M44" s="27">
        <f t="shared" ref="M44:O44" si="95">M8-C8</f>
        <v>5.1369914266855385</v>
      </c>
      <c r="N44" s="27">
        <f t="shared" si="95"/>
        <v>1.6113689560693505</v>
      </c>
      <c r="O44" s="27">
        <f t="shared" si="95"/>
        <v>10.122454649127029</v>
      </c>
      <c r="Q44" t="str">
        <f>$A$8</f>
        <v>Managers, directors and senior officials</v>
      </c>
      <c r="R44" s="27">
        <f>W8-R8</f>
        <v>1.7198501818291838</v>
      </c>
      <c r="S44" s="27">
        <f t="shared" ref="S44:S52" si="96">X8-S8</f>
        <v>1.2151173040177072</v>
      </c>
      <c r="T44" s="27">
        <f t="shared" ref="T44:T52" si="97">Y8-T8</f>
        <v>4.9879197292569621E-2</v>
      </c>
      <c r="U44" s="27">
        <f t="shared" ref="U44:U52" si="98">Z8-U8</f>
        <v>2.9848466831394589</v>
      </c>
      <c r="V44" s="27"/>
      <c r="W44" s="27">
        <f>AB8-W8</f>
        <v>-1.2075956790225675</v>
      </c>
      <c r="X44" s="27">
        <f t="shared" ref="X44:X52" si="99">AC8-X8</f>
        <v>0.18221540459085972</v>
      </c>
      <c r="Y44" s="27">
        <f t="shared" ref="Y44:Y52" si="100">AD8-Y8</f>
        <v>1.0407198856657311</v>
      </c>
      <c r="Z44" s="27">
        <f t="shared" ref="Z44:Z52" si="101">AE8-Z8</f>
        <v>1.5339611234018946E-2</v>
      </c>
      <c r="AA44" s="27"/>
      <c r="AB44" s="27">
        <f>AB8-R8</f>
        <v>0.51225450280661633</v>
      </c>
      <c r="AC44" s="27">
        <f t="shared" ref="AC44:AC52" si="102">AC8-S8</f>
        <v>1.397332708608567</v>
      </c>
      <c r="AD44" s="27">
        <f t="shared" ref="AD44:AD52" si="103">AD8-T8</f>
        <v>1.0905990829583008</v>
      </c>
      <c r="AE44" s="27">
        <f t="shared" ref="AE44:AE52" si="104">AE8-U8</f>
        <v>3.0001862943734778</v>
      </c>
      <c r="AG44" t="str">
        <f>$A$8</f>
        <v>Managers, directors and senior officials</v>
      </c>
      <c r="AH44" s="27">
        <f>AM8-AH8</f>
        <v>1.8771423451833815</v>
      </c>
      <c r="AI44" s="27">
        <f t="shared" ref="AI44:AI52" si="105">AN8-AI8</f>
        <v>1.8853190873975891</v>
      </c>
      <c r="AJ44" s="27">
        <f t="shared" ref="AJ44:AJ52" si="106">AO8-AJ8</f>
        <v>0.27265059876119979</v>
      </c>
      <c r="AK44" s="27">
        <f t="shared" ref="AK44:AK52" si="107">AP8-AK8</f>
        <v>4.0351120313421696</v>
      </c>
      <c r="AL44" s="27"/>
      <c r="AM44" s="27">
        <f>AR8-AM8</f>
        <v>0.98469741838214375</v>
      </c>
      <c r="AN44" s="27">
        <f t="shared" ref="AN44:AN52" si="108">AS8-AN8</f>
        <v>1.8543396306793802</v>
      </c>
      <c r="AO44" s="27">
        <f t="shared" ref="AO44:AO52" si="109">AT8-AO8</f>
        <v>0.24811927434984415</v>
      </c>
      <c r="AP44" s="27">
        <f t="shared" ref="AP44:AP52" si="110">AU8-AP8</f>
        <v>3.0871563234113673</v>
      </c>
      <c r="AQ44" s="27"/>
      <c r="AR44" s="27">
        <f>AR8-AH8</f>
        <v>2.8618397635655253</v>
      </c>
      <c r="AS44" s="27">
        <f t="shared" ref="AS44:AS52" si="111">AS8-AI8</f>
        <v>3.7396587180769694</v>
      </c>
      <c r="AT44" s="27">
        <f t="shared" ref="AT44:AT52" si="112">AT8-AJ8</f>
        <v>0.52076987311104395</v>
      </c>
      <c r="AU44" s="27">
        <f t="shared" ref="AU44:AU52" si="113">AU8-AK8</f>
        <v>7.1222683547535368</v>
      </c>
    </row>
    <row r="45" spans="1:47" x14ac:dyDescent="0.2">
      <c r="A45" t="str">
        <f>$A$9</f>
        <v>Professional occupations</v>
      </c>
      <c r="B45" s="27">
        <f t="shared" ref="B45:B54" si="114">G9-B9</f>
        <v>15.159827015894606</v>
      </c>
      <c r="C45" s="27">
        <f t="shared" ref="C45:C54" si="115">H9-C9</f>
        <v>6.8967277425836784</v>
      </c>
      <c r="D45" s="27">
        <f t="shared" ref="D45:D54" si="116">I9-D9</f>
        <v>-0.48879608049111312</v>
      </c>
      <c r="E45" s="27">
        <f t="shared" ref="E45:E54" si="117">J9-E9</f>
        <v>21.567758677987172</v>
      </c>
      <c r="F45" s="27"/>
      <c r="G45" s="27">
        <f t="shared" ref="G45:G54" si="118">L9-G9</f>
        <v>18.904900638341744</v>
      </c>
      <c r="H45" s="27">
        <f t="shared" ref="H45:H54" si="119">M9-H9</f>
        <v>5.8978556232849577</v>
      </c>
      <c r="I45" s="27">
        <f t="shared" ref="I45:I54" si="120">N9-I9</f>
        <v>0.72285303186158778</v>
      </c>
      <c r="J45" s="27">
        <f t="shared" ref="J45:J54" si="121">O9-J9</f>
        <v>25.525609293488301</v>
      </c>
      <c r="K45" s="27"/>
      <c r="L45" s="27">
        <f t="shared" ref="L45:L54" si="122">L9-B9</f>
        <v>34.06472765423635</v>
      </c>
      <c r="M45" s="27">
        <f t="shared" ref="M45:M54" si="123">M9-C9</f>
        <v>12.794583365868636</v>
      </c>
      <c r="N45" s="27">
        <f t="shared" ref="N45:N54" si="124">N9-D9</f>
        <v>0.23405695137047466</v>
      </c>
      <c r="O45" s="27">
        <f t="shared" ref="O45:O54" si="125">O9-E9</f>
        <v>47.093367971475473</v>
      </c>
      <c r="Q45" t="str">
        <f>$A$9</f>
        <v>Professional occupations</v>
      </c>
      <c r="R45" s="27">
        <f t="shared" ref="R45:R52" si="126">W9-R9</f>
        <v>8.0297127638016761</v>
      </c>
      <c r="S45" s="27">
        <f t="shared" si="96"/>
        <v>2.2635070067785792</v>
      </c>
      <c r="T45" s="27">
        <f t="shared" si="97"/>
        <v>-1.3212778279687258</v>
      </c>
      <c r="U45" s="27">
        <f t="shared" si="98"/>
        <v>8.9719419426115223</v>
      </c>
      <c r="V45" s="27"/>
      <c r="W45" s="27">
        <f t="shared" ref="W45:W52" si="127">AB9-W9</f>
        <v>11.698059460701373</v>
      </c>
      <c r="X45" s="27">
        <f t="shared" si="99"/>
        <v>2.7046822697677593</v>
      </c>
      <c r="Y45" s="27">
        <f t="shared" si="100"/>
        <v>-0.33805757414967363</v>
      </c>
      <c r="Z45" s="27">
        <f t="shared" si="101"/>
        <v>14.064684156319458</v>
      </c>
      <c r="AA45" s="27"/>
      <c r="AB45" s="27">
        <f t="shared" ref="AB45:AB52" si="128">AB9-R9</f>
        <v>19.727772224503049</v>
      </c>
      <c r="AC45" s="27">
        <f t="shared" si="102"/>
        <v>4.9681892765463385</v>
      </c>
      <c r="AD45" s="27">
        <f t="shared" si="103"/>
        <v>-1.6593354021183995</v>
      </c>
      <c r="AE45" s="27">
        <f t="shared" si="104"/>
        <v>23.036626098930981</v>
      </c>
      <c r="AG45" t="str">
        <f>$A$9</f>
        <v>Professional occupations</v>
      </c>
      <c r="AH45" s="27">
        <f t="shared" ref="AH45:AH52" si="129">AM9-AH9</f>
        <v>7.1301142520929233</v>
      </c>
      <c r="AI45" s="27">
        <f t="shared" si="105"/>
        <v>4.6332207358050965</v>
      </c>
      <c r="AJ45" s="27">
        <f t="shared" si="106"/>
        <v>0.83248174747761627</v>
      </c>
      <c r="AK45" s="27">
        <f t="shared" si="107"/>
        <v>12.595816735375635</v>
      </c>
      <c r="AL45" s="27"/>
      <c r="AM45" s="27">
        <f t="shared" ref="AM45:AM52" si="130">AR9-AM9</f>
        <v>7.2068411776403885</v>
      </c>
      <c r="AN45" s="27">
        <f t="shared" si="108"/>
        <v>3.1931733535172135</v>
      </c>
      <c r="AO45" s="27">
        <f t="shared" si="109"/>
        <v>1.0609106060112659</v>
      </c>
      <c r="AP45" s="27">
        <f t="shared" si="110"/>
        <v>11.460925137168879</v>
      </c>
      <c r="AQ45" s="27"/>
      <c r="AR45" s="27">
        <f t="shared" ref="AR45:AR52" si="131">AR9-AH9</f>
        <v>14.336955429733312</v>
      </c>
      <c r="AS45" s="27">
        <f t="shared" si="111"/>
        <v>7.8263940893223101</v>
      </c>
      <c r="AT45" s="27">
        <f t="shared" si="112"/>
        <v>1.8933923534888821</v>
      </c>
      <c r="AU45" s="27">
        <f t="shared" si="113"/>
        <v>24.056741872544514</v>
      </c>
    </row>
    <row r="46" spans="1:47" x14ac:dyDescent="0.2">
      <c r="A46" t="str">
        <f>$A$10</f>
        <v>Associate professional occupations</v>
      </c>
      <c r="B46" s="27">
        <f t="shared" si="114"/>
        <v>5.1915735770864586</v>
      </c>
      <c r="C46" s="27">
        <f t="shared" si="115"/>
        <v>2.7058234644490131</v>
      </c>
      <c r="D46" s="27">
        <f t="shared" si="116"/>
        <v>-2.1484969954457256E-2</v>
      </c>
      <c r="E46" s="27">
        <f t="shared" si="117"/>
        <v>7.8759120715810127</v>
      </c>
      <c r="F46" s="27"/>
      <c r="G46" s="27">
        <f t="shared" si="118"/>
        <v>5.9711002233879853</v>
      </c>
      <c r="H46" s="27">
        <f t="shared" si="119"/>
        <v>3.8852495262916307</v>
      </c>
      <c r="I46" s="27">
        <f t="shared" si="120"/>
        <v>0.54849046708756788</v>
      </c>
      <c r="J46" s="27">
        <f t="shared" si="121"/>
        <v>10.404840216767184</v>
      </c>
      <c r="K46" s="27"/>
      <c r="L46" s="27">
        <f t="shared" si="122"/>
        <v>11.162673800474444</v>
      </c>
      <c r="M46" s="27">
        <f t="shared" si="123"/>
        <v>6.5910729907406438</v>
      </c>
      <c r="N46" s="27">
        <f t="shared" si="124"/>
        <v>0.52700549713311062</v>
      </c>
      <c r="O46" s="27">
        <f t="shared" si="125"/>
        <v>18.280752288348197</v>
      </c>
      <c r="Q46" t="str">
        <f>$A$10</f>
        <v>Associate professional occupations</v>
      </c>
      <c r="R46" s="27">
        <f t="shared" si="126"/>
        <v>2.412078182739684</v>
      </c>
      <c r="S46" s="27">
        <f t="shared" si="96"/>
        <v>1.2313438898843123</v>
      </c>
      <c r="T46" s="27">
        <f t="shared" si="97"/>
        <v>-0.32980602224750033</v>
      </c>
      <c r="U46" s="27">
        <f t="shared" si="98"/>
        <v>3.3136160503764955</v>
      </c>
      <c r="V46" s="27"/>
      <c r="W46" s="27">
        <f>AB10-W10</f>
        <v>-0.67727698702426764</v>
      </c>
      <c r="X46" s="27">
        <f t="shared" si="99"/>
        <v>0.15367229125784565</v>
      </c>
      <c r="Y46" s="27">
        <f t="shared" si="100"/>
        <v>0.26137911747805287</v>
      </c>
      <c r="Z46" s="27">
        <f t="shared" si="101"/>
        <v>-0.26222557828836557</v>
      </c>
      <c r="AA46" s="27"/>
      <c r="AB46" s="27">
        <f t="shared" si="128"/>
        <v>1.7348011957154164</v>
      </c>
      <c r="AC46" s="27">
        <f t="shared" si="102"/>
        <v>1.385016181142158</v>
      </c>
      <c r="AD46" s="27">
        <f t="shared" si="103"/>
        <v>-6.8426904769447461E-2</v>
      </c>
      <c r="AE46" s="27">
        <f t="shared" si="104"/>
        <v>3.05139047208813</v>
      </c>
      <c r="AG46" t="str">
        <f>$A$10</f>
        <v>Associate professional occupations</v>
      </c>
      <c r="AH46" s="27">
        <f t="shared" si="129"/>
        <v>2.7794953943467586</v>
      </c>
      <c r="AI46" s="27">
        <f t="shared" si="105"/>
        <v>1.4744795745646933</v>
      </c>
      <c r="AJ46" s="27">
        <f t="shared" si="106"/>
        <v>0.30832105229304041</v>
      </c>
      <c r="AK46" s="27">
        <f t="shared" si="107"/>
        <v>4.5622960212044887</v>
      </c>
      <c r="AL46" s="27"/>
      <c r="AM46" s="27">
        <f t="shared" si="130"/>
        <v>6.6483772104122565</v>
      </c>
      <c r="AN46" s="27">
        <f t="shared" si="108"/>
        <v>3.7315772350337841</v>
      </c>
      <c r="AO46" s="27">
        <f t="shared" si="109"/>
        <v>0.28711134960951057</v>
      </c>
      <c r="AP46" s="27">
        <f t="shared" si="110"/>
        <v>10.667065795055549</v>
      </c>
      <c r="AQ46" s="27"/>
      <c r="AR46" s="27">
        <f t="shared" si="131"/>
        <v>9.4278726047590151</v>
      </c>
      <c r="AS46" s="27">
        <f t="shared" si="111"/>
        <v>5.2060568095984774</v>
      </c>
      <c r="AT46" s="27">
        <f t="shared" si="112"/>
        <v>0.59543240190255098</v>
      </c>
      <c r="AU46" s="27">
        <f t="shared" si="113"/>
        <v>15.229361816260038</v>
      </c>
    </row>
    <row r="47" spans="1:47" x14ac:dyDescent="0.2">
      <c r="A47" t="str">
        <f>$A$11</f>
        <v>Administrative and secretarial occupations</v>
      </c>
      <c r="B47" s="27">
        <f t="shared" si="114"/>
        <v>-0.83024838657268774</v>
      </c>
      <c r="C47" s="27">
        <f t="shared" si="115"/>
        <v>-0.64176588340729168</v>
      </c>
      <c r="D47" s="27">
        <f t="shared" si="116"/>
        <v>-0.60294660291497948</v>
      </c>
      <c r="E47" s="27">
        <f t="shared" si="117"/>
        <v>-2.0749608728949553</v>
      </c>
      <c r="F47" s="27"/>
      <c r="G47" s="27">
        <f t="shared" si="118"/>
        <v>-1.0473558098426707</v>
      </c>
      <c r="H47" s="27">
        <f t="shared" si="119"/>
        <v>-2.909068275666435</v>
      </c>
      <c r="I47" s="27">
        <f t="shared" si="120"/>
        <v>-0.13632342354907578</v>
      </c>
      <c r="J47" s="27">
        <f t="shared" si="121"/>
        <v>-4.092747509058178</v>
      </c>
      <c r="K47" s="27"/>
      <c r="L47" s="27">
        <f t="shared" si="122"/>
        <v>-1.8776041964153585</v>
      </c>
      <c r="M47" s="27">
        <f t="shared" si="123"/>
        <v>-3.5508341590737267</v>
      </c>
      <c r="N47" s="27">
        <f t="shared" si="124"/>
        <v>-0.73927002646405526</v>
      </c>
      <c r="O47" s="27">
        <f t="shared" si="125"/>
        <v>-6.1677083819531333</v>
      </c>
      <c r="Q47" t="str">
        <f>$A$11</f>
        <v>Administrative and secretarial occupations</v>
      </c>
      <c r="R47" s="27">
        <f t="shared" si="126"/>
        <v>0.45216713983135648</v>
      </c>
      <c r="S47" s="27">
        <f t="shared" si="96"/>
        <v>0.40922067295802389</v>
      </c>
      <c r="T47" s="27">
        <f t="shared" si="97"/>
        <v>-0.28693814894588643</v>
      </c>
      <c r="U47" s="27">
        <f t="shared" si="98"/>
        <v>0.5744496638434935</v>
      </c>
      <c r="V47" s="27"/>
      <c r="W47" s="27">
        <f t="shared" si="127"/>
        <v>1.9261924942786486</v>
      </c>
      <c r="X47" s="27">
        <f t="shared" si="99"/>
        <v>-0.25513908379773964</v>
      </c>
      <c r="Y47" s="27">
        <f t="shared" si="100"/>
        <v>0.26353644580744595</v>
      </c>
      <c r="Z47" s="27">
        <f t="shared" si="101"/>
        <v>1.9345898562883548</v>
      </c>
      <c r="AA47" s="27"/>
      <c r="AB47" s="27">
        <f t="shared" si="128"/>
        <v>2.3783596341100051</v>
      </c>
      <c r="AC47" s="27">
        <f t="shared" si="102"/>
        <v>0.15408158916028425</v>
      </c>
      <c r="AD47" s="27">
        <f t="shared" si="103"/>
        <v>-2.3401703138440477E-2</v>
      </c>
      <c r="AE47" s="27">
        <f t="shared" si="104"/>
        <v>2.5090395201318483</v>
      </c>
      <c r="AG47" t="str">
        <f>$A$11</f>
        <v>Administrative and secretarial occupations</v>
      </c>
      <c r="AH47" s="27">
        <f t="shared" si="129"/>
        <v>-1.2824155264040691</v>
      </c>
      <c r="AI47" s="27">
        <f t="shared" si="105"/>
        <v>-1.0509865563653165</v>
      </c>
      <c r="AJ47" s="27">
        <f t="shared" si="106"/>
        <v>-0.31600845396909039</v>
      </c>
      <c r="AK47" s="27">
        <f t="shared" si="107"/>
        <v>-2.6494105367384719</v>
      </c>
      <c r="AL47" s="27"/>
      <c r="AM47" s="27">
        <f t="shared" si="130"/>
        <v>-2.9735483041212962</v>
      </c>
      <c r="AN47" s="27">
        <f t="shared" si="108"/>
        <v>-2.6539291918687056</v>
      </c>
      <c r="AO47" s="27">
        <f t="shared" si="109"/>
        <v>-0.39985986935652229</v>
      </c>
      <c r="AP47" s="27">
        <f>AU11-AP11</f>
        <v>-6.0273373653465256</v>
      </c>
      <c r="AQ47" s="27"/>
      <c r="AR47" s="27">
        <f t="shared" si="131"/>
        <v>-4.2559638305253653</v>
      </c>
      <c r="AS47" s="27">
        <f t="shared" si="111"/>
        <v>-3.704915748234022</v>
      </c>
      <c r="AT47" s="27">
        <f t="shared" si="112"/>
        <v>-0.71586832332561268</v>
      </c>
      <c r="AU47" s="27">
        <f t="shared" si="113"/>
        <v>-8.6767479020849976</v>
      </c>
    </row>
    <row r="48" spans="1:47" x14ac:dyDescent="0.2">
      <c r="A48" t="str">
        <f>$A$12</f>
        <v>Skilled trades occupations</v>
      </c>
      <c r="B48" s="27">
        <f t="shared" si="114"/>
        <v>-5.5165321495529369</v>
      </c>
      <c r="C48" s="27">
        <f t="shared" si="115"/>
        <v>-0.61481245884551683</v>
      </c>
      <c r="D48" s="27">
        <f t="shared" si="116"/>
        <v>-2.3386451634389331</v>
      </c>
      <c r="E48" s="27">
        <f t="shared" si="117"/>
        <v>-8.4699897718373833</v>
      </c>
      <c r="F48" s="27"/>
      <c r="G48" s="27">
        <f t="shared" si="118"/>
        <v>-3.1239779106477243</v>
      </c>
      <c r="H48" s="27">
        <f t="shared" si="119"/>
        <v>1.0886012137854495</v>
      </c>
      <c r="I48" s="27">
        <f t="shared" si="120"/>
        <v>1.521637494358254</v>
      </c>
      <c r="J48" s="27">
        <f t="shared" si="121"/>
        <v>-0.51373920250402705</v>
      </c>
      <c r="K48" s="27"/>
      <c r="L48" s="27">
        <f t="shared" si="122"/>
        <v>-8.6405100602006613</v>
      </c>
      <c r="M48" s="27">
        <f t="shared" si="123"/>
        <v>0.47378875493993267</v>
      </c>
      <c r="N48" s="27">
        <f t="shared" si="124"/>
        <v>-0.81700766908067912</v>
      </c>
      <c r="O48" s="27">
        <f t="shared" si="125"/>
        <v>-8.9837289743414104</v>
      </c>
      <c r="Q48" t="str">
        <f>$A$12</f>
        <v>Skilled trades occupations</v>
      </c>
      <c r="R48" s="27">
        <f t="shared" si="126"/>
        <v>-5.5942425918905414</v>
      </c>
      <c r="S48" s="27">
        <f t="shared" si="96"/>
        <v>-0.52678757803176612</v>
      </c>
      <c r="T48" s="27">
        <f t="shared" si="97"/>
        <v>-2.6212572945071102</v>
      </c>
      <c r="U48" s="27">
        <f t="shared" si="98"/>
        <v>-8.7422874644294239</v>
      </c>
      <c r="V48" s="27"/>
      <c r="W48" s="27">
        <f t="shared" si="127"/>
        <v>-3.3909613287636908</v>
      </c>
      <c r="X48" s="27">
        <f t="shared" si="99"/>
        <v>0.63571121376157746</v>
      </c>
      <c r="Y48" s="27">
        <f t="shared" si="100"/>
        <v>1.0981130948542681</v>
      </c>
      <c r="Z48" s="27">
        <f t="shared" si="101"/>
        <v>-1.657137020147843</v>
      </c>
      <c r="AA48" s="27"/>
      <c r="AB48" s="27">
        <f t="shared" si="128"/>
        <v>-8.9852039206542322</v>
      </c>
      <c r="AC48" s="27">
        <f t="shared" si="102"/>
        <v>0.10892363572981134</v>
      </c>
      <c r="AD48" s="27">
        <f t="shared" si="103"/>
        <v>-1.5231441996528421</v>
      </c>
      <c r="AE48" s="27">
        <f t="shared" si="104"/>
        <v>-10.399424484577267</v>
      </c>
      <c r="AG48" t="str">
        <f>$A$12</f>
        <v>Skilled trades occupations</v>
      </c>
      <c r="AH48" s="27">
        <f t="shared" si="129"/>
        <v>7.7710442337589836E-2</v>
      </c>
      <c r="AI48" s="27">
        <f t="shared" si="105"/>
        <v>-8.8024880813752482E-2</v>
      </c>
      <c r="AJ48" s="27">
        <f t="shared" si="106"/>
        <v>0.28261213106817884</v>
      </c>
      <c r="AK48" s="27">
        <f t="shared" si="107"/>
        <v>0.27229769259201664</v>
      </c>
      <c r="AL48" s="27"/>
      <c r="AM48" s="27">
        <f t="shared" si="130"/>
        <v>0.26698341811597714</v>
      </c>
      <c r="AN48" s="27">
        <f t="shared" si="108"/>
        <v>0.45289000002387181</v>
      </c>
      <c r="AO48" s="27">
        <f t="shared" si="109"/>
        <v>0.42352439950398413</v>
      </c>
      <c r="AP48" s="27">
        <f t="shared" si="110"/>
        <v>1.1433978176438329</v>
      </c>
      <c r="AQ48" s="27"/>
      <c r="AR48" s="27">
        <f t="shared" si="131"/>
        <v>0.34469386045356698</v>
      </c>
      <c r="AS48" s="27">
        <f t="shared" si="111"/>
        <v>0.36486511921011933</v>
      </c>
      <c r="AT48" s="27">
        <f t="shared" si="112"/>
        <v>0.70613653057216297</v>
      </c>
      <c r="AU48" s="27">
        <f t="shared" si="113"/>
        <v>1.4156955102358495</v>
      </c>
    </row>
    <row r="49" spans="1:47" x14ac:dyDescent="0.2">
      <c r="A49" t="str">
        <f>$A$13</f>
        <v>Caring, leisure and other service occupations</v>
      </c>
      <c r="B49" s="27">
        <f t="shared" si="114"/>
        <v>-0.28392988756428039</v>
      </c>
      <c r="C49" s="27">
        <f t="shared" si="115"/>
        <v>1.4744079936550314</v>
      </c>
      <c r="D49" s="27">
        <f t="shared" si="116"/>
        <v>1.6658530360642869</v>
      </c>
      <c r="E49" s="27">
        <f t="shared" si="117"/>
        <v>2.8563311421550353</v>
      </c>
      <c r="F49" s="27"/>
      <c r="G49" s="27">
        <f t="shared" si="118"/>
        <v>4.3394874477236094</v>
      </c>
      <c r="H49" s="27">
        <f t="shared" si="119"/>
        <v>0.66627795155710956</v>
      </c>
      <c r="I49" s="27">
        <f t="shared" si="120"/>
        <v>1.3856388373418742</v>
      </c>
      <c r="J49" s="27">
        <f t="shared" si="121"/>
        <v>6.3914042366225914</v>
      </c>
      <c r="K49" s="27"/>
      <c r="L49" s="27">
        <f t="shared" si="122"/>
        <v>4.055557560159329</v>
      </c>
      <c r="M49" s="27">
        <f t="shared" si="123"/>
        <v>2.140685945212141</v>
      </c>
      <c r="N49" s="27">
        <f t="shared" si="124"/>
        <v>3.0514918734061611</v>
      </c>
      <c r="O49" s="27">
        <f t="shared" si="125"/>
        <v>9.2477353787776266</v>
      </c>
      <c r="Q49" t="str">
        <f>$A$13</f>
        <v>Caring, leisure and other service occupations</v>
      </c>
      <c r="R49" s="27">
        <f t="shared" si="126"/>
        <v>-0.19534639068108461</v>
      </c>
      <c r="S49" s="27">
        <f t="shared" si="96"/>
        <v>0.13635498232039645</v>
      </c>
      <c r="T49" s="27">
        <f t="shared" si="97"/>
        <v>-0.11067860357346582</v>
      </c>
      <c r="U49" s="27">
        <f t="shared" si="98"/>
        <v>-0.16967001193415321</v>
      </c>
      <c r="V49" s="27"/>
      <c r="W49" s="27">
        <f t="shared" si="127"/>
        <v>1.2288626763340771</v>
      </c>
      <c r="X49" s="27">
        <f t="shared" si="99"/>
        <v>1.0093942169630368</v>
      </c>
      <c r="Y49" s="27">
        <f t="shared" si="100"/>
        <v>0.27077657615253703</v>
      </c>
      <c r="Z49" s="27">
        <f t="shared" si="101"/>
        <v>2.5090334694496512</v>
      </c>
      <c r="AA49" s="27"/>
      <c r="AB49" s="27">
        <f t="shared" si="128"/>
        <v>1.0335162856529925</v>
      </c>
      <c r="AC49" s="27">
        <f t="shared" si="102"/>
        <v>1.1457491992834332</v>
      </c>
      <c r="AD49" s="27">
        <f t="shared" si="103"/>
        <v>0.16009797257907121</v>
      </c>
      <c r="AE49" s="27">
        <f t="shared" si="104"/>
        <v>2.339363457515498</v>
      </c>
      <c r="AG49" t="str">
        <f>$A$13</f>
        <v>Caring, leisure and other service occupations</v>
      </c>
      <c r="AH49" s="27">
        <f t="shared" si="129"/>
        <v>-8.8583496883201107E-2</v>
      </c>
      <c r="AI49" s="27">
        <f t="shared" si="105"/>
        <v>1.3380530113346509</v>
      </c>
      <c r="AJ49" s="27">
        <f t="shared" si="106"/>
        <v>1.7765316396377537</v>
      </c>
      <c r="AK49" s="27">
        <f t="shared" si="107"/>
        <v>3.0260011540892009</v>
      </c>
      <c r="AL49" s="27"/>
      <c r="AM49" s="27">
        <f t="shared" si="130"/>
        <v>3.1106247713895225</v>
      </c>
      <c r="AN49" s="27">
        <f t="shared" si="108"/>
        <v>-0.34311626540594986</v>
      </c>
      <c r="AO49" s="27">
        <f t="shared" si="109"/>
        <v>1.1148622611893382</v>
      </c>
      <c r="AP49" s="27">
        <f t="shared" si="110"/>
        <v>3.8823707671729153</v>
      </c>
      <c r="AQ49" s="27"/>
      <c r="AR49" s="27">
        <f t="shared" si="131"/>
        <v>3.0220412745063214</v>
      </c>
      <c r="AS49" s="27">
        <f t="shared" si="111"/>
        <v>0.99493674592870107</v>
      </c>
      <c r="AT49" s="27">
        <f t="shared" si="112"/>
        <v>2.8913939008270919</v>
      </c>
      <c r="AU49" s="27">
        <f t="shared" si="113"/>
        <v>6.9083719212621162</v>
      </c>
    </row>
    <row r="50" spans="1:47" x14ac:dyDescent="0.2">
      <c r="A50" t="str">
        <f>$A$14</f>
        <v>Sales and customer service occupations</v>
      </c>
      <c r="B50" s="27">
        <f t="shared" si="114"/>
        <v>-1.6197729220843406</v>
      </c>
      <c r="C50" s="27">
        <f t="shared" si="115"/>
        <v>-1.4421762332860872</v>
      </c>
      <c r="D50" s="27">
        <f t="shared" si="116"/>
        <v>-1.1486090642996247</v>
      </c>
      <c r="E50" s="27">
        <f t="shared" si="117"/>
        <v>-4.2105582196700553</v>
      </c>
      <c r="F50" s="27"/>
      <c r="G50" s="27">
        <f t="shared" si="118"/>
        <v>6.3548704941569056E-2</v>
      </c>
      <c r="H50" s="27">
        <f t="shared" si="119"/>
        <v>1.2702284557602432</v>
      </c>
      <c r="I50" s="27">
        <f t="shared" si="120"/>
        <v>-0.35428044323222352</v>
      </c>
      <c r="J50" s="27">
        <f t="shared" si="121"/>
        <v>0.9794967174695941</v>
      </c>
      <c r="K50" s="27"/>
      <c r="L50" s="27">
        <f t="shared" si="122"/>
        <v>-1.5562242171427716</v>
      </c>
      <c r="M50" s="27">
        <f t="shared" si="123"/>
        <v>-0.171947777525844</v>
      </c>
      <c r="N50" s="27">
        <f t="shared" si="124"/>
        <v>-1.5028895075318482</v>
      </c>
      <c r="O50" s="27">
        <f t="shared" si="125"/>
        <v>-3.2310615022004612</v>
      </c>
      <c r="Q50" t="str">
        <f>$A$14</f>
        <v>Sales and customer service occupations</v>
      </c>
      <c r="R50" s="27">
        <f t="shared" si="126"/>
        <v>-0.88367329555649832</v>
      </c>
      <c r="S50" s="27">
        <f t="shared" si="96"/>
        <v>0.23636490558601775</v>
      </c>
      <c r="T50" s="27">
        <f t="shared" si="97"/>
        <v>-0.60813715733121665</v>
      </c>
      <c r="U50" s="27">
        <f t="shared" si="98"/>
        <v>-1.2554455473016972</v>
      </c>
      <c r="V50" s="27"/>
      <c r="W50" s="27">
        <f t="shared" si="127"/>
        <v>0.56287340720712908</v>
      </c>
      <c r="X50" s="27">
        <f t="shared" si="99"/>
        <v>0.80596688913968517</v>
      </c>
      <c r="Y50" s="27">
        <f t="shared" si="100"/>
        <v>-5.8626200134649364E-2</v>
      </c>
      <c r="Z50" s="27">
        <f t="shared" si="101"/>
        <v>1.3102140962121656</v>
      </c>
      <c r="AA50" s="27"/>
      <c r="AB50" s="27">
        <f t="shared" si="128"/>
        <v>-0.32079988834936923</v>
      </c>
      <c r="AC50" s="27">
        <f t="shared" si="102"/>
        <v>1.0423317947257029</v>
      </c>
      <c r="AD50" s="27">
        <f t="shared" si="103"/>
        <v>-0.66676335746586601</v>
      </c>
      <c r="AE50" s="27">
        <f t="shared" si="104"/>
        <v>5.476854891046834E-2</v>
      </c>
      <c r="AG50" t="str">
        <f>$A$14</f>
        <v>Sales and customer service occupations</v>
      </c>
      <c r="AH50" s="27">
        <f t="shared" si="129"/>
        <v>-0.73609962652783789</v>
      </c>
      <c r="AI50" s="27">
        <f t="shared" si="105"/>
        <v>-1.6785411388721059</v>
      </c>
      <c r="AJ50" s="27">
        <f t="shared" si="106"/>
        <v>-0.54047190696840997</v>
      </c>
      <c r="AK50" s="27">
        <f t="shared" si="107"/>
        <v>-2.955112672368351</v>
      </c>
      <c r="AL50" s="27"/>
      <c r="AM50" s="27">
        <f t="shared" si="130"/>
        <v>-0.49932470226557157</v>
      </c>
      <c r="AN50" s="27">
        <f t="shared" si="108"/>
        <v>0.46426156662054652</v>
      </c>
      <c r="AO50" s="27">
        <f t="shared" si="109"/>
        <v>-0.29565424309757349</v>
      </c>
      <c r="AP50" s="27">
        <f t="shared" si="110"/>
        <v>-0.3307173787425981</v>
      </c>
      <c r="AQ50" s="27"/>
      <c r="AR50" s="27">
        <f t="shared" si="131"/>
        <v>-1.2354243287934095</v>
      </c>
      <c r="AS50" s="27">
        <f t="shared" si="111"/>
        <v>-1.2142795722515594</v>
      </c>
      <c r="AT50" s="27">
        <f t="shared" si="112"/>
        <v>-0.83612615006598345</v>
      </c>
      <c r="AU50" s="27">
        <f t="shared" si="113"/>
        <v>-3.2858300511109491</v>
      </c>
    </row>
    <row r="51" spans="1:47" x14ac:dyDescent="0.2">
      <c r="A51" t="str">
        <f>$A$15</f>
        <v>Process, plant and machine operatives</v>
      </c>
      <c r="B51" s="27">
        <f t="shared" si="114"/>
        <v>-3.0332213403761941</v>
      </c>
      <c r="C51" s="27">
        <f t="shared" si="115"/>
        <v>0.57520055181974383</v>
      </c>
      <c r="D51" s="27">
        <f t="shared" si="116"/>
        <v>1.3168310025313206</v>
      </c>
      <c r="E51" s="27">
        <f t="shared" si="117"/>
        <v>-1.1411897860251266</v>
      </c>
      <c r="F51" s="27"/>
      <c r="G51" s="27">
        <f t="shared" si="118"/>
        <v>-1.3663839056989051</v>
      </c>
      <c r="H51" s="27">
        <f t="shared" si="119"/>
        <v>1.0645978963443747</v>
      </c>
      <c r="I51" s="27">
        <f t="shared" si="120"/>
        <v>1.5466711163175892</v>
      </c>
      <c r="J51" s="27">
        <f t="shared" si="121"/>
        <v>1.2448851069630571</v>
      </c>
      <c r="K51" s="27"/>
      <c r="L51" s="27">
        <f t="shared" si="122"/>
        <v>-4.3996052460750992</v>
      </c>
      <c r="M51" s="27">
        <f t="shared" si="123"/>
        <v>1.6397984481641186</v>
      </c>
      <c r="N51" s="27">
        <f t="shared" si="124"/>
        <v>2.8635021188489098</v>
      </c>
      <c r="O51" s="27">
        <f t="shared" si="125"/>
        <v>0.10369532093793055</v>
      </c>
      <c r="Q51" t="str">
        <f>$A$15</f>
        <v>Process, plant and machine operatives</v>
      </c>
      <c r="R51" s="27">
        <f t="shared" si="126"/>
        <v>-2.6523014399746305</v>
      </c>
      <c r="S51" s="27">
        <f t="shared" si="96"/>
        <v>0.74751416023697193</v>
      </c>
      <c r="T51" s="27">
        <f t="shared" si="97"/>
        <v>1.1015880481973115</v>
      </c>
      <c r="U51" s="27">
        <f t="shared" si="98"/>
        <v>-0.80319923154034711</v>
      </c>
      <c r="V51" s="27"/>
      <c r="W51" s="27">
        <f t="shared" si="127"/>
        <v>-1.47279971107214</v>
      </c>
      <c r="X51" s="27">
        <f t="shared" si="99"/>
        <v>0.46314729751764627</v>
      </c>
      <c r="Y51" s="27">
        <f t="shared" si="100"/>
        <v>1.1198278797644923</v>
      </c>
      <c r="Z51" s="27">
        <f t="shared" si="101"/>
        <v>0.11017546620999852</v>
      </c>
      <c r="AA51" s="27"/>
      <c r="AB51" s="27">
        <f t="shared" si="128"/>
        <v>-4.1251011510467706</v>
      </c>
      <c r="AC51" s="27">
        <f t="shared" si="102"/>
        <v>1.2106614577546182</v>
      </c>
      <c r="AD51" s="27">
        <f t="shared" si="103"/>
        <v>2.2214159279618038</v>
      </c>
      <c r="AE51" s="27">
        <f t="shared" si="104"/>
        <v>-0.6930237653303486</v>
      </c>
      <c r="AG51" t="str">
        <f>$A$15</f>
        <v>Process, plant and machine operatives</v>
      </c>
      <c r="AH51" s="27">
        <f t="shared" si="129"/>
        <v>-0.3809199004015591</v>
      </c>
      <c r="AI51" s="27">
        <f t="shared" si="105"/>
        <v>-0.17231360841722521</v>
      </c>
      <c r="AJ51" s="27">
        <f t="shared" si="106"/>
        <v>0.21524295433401353</v>
      </c>
      <c r="AK51" s="27">
        <f t="shared" si="107"/>
        <v>-0.33799055448477056</v>
      </c>
      <c r="AL51" s="27"/>
      <c r="AM51" s="27">
        <f t="shared" si="130"/>
        <v>0.10641580537323581</v>
      </c>
      <c r="AN51" s="27">
        <f t="shared" si="108"/>
        <v>0.60145059882672647</v>
      </c>
      <c r="AO51" s="27">
        <f t="shared" si="109"/>
        <v>0.42684323655309409</v>
      </c>
      <c r="AP51" s="27">
        <f t="shared" si="110"/>
        <v>1.1347096407530559</v>
      </c>
      <c r="AQ51" s="27"/>
      <c r="AR51" s="27">
        <f t="shared" si="131"/>
        <v>-0.27450409502832329</v>
      </c>
      <c r="AS51" s="27">
        <f t="shared" si="111"/>
        <v>0.42913699040950126</v>
      </c>
      <c r="AT51" s="27">
        <f t="shared" si="112"/>
        <v>0.64208619088710761</v>
      </c>
      <c r="AU51" s="27">
        <f t="shared" si="113"/>
        <v>0.79671908626828536</v>
      </c>
    </row>
    <row r="52" spans="1:47" x14ac:dyDescent="0.2">
      <c r="A52" t="str">
        <f>$A$16</f>
        <v>Elementary occupations</v>
      </c>
      <c r="B52" s="27">
        <f t="shared" si="114"/>
        <v>-4.1686389323187001</v>
      </c>
      <c r="C52" s="27">
        <f t="shared" si="115"/>
        <v>-1.4886455319621774</v>
      </c>
      <c r="D52" s="27">
        <f t="shared" si="116"/>
        <v>-0.76297749149633809</v>
      </c>
      <c r="E52" s="27">
        <f t="shared" si="117"/>
        <v>-6.4202619557772209</v>
      </c>
      <c r="F52" s="27"/>
      <c r="G52" s="27">
        <f t="shared" si="118"/>
        <v>1.7821676824450812</v>
      </c>
      <c r="H52" s="27">
        <f t="shared" si="119"/>
        <v>-3.0718801163821787</v>
      </c>
      <c r="I52" s="27">
        <f t="shared" si="120"/>
        <v>0.8624676395431865</v>
      </c>
      <c r="J52" s="27">
        <f t="shared" si="121"/>
        <v>-0.42724479439390706</v>
      </c>
      <c r="K52" s="27"/>
      <c r="L52" s="27">
        <f t="shared" si="122"/>
        <v>-2.3864712498736189</v>
      </c>
      <c r="M52" s="27">
        <f t="shared" si="123"/>
        <v>-4.5605256483443561</v>
      </c>
      <c r="N52" s="27">
        <f t="shared" si="124"/>
        <v>9.9490148046848415E-2</v>
      </c>
      <c r="O52" s="27">
        <f t="shared" si="125"/>
        <v>-6.847506750171128</v>
      </c>
      <c r="Q52" t="str">
        <f>$A$16</f>
        <v>Elementary occupations</v>
      </c>
      <c r="R52" s="27">
        <f t="shared" si="126"/>
        <v>-3.4446322563853968</v>
      </c>
      <c r="S52" s="27">
        <f t="shared" si="96"/>
        <v>-0.39497409431358932</v>
      </c>
      <c r="T52" s="27">
        <f t="shared" si="97"/>
        <v>-0.38550020492505088</v>
      </c>
      <c r="U52" s="27">
        <f t="shared" si="98"/>
        <v>-4.2251065556240377</v>
      </c>
      <c r="V52" s="27"/>
      <c r="W52" s="27">
        <f t="shared" si="127"/>
        <v>0.78689705180083536</v>
      </c>
      <c r="X52" s="27">
        <f t="shared" si="99"/>
        <v>-0.61888815683153453</v>
      </c>
      <c r="Y52" s="27">
        <f t="shared" si="100"/>
        <v>0.58736368477120426</v>
      </c>
      <c r="Z52" s="27">
        <f t="shared" si="101"/>
        <v>0.75537257974050931</v>
      </c>
      <c r="AA52" s="27"/>
      <c r="AB52" s="27">
        <f t="shared" si="128"/>
        <v>-2.6577352045845615</v>
      </c>
      <c r="AC52" s="27">
        <f t="shared" si="102"/>
        <v>-1.0138622511451238</v>
      </c>
      <c r="AD52" s="27">
        <f t="shared" si="103"/>
        <v>0.20186347984615338</v>
      </c>
      <c r="AE52" s="27">
        <f t="shared" si="104"/>
        <v>-3.4697339758835284</v>
      </c>
      <c r="AG52" t="str">
        <f>$A$16</f>
        <v>Elementary occupations</v>
      </c>
      <c r="AH52" s="27">
        <f t="shared" si="129"/>
        <v>-0.72400667593330414</v>
      </c>
      <c r="AI52" s="27">
        <f t="shared" si="105"/>
        <v>-1.0936714376485774</v>
      </c>
      <c r="AJ52" s="27">
        <f t="shared" si="106"/>
        <v>-0.37747728657128654</v>
      </c>
      <c r="AK52" s="27">
        <f t="shared" si="107"/>
        <v>-2.195155400153169</v>
      </c>
      <c r="AL52" s="27"/>
      <c r="AM52" s="27">
        <f t="shared" si="130"/>
        <v>0.99527063064424492</v>
      </c>
      <c r="AN52" s="27">
        <f t="shared" si="108"/>
        <v>-2.4529919595506477</v>
      </c>
      <c r="AO52" s="27">
        <f t="shared" si="109"/>
        <v>0.27510395477198213</v>
      </c>
      <c r="AP52" s="27">
        <f t="shared" si="110"/>
        <v>-1.1826173741344235</v>
      </c>
      <c r="AQ52" s="27"/>
      <c r="AR52" s="27">
        <f t="shared" si="131"/>
        <v>0.27126395471094078</v>
      </c>
      <c r="AS52" s="27">
        <f t="shared" si="111"/>
        <v>-3.5466633971992252</v>
      </c>
      <c r="AT52" s="27">
        <f t="shared" si="112"/>
        <v>-0.10237333179930441</v>
      </c>
      <c r="AU52" s="27">
        <f t="shared" si="113"/>
        <v>-3.3777727742875925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8.4960495015245101</v>
      </c>
      <c r="C54" s="29">
        <f t="shared" si="115"/>
        <v>10.565196036421696</v>
      </c>
      <c r="D54" s="29">
        <f t="shared" si="116"/>
        <v>-2.0582455379460782</v>
      </c>
      <c r="E54" s="29">
        <f t="shared" si="117"/>
        <v>17.0030000000001</v>
      </c>
      <c r="F54" s="29"/>
      <c r="G54" s="29">
        <f t="shared" si="118"/>
        <v>25.300588810010197</v>
      </c>
      <c r="H54" s="29">
        <f t="shared" si="119"/>
        <v>9.9284173102453792</v>
      </c>
      <c r="I54" s="29">
        <f t="shared" si="120"/>
        <v>7.3859938797443334</v>
      </c>
      <c r="J54" s="29">
        <f t="shared" si="121"/>
        <v>42.614999999999895</v>
      </c>
      <c r="K54" s="29"/>
      <c r="L54" s="29">
        <f t="shared" si="122"/>
        <v>33.796638311534707</v>
      </c>
      <c r="M54" s="29">
        <f t="shared" si="123"/>
        <v>20.493613346667075</v>
      </c>
      <c r="N54" s="29">
        <f t="shared" si="124"/>
        <v>5.3277483417982552</v>
      </c>
      <c r="O54" s="29">
        <f t="shared" si="125"/>
        <v>59.617999999999995</v>
      </c>
      <c r="Q54" s="24" t="str">
        <f>$A$18</f>
        <v>All occupations</v>
      </c>
      <c r="R54" s="29">
        <f t="shared" ref="R54" si="132">W18-R18</f>
        <v>-0.15638770628618204</v>
      </c>
      <c r="S54" s="29">
        <f t="shared" ref="S54" si="133">X18-S18</f>
        <v>5.3176612494366609</v>
      </c>
      <c r="T54" s="29">
        <f t="shared" ref="T54" si="134">Y18-T18</f>
        <v>-4.5121280140090718</v>
      </c>
      <c r="U54" s="29">
        <f t="shared" ref="U54" si="135">Z18-U18</f>
        <v>0.649145529141407</v>
      </c>
      <c r="V54" s="29"/>
      <c r="W54" s="29">
        <f t="shared" ref="W54" si="136">AB18-W18</f>
        <v>9.4542513844393454</v>
      </c>
      <c r="X54" s="29">
        <f t="shared" ref="X54" si="137">AC18-X18</f>
        <v>5.080762342369141</v>
      </c>
      <c r="Y54" s="29">
        <f t="shared" ref="Y54" si="138">AD18-Y18</f>
        <v>4.2450329102094102</v>
      </c>
      <c r="Z54" s="29">
        <f t="shared" ref="Z54" si="139">AE18-Z18</f>
        <v>18.780046637017875</v>
      </c>
      <c r="AA54" s="29"/>
      <c r="AB54" s="29">
        <f t="shared" ref="AB54" si="140">AB18-R18</f>
        <v>9.2978636781531634</v>
      </c>
      <c r="AC54" s="29">
        <f t="shared" ref="AC54" si="141">AC18-S18</f>
        <v>10.398423591805802</v>
      </c>
      <c r="AD54" s="29">
        <f t="shared" ref="AD54" si="142">AD18-T18</f>
        <v>-0.26709510379966162</v>
      </c>
      <c r="AE54" s="29">
        <f t="shared" ref="AE54" si="143">AE18-U18</f>
        <v>19.429192166159282</v>
      </c>
      <c r="AG54" s="24" t="str">
        <f>$A$18</f>
        <v>All occupations</v>
      </c>
      <c r="AH54" s="29">
        <f t="shared" ref="AH54" si="144">AM18-AH18</f>
        <v>8.6524372078106921</v>
      </c>
      <c r="AI54" s="29">
        <f t="shared" ref="AI54" si="145">AN18-AI18</f>
        <v>5.2475347869850424</v>
      </c>
      <c r="AJ54" s="29">
        <f t="shared" ref="AJ54" si="146">AO18-AJ18</f>
        <v>2.4538824760630149</v>
      </c>
      <c r="AK54" s="29">
        <f t="shared" ref="AK54" si="147">AP18-AK18</f>
        <v>16.353854470858749</v>
      </c>
      <c r="AL54" s="29"/>
      <c r="AM54" s="29">
        <f t="shared" ref="AM54" si="148">AR18-AM18</f>
        <v>15.846337425570866</v>
      </c>
      <c r="AN54" s="29">
        <f t="shared" ref="AN54" si="149">AS18-AN18</f>
        <v>4.8476549678762098</v>
      </c>
      <c r="AO54" s="29">
        <f t="shared" ref="AO54" si="150">AT18-AO18</f>
        <v>3.1409609695349232</v>
      </c>
      <c r="AP54" s="29">
        <f t="shared" ref="AP54" si="151">AU18-AP18</f>
        <v>23.834953362981992</v>
      </c>
      <c r="AQ54" s="29"/>
      <c r="AR54" s="29">
        <f t="shared" ref="AR54" si="152">AR18-AH18</f>
        <v>24.498774633381558</v>
      </c>
      <c r="AS54" s="29">
        <f t="shared" ref="AS54" si="153">AS18-AI18</f>
        <v>10.095189754861252</v>
      </c>
      <c r="AT54" s="29">
        <f t="shared" ref="AT54" si="154">AT18-AJ18</f>
        <v>5.5948434455979381</v>
      </c>
      <c r="AU54" s="29">
        <f t="shared" ref="AU54" si="155">AU18-AK18</f>
        <v>40.188807833840741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Cambridge and Peterborough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-1.908887600162501</v>
      </c>
      <c r="N9" s="91">
        <f>'Occ T2'!I178</f>
        <v>-1.1885251104134631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-5.0070028835146445</v>
      </c>
      <c r="N10" s="91">
        <f>'Occ T2'!I177</f>
        <v>5.2213263816557776</v>
      </c>
    </row>
    <row r="11" spans="1:14" x14ac:dyDescent="0.2">
      <c r="L11" s="114" t="str">
        <f>"["&amp;'Occ T3'!A47&amp;"]"</f>
        <v>[Elementary occupations]</v>
      </c>
      <c r="M11" s="91">
        <f>'Occ T1'!H88</f>
        <v>-2.310432406896501</v>
      </c>
      <c r="N11" s="91">
        <f>'Occ T1'!I88</f>
        <v>-5.5216209673336625E-2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0.63418546558515754</v>
      </c>
      <c r="N13" s="91">
        <f>'Occ T2'!I176</f>
        <v>0.42855746805885442</v>
      </c>
    </row>
    <row r="14" spans="1:14" x14ac:dyDescent="0.2">
      <c r="L14" s="91" t="str">
        <f>'Occ T3'!A44</f>
        <v>81 Process, plant and machine operatives</v>
      </c>
      <c r="M14" s="91">
        <f>'Occ T2'!H175</f>
        <v>-2.9804999550382516</v>
      </c>
      <c r="N14" s="91">
        <f>'Occ T2'!I175</f>
        <v>8.7571671226260861E-2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-0.82632419924185685</v>
      </c>
      <c r="N15" s="91">
        <f>'Occ T1'!I87</f>
        <v>0.30161234883101518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1.3367220429361559</v>
      </c>
      <c r="N17" s="91">
        <f>'Occ T2'!I174</f>
        <v>1.5045564682590662</v>
      </c>
    </row>
    <row r="18" spans="12:14" x14ac:dyDescent="0.2">
      <c r="L18" s="91" t="str">
        <f>'Occ T3'!A40</f>
        <v>71 Sales occupations</v>
      </c>
      <c r="M18" s="91">
        <f>'Occ T2'!H173</f>
        <v>-3.0543747675761734</v>
      </c>
      <c r="N18" s="91">
        <f>'Occ T2'!I173</f>
        <v>-0.2180648501861171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-2.2194796112312121</v>
      </c>
      <c r="N19" s="91">
        <f>'Occ T1'!I86</f>
        <v>0.18185203601033262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-2.894101263769544E-2</v>
      </c>
      <c r="N21" s="91">
        <f>'Occ T2'!I172</f>
        <v>-1.1672941234093126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2.1152893790366445</v>
      </c>
      <c r="N22" s="91">
        <f>'Occ T2'!I171</f>
        <v>-0.20502932073971358</v>
      </c>
    </row>
    <row r="23" spans="12:14" x14ac:dyDescent="0.2">
      <c r="L23" s="91" t="str">
        <f>'Occ T3'!A35</f>
        <v>61 Caring personal service occupations</v>
      </c>
      <c r="M23" s="91">
        <f>'Occ T2'!H170</f>
        <v>0.97929427890801612</v>
      </c>
      <c r="N23" s="91">
        <f>'Occ T2'!I170</f>
        <v>1.1459241764882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1.2258511447563736</v>
      </c>
      <c r="N24" s="91">
        <f>'Occ T1'!I85</f>
        <v>0.83146496326060859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-2.7407198476116723</v>
      </c>
      <c r="N26" s="91">
        <f>'Occ T2'!I169</f>
        <v>0.67865663365718198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-3.9322600900175475</v>
      </c>
      <c r="N27" s="91">
        <f>'Occ T2'!I168</f>
        <v>-0.92076169563077848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-3.5720796294102963</v>
      </c>
      <c r="N28" s="91">
        <f>'Occ T2'!I167</f>
        <v>-0.37840336591054013</v>
      </c>
    </row>
    <row r="29" spans="12:14" x14ac:dyDescent="0.2">
      <c r="L29" s="91" t="str">
        <f>'Occ T3'!A29</f>
        <v>51 Skilled agricultural and related trades</v>
      </c>
      <c r="M29" s="91">
        <f>'Occ T2'!H166</f>
        <v>-7.0292674473046324</v>
      </c>
      <c r="N29" s="91">
        <f>'Occ T2'!I166</f>
        <v>0.87038715604408345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-3.8979126164570332</v>
      </c>
      <c r="N30" s="91">
        <f>'Occ T1'!I84</f>
        <v>-8.9490520064161583E-2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-2.0828100468430755</v>
      </c>
      <c r="N32" s="91">
        <f>'Occ T2'!I165</f>
        <v>-2.9916673773324631</v>
      </c>
    </row>
    <row r="33" spans="12:14" x14ac:dyDescent="0.2">
      <c r="L33" s="91" t="str">
        <f>'Occ T3'!A25</f>
        <v>41 Administrative occupations</v>
      </c>
      <c r="M33" s="91">
        <f>'Occ T2'!H164</f>
        <v>-0.41331962296823344</v>
      </c>
      <c r="N33" s="91">
        <f>'Occ T2'!I164</f>
        <v>-7.5340743029506108E-3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-0.78588573547268004</v>
      </c>
      <c r="N34" s="91">
        <f>'Occ T1'!I83</f>
        <v>-0.54977669195521717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1.6558992310031773</v>
      </c>
      <c r="N36" s="91">
        <f>'Occ T2'!I163</f>
        <v>0.58436596225734938</v>
      </c>
    </row>
    <row r="37" spans="12:14" x14ac:dyDescent="0.2">
      <c r="L37" s="91" t="str">
        <f>'Occ T3'!A21</f>
        <v>34 Culture, media and sports occupations</v>
      </c>
      <c r="M37" s="91">
        <f>'Occ T2'!H162</f>
        <v>2.8595303609117106</v>
      </c>
      <c r="N37" s="91">
        <f>'Occ T2'!I162</f>
        <v>-0.42431153256947685</v>
      </c>
    </row>
    <row r="38" spans="12:14" x14ac:dyDescent="0.2">
      <c r="L38" s="91" t="str">
        <f>'Occ T3'!A20</f>
        <v>33 Protective service occupations</v>
      </c>
      <c r="M38" s="91">
        <f>'Occ T2'!H161</f>
        <v>-0.19280556733726195</v>
      </c>
      <c r="N38" s="91">
        <f>'Occ T2'!I161</f>
        <v>-8.9852583832294997E-2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3.4521657863986643</v>
      </c>
      <c r="N39" s="91">
        <f>'Occ T2'!I160</f>
        <v>4.5736399076478973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5.3438246634639919</v>
      </c>
      <c r="N40" s="91">
        <f>'Occ T2'!I159</f>
        <v>0.22022654139288722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2.4891009602720171</v>
      </c>
      <c r="N41" s="91">
        <f>'Occ T1'!I82</f>
        <v>0.95257499124046241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4.9279338233398473</v>
      </c>
      <c r="N43" s="91">
        <f>'Occ T2'!I158</f>
        <v>1.1407119079368977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3.7394607796997104</v>
      </c>
      <c r="N44" s="91">
        <f>'Occ T2'!I157</f>
        <v>0.28678355700315628</v>
      </c>
    </row>
    <row r="45" spans="12:14" x14ac:dyDescent="0.2">
      <c r="L45" s="91" t="str">
        <f>'Occ T3'!A13</f>
        <v>22 Health professionals</v>
      </c>
      <c r="M45" s="91">
        <f>'Occ T2'!H156</f>
        <v>3.1353208770027008</v>
      </c>
      <c r="N45" s="91">
        <f>'Occ T2'!I156</f>
        <v>0.82328364578339031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3.7769662552322503</v>
      </c>
      <c r="N46" s="91">
        <f>'Occ T2'!I155</f>
        <v>2.2358417685613974</v>
      </c>
    </row>
    <row r="47" spans="12:14" x14ac:dyDescent="0.2">
      <c r="L47" s="114" t="str">
        <f>"["&amp;'Occ T3'!A11&amp;"]"</f>
        <v>[Professional occupations]</v>
      </c>
      <c r="M47" s="91">
        <f>'Occ T1'!H81</f>
        <v>3.9972950086389458</v>
      </c>
      <c r="N47" s="91">
        <f>'Occ T1'!I81</f>
        <v>1.2823932913663905</v>
      </c>
    </row>
    <row r="49" spans="12:14" x14ac:dyDescent="0.2">
      <c r="L49" s="107" t="str">
        <f>'Occ T3'!A9</f>
        <v>12 Other managers and proprietors</v>
      </c>
      <c r="M49" s="91">
        <f>'Occ T2'!H154</f>
        <v>0.96634208784336373</v>
      </c>
      <c r="N49" s="91">
        <f>'Occ T2'!I154</f>
        <v>1.1155164756221136</v>
      </c>
    </row>
    <row r="50" spans="12:14" x14ac:dyDescent="0.2">
      <c r="L50" s="107" t="str">
        <f>'Occ T3'!A8</f>
        <v>11 Corporate managers and directors</v>
      </c>
      <c r="M50" s="91">
        <f>'Occ T2'!H153</f>
        <v>3.4309114671907226</v>
      </c>
      <c r="N50" s="91">
        <f>'Occ T2'!I153</f>
        <v>1.7392530361437508E-2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2.6747411675859478</v>
      </c>
      <c r="N51" s="91">
        <f>'Occ T1'!I80</f>
        <v>0.35531634496699382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Cambridge and Peterborough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6.2426908720713925</v>
      </c>
      <c r="N82" s="94">
        <f>'Occ T2'!F119</f>
        <v>0.10505872613526179</v>
      </c>
    </row>
    <row r="83" spans="12:14" x14ac:dyDescent="0.2">
      <c r="L83" s="10" t="str">
        <f>name!D5</f>
        <v>12 Other managers and proprietors</v>
      </c>
      <c r="M83" s="94">
        <f>'Occ T2'!D9-'Occ T2'!B9</f>
        <v>0.77726784241025904</v>
      </c>
      <c r="N83" s="94">
        <f>'Occ T2'!F120</f>
        <v>2.9974372085101493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6.5501142951341151</v>
      </c>
      <c r="N84" s="94">
        <f>'Occ T2'!F121</f>
        <v>15.225675826926135</v>
      </c>
    </row>
    <row r="85" spans="12:14" x14ac:dyDescent="0.2">
      <c r="L85" s="10" t="str">
        <f>name!D7</f>
        <v>22 Health professionals</v>
      </c>
      <c r="M85" s="94">
        <f>'Occ T2'!D11-'Occ T2'!B11</f>
        <v>2.6680234903315831</v>
      </c>
      <c r="N85" s="94">
        <f>'Occ T2'!F122</f>
        <v>2.4410977340608184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4.7130009360180019</v>
      </c>
      <c r="N86" s="94">
        <f>'Occ T2'!F123</f>
        <v>1.2335307861097142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7.6366199565036084</v>
      </c>
      <c r="N87" s="94">
        <f>'Occ T2'!F124</f>
        <v>6.6253049463914806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2.6200383473089506</v>
      </c>
      <c r="N88" s="94">
        <f>'Occ T2'!F125</f>
        <v>0.38353460924286331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1.2922541648909025</v>
      </c>
      <c r="N89" s="94">
        <f>'Occ T2'!F126</f>
        <v>7.9138940063129759</v>
      </c>
    </row>
    <row r="90" spans="12:14" x14ac:dyDescent="0.2">
      <c r="L90" s="10" t="str">
        <f>name!D12</f>
        <v>33 Protective service occupations</v>
      </c>
      <c r="M90" s="94">
        <f>'Occ T2'!D16-'Occ T2'!B16</f>
        <v>-5.018013913990238E-2</v>
      </c>
      <c r="N90" s="94">
        <f>'Occ T2'!F127</f>
        <v>-6.9313609575525348E-2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1.5188201053963137</v>
      </c>
      <c r="N91" s="94">
        <f>'Occ T2'!F128</f>
        <v>-0.71376076924653553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2.4949795931246861</v>
      </c>
      <c r="N92" s="94">
        <f>'Occ T2'!F129</f>
        <v>2.8904859800334322</v>
      </c>
    </row>
    <row r="93" spans="12:14" x14ac:dyDescent="0.2">
      <c r="L93" s="10" t="str">
        <f>name!D15</f>
        <v>41 Administrative occupations</v>
      </c>
      <c r="M93" s="94">
        <f>'Occ T2'!D19-'Occ T2'!B19</f>
        <v>-0.84761515009389399</v>
      </c>
      <c r="N93" s="94">
        <f>'Occ T2'!F130</f>
        <v>-4.5754217384640583E-2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-1.2273457228010702</v>
      </c>
      <c r="N94" s="94">
        <f>'Occ T2'!F131</f>
        <v>-4.0469932916735472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-1.894359436740924</v>
      </c>
      <c r="N95" s="94">
        <f>'Occ T2'!F132</f>
        <v>0.5980955255282483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-3.004666006656878</v>
      </c>
      <c r="N96" s="94">
        <f>'Occ T2'!F133</f>
        <v>-0.83275646838196771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-2.1829924915053702</v>
      </c>
      <c r="N97" s="94">
        <f>'Occ T2'!F134</f>
        <v>-1.2733211113730842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-1.3879718369341862</v>
      </c>
      <c r="N98" s="94">
        <f>'Occ T2'!F135</f>
        <v>0.99424285172278637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1.738991037956751</v>
      </c>
      <c r="N99" s="94">
        <f>'Occ T2'!F136</f>
        <v>6.8152505638019676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1.118082090305009</v>
      </c>
      <c r="N100" s="94">
        <f>'Occ T2'!F137</f>
        <v>-0.34111501234315789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-7.419861067434752E-4</v>
      </c>
      <c r="N101" s="94">
        <f>'Occ T2'!F138</f>
        <v>-8.2731314836170688E-2</v>
      </c>
    </row>
    <row r="102" spans="12:14" x14ac:dyDescent="0.2">
      <c r="L102" s="10" t="str">
        <f>name!D24</f>
        <v>71 Sales occupations</v>
      </c>
      <c r="M102" s="94">
        <f>'Occ T2'!D28-'Occ T2'!B28</f>
        <v>-4.6916483205072055</v>
      </c>
      <c r="N102" s="94">
        <f>'Occ T2'!F139</f>
        <v>-0.90086489429548422</v>
      </c>
    </row>
    <row r="103" spans="12:14" x14ac:dyDescent="0.2">
      <c r="L103" s="10" t="str">
        <f>name!D25</f>
        <v>72 Customer service occupations</v>
      </c>
      <c r="M103" s="94">
        <f>'Occ T2'!D29-'Occ T2'!B29</f>
        <v>0.48109010083715376</v>
      </c>
      <c r="N103" s="94">
        <f>'Occ T2'!F140</f>
        <v>1.8803616117650392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-1.6626848907584098</v>
      </c>
      <c r="N104" s="94">
        <f>'Occ T2'!F141</f>
        <v>0.13453938880020111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0.52149510473331873</v>
      </c>
      <c r="N105" s="94">
        <f>'Occ T2'!F142</f>
        <v>1.1103457181628471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-1.8052686212153217</v>
      </c>
      <c r="N106" s="94">
        <f>'Occ T2'!F143</f>
        <v>7.06270632194492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-4.6149933345618948</v>
      </c>
      <c r="N107" s="94">
        <f>'Occ T2'!F144</f>
        <v>-7.4899511163388084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17.003000000000213</v>
      </c>
      <c r="N109" s="94">
        <f>'Occ T2'!F146</f>
        <v>42.614999999999839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Cambridge and Peterborough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7.0199587144816462</v>
      </c>
      <c r="N153" s="94">
        <f>'Occ T1'!H8</f>
        <v>3.1024959346454182</v>
      </c>
    </row>
    <row r="154" spans="1:14" x14ac:dyDescent="0.2">
      <c r="L154" s="10" t="str">
        <f>name!E5</f>
        <v>Professional occupations</v>
      </c>
      <c r="M154" s="94">
        <f>'Occ T1'!D9-'Occ T1'!B9</f>
        <v>21.567758677987314</v>
      </c>
      <c r="N154" s="94">
        <f>'Occ T1'!H9</f>
        <v>25.525609293488145</v>
      </c>
    </row>
    <row r="155" spans="1:14" x14ac:dyDescent="0.2">
      <c r="L155" s="10" t="str">
        <f>name!E6</f>
        <v>Associate professional occupations</v>
      </c>
      <c r="M155" s="94">
        <f>'Occ T1'!D10-'Occ T1'!B10</f>
        <v>7.8759120715809487</v>
      </c>
      <c r="N155" s="94">
        <f>'Occ T1'!H10</f>
        <v>10.404840216767212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-2.0749608728949624</v>
      </c>
      <c r="N156" s="94">
        <f>'Occ T1'!H11</f>
        <v>-4.0927475090581922</v>
      </c>
    </row>
    <row r="157" spans="1:14" x14ac:dyDescent="0.2">
      <c r="L157" s="10" t="str">
        <f>name!E8</f>
        <v>Skilled trades occupations</v>
      </c>
      <c r="M157" s="94">
        <f>'Occ T1'!D12-'Occ T1'!B12</f>
        <v>-8.469989771837362</v>
      </c>
      <c r="N157" s="94">
        <f>'Occ T1'!H12</f>
        <v>-0.51373920250401284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2.856331142155021</v>
      </c>
      <c r="N158" s="94">
        <f>'Occ T1'!H13</f>
        <v>6.391404236622634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-4.2105582196700482</v>
      </c>
      <c r="N159" s="94">
        <f>'Occ T1'!H14</f>
        <v>0.97949671746955147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-1.141189786025091</v>
      </c>
      <c r="N160" s="94">
        <f>'Occ T1'!H15</f>
        <v>1.24488510696305</v>
      </c>
    </row>
    <row r="161" spans="12:14" x14ac:dyDescent="0.2">
      <c r="L161" s="10" t="str">
        <f>name!E12</f>
        <v>Elementary occupations</v>
      </c>
      <c r="M161" s="94">
        <f>'Occ T1'!D16-'Occ T1'!B16</f>
        <v>-6.4202619557772138</v>
      </c>
      <c r="N161" s="94">
        <f>'Occ T1'!H16</f>
        <v>-0.42724479439389285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17.003000000000213</v>
      </c>
      <c r="N163" s="94">
        <f>'Occ T1'!H18</f>
        <v>42.614999999999917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Cambridge and Peterborough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38.580804714294871</v>
      </c>
      <c r="N5" s="87">
        <f>SUM(N6:N7)</f>
        <v>41.163138665667489</v>
      </c>
      <c r="O5" s="87">
        <f t="shared" ref="O5:AL5" si="1">SUM(O6:O7)</f>
        <v>43.397348509684335</v>
      </c>
      <c r="P5" s="87">
        <f t="shared" si="1"/>
        <v>45.131623429658312</v>
      </c>
      <c r="Q5" s="87">
        <f t="shared" si="1"/>
        <v>46.806967892415727</v>
      </c>
      <c r="R5" s="87">
        <f t="shared" si="1"/>
        <v>49.756865170390796</v>
      </c>
      <c r="S5" s="87">
        <f t="shared" si="1"/>
        <v>50.284626029881842</v>
      </c>
      <c r="T5" s="87">
        <f t="shared" si="1"/>
        <v>54.497327212726034</v>
      </c>
      <c r="U5" s="87">
        <f t="shared" si="1"/>
        <v>53.556122601056821</v>
      </c>
      <c r="V5" s="87">
        <f t="shared" si="1"/>
        <v>56.202985798257018</v>
      </c>
      <c r="W5" s="87">
        <f t="shared" si="1"/>
        <v>56.776823884872442</v>
      </c>
      <c r="X5" s="87">
        <f t="shared" si="1"/>
        <v>51.475656049505041</v>
      </c>
      <c r="Y5" s="87">
        <f t="shared" si="1"/>
        <v>51.963419984901677</v>
      </c>
      <c r="Z5" s="87">
        <f t="shared" si="1"/>
        <v>52.616878764440116</v>
      </c>
      <c r="AA5" s="87">
        <f t="shared" si="1"/>
        <v>53.377398638620733</v>
      </c>
      <c r="AB5" s="87">
        <f t="shared" si="1"/>
        <v>54.005822783793533</v>
      </c>
      <c r="AC5" s="87">
        <f t="shared" si="1"/>
        <v>54.59087920115396</v>
      </c>
      <c r="AD5" s="87">
        <f t="shared" si="1"/>
        <v>55.17103214014881</v>
      </c>
      <c r="AE5" s="87">
        <f t="shared" si="1"/>
        <v>55.738490034652443</v>
      </c>
      <c r="AF5" s="87">
        <f t="shared" si="1"/>
        <v>56.30260303877975</v>
      </c>
      <c r="AG5" s="87">
        <f t="shared" si="1"/>
        <v>56.875935901794001</v>
      </c>
      <c r="AH5" s="87">
        <f t="shared" si="1"/>
        <v>57.451668955194073</v>
      </c>
      <c r="AI5" s="87">
        <f t="shared" si="1"/>
        <v>58.036938221194376</v>
      </c>
      <c r="AJ5" s="87">
        <f t="shared" si="1"/>
        <v>58.640548830755847</v>
      </c>
      <c r="AK5" s="87">
        <f t="shared" si="1"/>
        <v>59.254621574626995</v>
      </c>
      <c r="AL5" s="87">
        <f t="shared" si="1"/>
        <v>59.87931981951786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27.077970339443016</v>
      </c>
      <c r="N6" s="11">
        <v>28.652499694523282</v>
      </c>
      <c r="O6" s="11">
        <v>29.878913433871478</v>
      </c>
      <c r="P6" s="11">
        <v>31.362368028963882</v>
      </c>
      <c r="Q6" s="11">
        <v>31.282650223920545</v>
      </c>
      <c r="R6" s="11">
        <v>33.977977302456395</v>
      </c>
      <c r="S6" s="11">
        <v>35.834280168062932</v>
      </c>
      <c r="T6" s="11">
        <v>38.608261404399236</v>
      </c>
      <c r="U6" s="11">
        <v>37.937789380377993</v>
      </c>
      <c r="V6" s="11">
        <v>39.842489474297444</v>
      </c>
      <c r="W6" s="11">
        <v>40.220668174527788</v>
      </c>
      <c r="X6" s="11">
        <v>35.208533854588417</v>
      </c>
      <c r="Y6" s="11">
        <v>35.535343121523979</v>
      </c>
      <c r="Z6" s="11">
        <v>35.942949722440339</v>
      </c>
      <c r="AA6" s="11">
        <v>36.403402951715343</v>
      </c>
      <c r="AB6" s="11">
        <v>36.777444359270632</v>
      </c>
      <c r="AC6" s="11">
        <v>37.1241434564133</v>
      </c>
      <c r="AD6" s="11">
        <v>37.473121558939489</v>
      </c>
      <c r="AE6" s="11">
        <v>37.813309946740993</v>
      </c>
      <c r="AF6" s="11">
        <v>38.153937944544104</v>
      </c>
      <c r="AG6" s="11">
        <v>38.50095291687223</v>
      </c>
      <c r="AH6" s="11">
        <v>38.851870628684026</v>
      </c>
      <c r="AI6" s="11">
        <v>39.207459450415179</v>
      </c>
      <c r="AJ6" s="11">
        <v>39.571621047250702</v>
      </c>
      <c r="AK6" s="11">
        <v>39.948924762180106</v>
      </c>
      <c r="AL6" s="11">
        <v>40.325726900663049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11.502834374851856</v>
      </c>
      <c r="N7" s="11">
        <v>12.510638971144211</v>
      </c>
      <c r="O7" s="11">
        <v>13.51843507581286</v>
      </c>
      <c r="P7" s="11">
        <v>13.769255400694432</v>
      </c>
      <c r="Q7" s="11">
        <v>15.524317668495186</v>
      </c>
      <c r="R7" s="11">
        <v>15.778887867934399</v>
      </c>
      <c r="S7" s="11">
        <v>14.450345861818908</v>
      </c>
      <c r="T7" s="11">
        <v>15.889065808326801</v>
      </c>
      <c r="U7" s="11">
        <v>15.61833322067883</v>
      </c>
      <c r="V7" s="11">
        <v>16.36049632395957</v>
      </c>
      <c r="W7" s="11">
        <v>16.556155710344658</v>
      </c>
      <c r="X7" s="11">
        <v>16.267122194916624</v>
      </c>
      <c r="Y7" s="11">
        <v>16.428076863377701</v>
      </c>
      <c r="Z7" s="11">
        <v>16.673929041999781</v>
      </c>
      <c r="AA7" s="11">
        <v>16.97399568690539</v>
      </c>
      <c r="AB7" s="11">
        <v>17.228378424522905</v>
      </c>
      <c r="AC7" s="11">
        <v>17.46673574474066</v>
      </c>
      <c r="AD7" s="11">
        <v>17.697910581209321</v>
      </c>
      <c r="AE7" s="11">
        <v>17.92518008791145</v>
      </c>
      <c r="AF7" s="11">
        <v>18.14866509423565</v>
      </c>
      <c r="AG7" s="11">
        <v>18.374982984921772</v>
      </c>
      <c r="AH7" s="11">
        <v>18.599798326510047</v>
      </c>
      <c r="AI7" s="11">
        <v>18.8294787707792</v>
      </c>
      <c r="AJ7" s="11">
        <v>19.068927783505146</v>
      </c>
      <c r="AK7" s="11">
        <v>19.30569681244689</v>
      </c>
      <c r="AL7" s="11">
        <v>19.553592918854807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89.582871112829906</v>
      </c>
      <c r="N9" s="87">
        <f>SUM(N10:N13)</f>
        <v>86.756128292762881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98.679466834748041</v>
      </c>
      <c r="R9" s="87">
        <f t="shared" si="3"/>
        <v>99.622576889054812</v>
      </c>
      <c r="S9" s="87">
        <f t="shared" si="3"/>
        <v>104.1867031628792</v>
      </c>
      <c r="T9" s="87">
        <f t="shared" si="3"/>
        <v>108.55367870045714</v>
      </c>
      <c r="U9" s="87">
        <f t="shared" si="3"/>
        <v>109.62082098497349</v>
      </c>
      <c r="V9" s="87">
        <f t="shared" si="3"/>
        <v>117.53331849071881</v>
      </c>
      <c r="W9" s="87">
        <f t="shared" si="3"/>
        <v>121.19033556704213</v>
      </c>
      <c r="X9" s="87">
        <f t="shared" si="3"/>
        <v>125.08727510353205</v>
      </c>
      <c r="Y9" s="87">
        <f t="shared" si="3"/>
        <v>126.18949695700351</v>
      </c>
      <c r="Z9" s="87">
        <f t="shared" si="3"/>
        <v>127.81444042904042</v>
      </c>
      <c r="AA9" s="87">
        <f t="shared" si="3"/>
        <v>129.66069679160688</v>
      </c>
      <c r="AB9" s="87">
        <f t="shared" si="3"/>
        <v>131.26570091250068</v>
      </c>
      <c r="AC9" s="87">
        <f t="shared" si="3"/>
        <v>132.82095627008431</v>
      </c>
      <c r="AD9" s="87">
        <f t="shared" si="3"/>
        <v>134.38797441375351</v>
      </c>
      <c r="AE9" s="87">
        <f t="shared" si="3"/>
        <v>135.9507442120989</v>
      </c>
      <c r="AF9" s="87">
        <f t="shared" si="3"/>
        <v>137.43208537713008</v>
      </c>
      <c r="AG9" s="87">
        <f t="shared" si="3"/>
        <v>138.92680463511161</v>
      </c>
      <c r="AH9" s="87">
        <f t="shared" si="3"/>
        <v>140.44606585713387</v>
      </c>
      <c r="AI9" s="87">
        <f t="shared" si="3"/>
        <v>142.04308573069562</v>
      </c>
      <c r="AJ9" s="87">
        <f t="shared" si="3"/>
        <v>143.58263889513091</v>
      </c>
      <c r="AK9" s="87">
        <f t="shared" si="3"/>
        <v>145.16100988868524</v>
      </c>
      <c r="AL9" s="87">
        <f t="shared" si="3"/>
        <v>146.71594486053027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27.147994226618639</v>
      </c>
      <c r="N10" s="11">
        <v>24.934799188483368</v>
      </c>
      <c r="O10" s="11">
        <v>27.135682553520077</v>
      </c>
      <c r="P10" s="11">
        <v>28.511844066239927</v>
      </c>
      <c r="Q10" s="11">
        <v>30.700734770389111</v>
      </c>
      <c r="R10" s="11">
        <v>32.161558099846793</v>
      </c>
      <c r="S10" s="11">
        <v>32.92662563214251</v>
      </c>
      <c r="T10" s="11">
        <v>34.400407337477532</v>
      </c>
      <c r="U10" s="11">
        <v>34.307093213461123</v>
      </c>
      <c r="V10" s="11">
        <v>37.920044872778469</v>
      </c>
      <c r="W10" s="11">
        <v>38.711672394980909</v>
      </c>
      <c r="X10" s="11">
        <v>44.567476842456507</v>
      </c>
      <c r="Y10" s="11">
        <v>45.151243953285174</v>
      </c>
      <c r="Z10" s="11">
        <v>45.854665930999126</v>
      </c>
      <c r="AA10" s="11">
        <v>46.628779581335813</v>
      </c>
      <c r="AB10" s="11">
        <v>47.31110514631807</v>
      </c>
      <c r="AC10" s="11">
        <v>47.964320159535767</v>
      </c>
      <c r="AD10" s="11">
        <v>48.615280232893255</v>
      </c>
      <c r="AE10" s="11">
        <v>49.283488422674317</v>
      </c>
      <c r="AF10" s="11">
        <v>49.935571742502681</v>
      </c>
      <c r="AG10" s="11">
        <v>50.592868831792096</v>
      </c>
      <c r="AH10" s="11">
        <v>51.25304060727882</v>
      </c>
      <c r="AI10" s="11">
        <v>51.92824073615602</v>
      </c>
      <c r="AJ10" s="11">
        <v>52.582027260255963</v>
      </c>
      <c r="AK10" s="11">
        <v>53.269409262741156</v>
      </c>
      <c r="AL10" s="11">
        <v>53.937348221907044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13.944320753424055</v>
      </c>
      <c r="N11" s="11">
        <v>15.221697995106528</v>
      </c>
      <c r="O11" s="11">
        <v>15.106117270809936</v>
      </c>
      <c r="P11" s="11">
        <v>15.763875291800689</v>
      </c>
      <c r="Q11" s="11">
        <v>17.064962077238242</v>
      </c>
      <c r="R11" s="11">
        <v>15.984865159184784</v>
      </c>
      <c r="S11" s="11">
        <v>17.385484166464781</v>
      </c>
      <c r="T11" s="11">
        <v>19.172797819411375</v>
      </c>
      <c r="U11" s="11">
        <v>18.14320541668484</v>
      </c>
      <c r="V11" s="11">
        <v>19.078598945273075</v>
      </c>
      <c r="W11" s="11">
        <v>18.652888649516367</v>
      </c>
      <c r="X11" s="11">
        <v>18.000597930732148</v>
      </c>
      <c r="Y11" s="11">
        <v>18.153670441239715</v>
      </c>
      <c r="Z11" s="11">
        <v>18.381110004980361</v>
      </c>
      <c r="AA11" s="11">
        <v>18.641343813941955</v>
      </c>
      <c r="AB11" s="11">
        <v>18.863947239451619</v>
      </c>
      <c r="AC11" s="11">
        <v>19.086672696552746</v>
      </c>
      <c r="AD11" s="11">
        <v>19.322686141677135</v>
      </c>
      <c r="AE11" s="11">
        <v>19.561015289044672</v>
      </c>
      <c r="AF11" s="11">
        <v>19.767348120636324</v>
      </c>
      <c r="AG11" s="11">
        <v>19.984074927086823</v>
      </c>
      <c r="AH11" s="11">
        <v>20.19784475282523</v>
      </c>
      <c r="AI11" s="11">
        <v>20.418957822510333</v>
      </c>
      <c r="AJ11" s="11">
        <v>20.645819427706712</v>
      </c>
      <c r="AK11" s="11">
        <v>20.871888158564026</v>
      </c>
      <c r="AL11" s="11">
        <v>21.093986383577185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20.801112868242821</v>
      </c>
      <c r="N12" s="11">
        <v>21.663842690862975</v>
      </c>
      <c r="O12" s="11">
        <v>21.315823211335942</v>
      </c>
      <c r="P12" s="11">
        <v>22.967608754873236</v>
      </c>
      <c r="Q12" s="11">
        <v>23.20890369770613</v>
      </c>
      <c r="R12" s="11">
        <v>23.390817236214609</v>
      </c>
      <c r="S12" s="11">
        <v>24.47056198168303</v>
      </c>
      <c r="T12" s="11">
        <v>24.44718296247455</v>
      </c>
      <c r="U12" s="11">
        <v>25.800021609195582</v>
      </c>
      <c r="V12" s="11">
        <v>27.040079951266073</v>
      </c>
      <c r="W12" s="11">
        <v>28.103818172232611</v>
      </c>
      <c r="X12" s="11">
        <v>26.695465326082832</v>
      </c>
      <c r="Y12" s="11">
        <v>26.700378326172647</v>
      </c>
      <c r="Z12" s="11">
        <v>26.901816475696794</v>
      </c>
      <c r="AA12" s="11">
        <v>27.15460807619753</v>
      </c>
      <c r="AB12" s="11">
        <v>27.377711976075954</v>
      </c>
      <c r="AC12" s="11">
        <v>27.590980992635174</v>
      </c>
      <c r="AD12" s="11">
        <v>27.810875923967114</v>
      </c>
      <c r="AE12" s="11">
        <v>28.011676172745769</v>
      </c>
      <c r="AF12" s="11">
        <v>28.187077144470909</v>
      </c>
      <c r="AG12" s="11">
        <v>28.367554186342016</v>
      </c>
      <c r="AH12" s="11">
        <v>28.555695474629925</v>
      </c>
      <c r="AI12" s="11">
        <v>28.750705020158552</v>
      </c>
      <c r="AJ12" s="11">
        <v>28.947149162870659</v>
      </c>
      <c r="AK12" s="11">
        <v>29.142068682004169</v>
      </c>
      <c r="AL12" s="11">
        <v>29.337348958342325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27.689443264544387</v>
      </c>
      <c r="N13" s="11">
        <v>24.935788418310015</v>
      </c>
      <c r="O13" s="11">
        <v>25.401239632710762</v>
      </c>
      <c r="P13" s="11">
        <v>26.89262080797975</v>
      </c>
      <c r="Q13" s="11">
        <v>27.704866289414557</v>
      </c>
      <c r="R13" s="11">
        <v>28.085336393808625</v>
      </c>
      <c r="S13" s="11">
        <v>29.404031382588872</v>
      </c>
      <c r="T13" s="11">
        <v>30.533290581093688</v>
      </c>
      <c r="U13" s="11">
        <v>31.370500745631947</v>
      </c>
      <c r="V13" s="11">
        <v>33.494594721401192</v>
      </c>
      <c r="W13" s="11">
        <v>35.721956350312233</v>
      </c>
      <c r="X13" s="11">
        <v>35.823735004260556</v>
      </c>
      <c r="Y13" s="11">
        <v>36.184204236305995</v>
      </c>
      <c r="Z13" s="11">
        <v>36.676848017364136</v>
      </c>
      <c r="AA13" s="11">
        <v>37.235965320131584</v>
      </c>
      <c r="AB13" s="11">
        <v>37.712936550655044</v>
      </c>
      <c r="AC13" s="11">
        <v>38.178982421360629</v>
      </c>
      <c r="AD13" s="11">
        <v>38.639132115216007</v>
      </c>
      <c r="AE13" s="11">
        <v>39.094564327634153</v>
      </c>
      <c r="AF13" s="11">
        <v>39.542088369520172</v>
      </c>
      <c r="AG13" s="11">
        <v>39.982306689890677</v>
      </c>
      <c r="AH13" s="11">
        <v>40.439485022399886</v>
      </c>
      <c r="AI13" s="11">
        <v>40.945182151870725</v>
      </c>
      <c r="AJ13" s="11">
        <v>41.407643044297558</v>
      </c>
      <c r="AK13" s="11">
        <v>41.877643785375888</v>
      </c>
      <c r="AL13" s="11">
        <v>42.347261296703714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52.753022835214551</v>
      </c>
      <c r="N15" s="87">
        <f>SUM(N16:N20)</f>
        <v>51.639326711961175</v>
      </c>
      <c r="O15" s="87">
        <f t="shared" ref="O15:AL15" si="5">SUM(O16:O20)</f>
        <v>54.568231363688938</v>
      </c>
      <c r="P15" s="87">
        <f t="shared" si="5"/>
        <v>55.191919725022842</v>
      </c>
      <c r="Q15" s="87">
        <f t="shared" si="5"/>
        <v>58.876083292493128</v>
      </c>
      <c r="R15" s="87">
        <f t="shared" si="5"/>
        <v>60.210257585346106</v>
      </c>
      <c r="S15" s="87">
        <f t="shared" si="5"/>
        <v>62.950882665783141</v>
      </c>
      <c r="T15" s="87">
        <f t="shared" si="5"/>
        <v>64.800285190844619</v>
      </c>
      <c r="U15" s="87">
        <f t="shared" si="5"/>
        <v>63.369888040165335</v>
      </c>
      <c r="V15" s="87">
        <f t="shared" si="5"/>
        <v>64.297516956303468</v>
      </c>
      <c r="W15" s="87">
        <f t="shared" si="5"/>
        <v>68.086169656927055</v>
      </c>
      <c r="X15" s="87">
        <f t="shared" si="5"/>
        <v>67.926605920752309</v>
      </c>
      <c r="Y15" s="87">
        <f t="shared" si="5"/>
        <v>68.386754873051473</v>
      </c>
      <c r="Z15" s="87">
        <f t="shared" si="5"/>
        <v>69.140934221774714</v>
      </c>
      <c r="AA15" s="87">
        <f t="shared" si="5"/>
        <v>70.071718412387355</v>
      </c>
      <c r="AB15" s="87">
        <f t="shared" si="5"/>
        <v>70.8714807089316</v>
      </c>
      <c r="AC15" s="87">
        <f t="shared" si="5"/>
        <v>71.617519219804336</v>
      </c>
      <c r="AD15" s="87">
        <f t="shared" si="5"/>
        <v>72.347666584509554</v>
      </c>
      <c r="AE15" s="87">
        <f t="shared" si="5"/>
        <v>73.036151783341595</v>
      </c>
      <c r="AF15" s="87">
        <f t="shared" si="5"/>
        <v>73.746700745930809</v>
      </c>
      <c r="AG15" s="87">
        <f t="shared" si="5"/>
        <v>74.470931498021699</v>
      </c>
      <c r="AH15" s="87">
        <f t="shared" si="5"/>
        <v>75.255014503114268</v>
      </c>
      <c r="AI15" s="87">
        <f t="shared" si="5"/>
        <v>76.054483240457131</v>
      </c>
      <c r="AJ15" s="87">
        <f t="shared" si="5"/>
        <v>76.860805035631827</v>
      </c>
      <c r="AK15" s="87">
        <f t="shared" si="5"/>
        <v>77.662828465215384</v>
      </c>
      <c r="AL15" s="87">
        <f t="shared" si="5"/>
        <v>78.491009873694267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8.4791881812487713</v>
      </c>
      <c r="N16" s="11">
        <v>7.9316650967672233</v>
      </c>
      <c r="O16" s="11">
        <v>8.5357769230686031</v>
      </c>
      <c r="P16" s="11">
        <v>9.0017796666365264</v>
      </c>
      <c r="Q16" s="11">
        <v>8.6093869809519337</v>
      </c>
      <c r="R16" s="11">
        <v>8.8123341385308578</v>
      </c>
      <c r="S16" s="11">
        <v>9.0878746164652462</v>
      </c>
      <c r="T16" s="11">
        <v>10.740790145831538</v>
      </c>
      <c r="U16" s="11">
        <v>10.508708851750338</v>
      </c>
      <c r="V16" s="11">
        <v>10.622488242201339</v>
      </c>
      <c r="W16" s="11">
        <v>11.432372485839808</v>
      </c>
      <c r="X16" s="11">
        <v>10.354471622416662</v>
      </c>
      <c r="Y16" s="11">
        <v>10.446032910656225</v>
      </c>
      <c r="Z16" s="11">
        <v>10.564145746498111</v>
      </c>
      <c r="AA16" s="11">
        <v>10.692920029482773</v>
      </c>
      <c r="AB16" s="11">
        <v>10.801485284282109</v>
      </c>
      <c r="AC16" s="11">
        <v>10.903447275661874</v>
      </c>
      <c r="AD16" s="11">
        <v>11.00298890919035</v>
      </c>
      <c r="AE16" s="11">
        <v>11.093549122415695</v>
      </c>
      <c r="AF16" s="11">
        <v>11.179442122411952</v>
      </c>
      <c r="AG16" s="11">
        <v>11.285895795845533</v>
      </c>
      <c r="AH16" s="11">
        <v>11.389972021574982</v>
      </c>
      <c r="AI16" s="11">
        <v>11.500230684161821</v>
      </c>
      <c r="AJ16" s="11">
        <v>11.608313440421039</v>
      </c>
      <c r="AK16" s="11">
        <v>11.715011815338672</v>
      </c>
      <c r="AL16" s="11">
        <v>11.815907095082672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5.3412718409217481</v>
      </c>
      <c r="N17" s="11">
        <v>6.9601010025276562</v>
      </c>
      <c r="O17" s="11">
        <v>6.6977870491353917</v>
      </c>
      <c r="P17" s="11">
        <v>6.7291371124601413</v>
      </c>
      <c r="Q17" s="11">
        <v>7.1526100624987548</v>
      </c>
      <c r="R17" s="11">
        <v>6.9872614433948819</v>
      </c>
      <c r="S17" s="11">
        <v>7.6238918711940107</v>
      </c>
      <c r="T17" s="11">
        <v>7.7503491386639558</v>
      </c>
      <c r="U17" s="11">
        <v>8.027976198511066</v>
      </c>
      <c r="V17" s="11">
        <v>8.1943651411463012</v>
      </c>
      <c r="W17" s="11">
        <v>8.2795156082857844</v>
      </c>
      <c r="X17" s="11">
        <v>12.163780557712139</v>
      </c>
      <c r="Y17" s="11">
        <v>12.380090756391725</v>
      </c>
      <c r="Z17" s="11">
        <v>12.650814125493772</v>
      </c>
      <c r="AA17" s="11">
        <v>12.950696069440452</v>
      </c>
      <c r="AB17" s="11">
        <v>13.230824541180203</v>
      </c>
      <c r="AC17" s="11">
        <v>13.511273263801881</v>
      </c>
      <c r="AD17" s="11">
        <v>13.800467353686299</v>
      </c>
      <c r="AE17" s="11">
        <v>14.075554545676628</v>
      </c>
      <c r="AF17" s="11">
        <v>14.357416951239882</v>
      </c>
      <c r="AG17" s="11">
        <v>14.643872506604705</v>
      </c>
      <c r="AH17" s="11">
        <v>14.959690611513265</v>
      </c>
      <c r="AI17" s="11">
        <v>15.259930969285136</v>
      </c>
      <c r="AJ17" s="11">
        <v>15.561678157911039</v>
      </c>
      <c r="AK17" s="11">
        <v>15.87125828612624</v>
      </c>
      <c r="AL17" s="11">
        <v>16.19340961459876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4.6322479869741748</v>
      </c>
      <c r="N18" s="11">
        <v>5.1022057363442128</v>
      </c>
      <c r="O18" s="11">
        <v>5.1030567859063325</v>
      </c>
      <c r="P18" s="11">
        <v>4.8478618300808929</v>
      </c>
      <c r="Q18" s="11">
        <v>4.9432978537114094</v>
      </c>
      <c r="R18" s="11">
        <v>5.2253691092217718</v>
      </c>
      <c r="S18" s="11">
        <v>5.3875445533426047</v>
      </c>
      <c r="T18" s="11">
        <v>5.0187767249772657</v>
      </c>
      <c r="U18" s="11">
        <v>4.8974111262857809</v>
      </c>
      <c r="V18" s="11">
        <v>4.8122240370097495</v>
      </c>
      <c r="W18" s="11">
        <v>5.1751889700818694</v>
      </c>
      <c r="X18" s="11">
        <v>4.3335330507171612</v>
      </c>
      <c r="Y18" s="11">
        <v>4.3822230458763842</v>
      </c>
      <c r="Z18" s="11">
        <v>4.4401833011736862</v>
      </c>
      <c r="AA18" s="11">
        <v>4.5096969324041831</v>
      </c>
      <c r="AB18" s="11">
        <v>4.5692759838683212</v>
      </c>
      <c r="AC18" s="11">
        <v>4.6185145420286826</v>
      </c>
      <c r="AD18" s="11">
        <v>4.6648155422163988</v>
      </c>
      <c r="AE18" s="11">
        <v>4.6980813007879991</v>
      </c>
      <c r="AF18" s="11">
        <v>4.7577123752176718</v>
      </c>
      <c r="AG18" s="11">
        <v>4.8064154960938623</v>
      </c>
      <c r="AH18" s="11">
        <v>4.8650403784580991</v>
      </c>
      <c r="AI18" s="11">
        <v>4.9095120220588901</v>
      </c>
      <c r="AJ18" s="11">
        <v>4.9856501191026021</v>
      </c>
      <c r="AK18" s="11">
        <v>5.0279256909783987</v>
      </c>
      <c r="AL18" s="11">
        <v>5.1058753605063441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7.0468606420998698</v>
      </c>
      <c r="N19" s="11">
        <v>7.2706709534695495</v>
      </c>
      <c r="O19" s="11">
        <v>8.5678992137451182</v>
      </c>
      <c r="P19" s="11">
        <v>8.0587132327071576</v>
      </c>
      <c r="Q19" s="11">
        <v>9.79929553228191</v>
      </c>
      <c r="R19" s="11">
        <v>10.03245875294046</v>
      </c>
      <c r="S19" s="11">
        <v>11.488738132059149</v>
      </c>
      <c r="T19" s="11">
        <v>10.499164102932859</v>
      </c>
      <c r="U19" s="11">
        <v>9.7398032385050008</v>
      </c>
      <c r="V19" s="11">
        <v>9.6284209191517167</v>
      </c>
      <c r="W19" s="11">
        <v>11.551278858336774</v>
      </c>
      <c r="X19" s="11">
        <v>9.9257675982016433</v>
      </c>
      <c r="Y19" s="11">
        <v>9.8098197316258737</v>
      </c>
      <c r="Z19" s="11">
        <v>9.8306136598893659</v>
      </c>
      <c r="AA19" s="11">
        <v>9.9299678432133049</v>
      </c>
      <c r="AB19" s="11">
        <v>10.01990814715931</v>
      </c>
      <c r="AC19" s="11">
        <v>10.095503547972058</v>
      </c>
      <c r="AD19" s="11">
        <v>10.168737293151539</v>
      </c>
      <c r="AE19" s="11">
        <v>10.241558408501234</v>
      </c>
      <c r="AF19" s="11">
        <v>10.315332444235008</v>
      </c>
      <c r="AG19" s="11">
        <v>10.393399910873004</v>
      </c>
      <c r="AH19" s="11">
        <v>10.48796417275374</v>
      </c>
      <c r="AI19" s="11">
        <v>10.591484510420697</v>
      </c>
      <c r="AJ19" s="11">
        <v>10.670588906826733</v>
      </c>
      <c r="AK19" s="11">
        <v>10.75896862717439</v>
      </c>
      <c r="AL19" s="11">
        <v>10.837518089090239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27.253454183969989</v>
      </c>
      <c r="N20" s="11">
        <v>24.374683922852533</v>
      </c>
      <c r="O20" s="11">
        <v>25.663711391833495</v>
      </c>
      <c r="P20" s="11">
        <v>26.554427883138125</v>
      </c>
      <c r="Q20" s="11">
        <v>28.37149286304912</v>
      </c>
      <c r="R20" s="11">
        <v>29.152834141258136</v>
      </c>
      <c r="S20" s="11">
        <v>29.362833492722135</v>
      </c>
      <c r="T20" s="11">
        <v>30.791205078438999</v>
      </c>
      <c r="U20" s="11">
        <v>30.195988625113142</v>
      </c>
      <c r="V20" s="11">
        <v>31.040018616794359</v>
      </c>
      <c r="W20" s="11">
        <v>31.647813734382822</v>
      </c>
      <c r="X20" s="11">
        <v>31.149053091704705</v>
      </c>
      <c r="Y20" s="11">
        <v>31.368588428501262</v>
      </c>
      <c r="Z20" s="11">
        <v>31.655177388719778</v>
      </c>
      <c r="AA20" s="11">
        <v>31.988437537846636</v>
      </c>
      <c r="AB20" s="11">
        <v>32.249986752441657</v>
      </c>
      <c r="AC20" s="11">
        <v>32.488780590339843</v>
      </c>
      <c r="AD20" s="11">
        <v>32.710657486264964</v>
      </c>
      <c r="AE20" s="11">
        <v>32.927408405960037</v>
      </c>
      <c r="AF20" s="11">
        <v>33.136796852826286</v>
      </c>
      <c r="AG20" s="11">
        <v>33.341347788604594</v>
      </c>
      <c r="AH20" s="11">
        <v>33.552347318814171</v>
      </c>
      <c r="AI20" s="11">
        <v>33.793325054530577</v>
      </c>
      <c r="AJ20" s="11">
        <v>34.034574411370414</v>
      </c>
      <c r="AK20" s="11">
        <v>34.289664045597682</v>
      </c>
      <c r="AL20" s="11">
        <v>34.538299714416254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52.371684598227077</v>
      </c>
      <c r="N22" s="87">
        <f>SUM(N23:N24)</f>
        <v>48.530181671190803</v>
      </c>
      <c r="O22" s="87">
        <f t="shared" ref="O22:AL22" si="7">SUM(O23:O24)</f>
        <v>49.048650616394134</v>
      </c>
      <c r="P22" s="87">
        <f t="shared" si="7"/>
        <v>48.756677367077543</v>
      </c>
      <c r="Q22" s="87">
        <f t="shared" si="7"/>
        <v>51.878930336943583</v>
      </c>
      <c r="R22" s="87">
        <f t="shared" si="7"/>
        <v>53.642195862786984</v>
      </c>
      <c r="S22" s="87">
        <f t="shared" si="7"/>
        <v>51.65833406106298</v>
      </c>
      <c r="T22" s="87">
        <f t="shared" si="7"/>
        <v>53.432121870183764</v>
      </c>
      <c r="U22" s="87">
        <f t="shared" si="7"/>
        <v>53.017075289049636</v>
      </c>
      <c r="V22" s="87">
        <f t="shared" si="7"/>
        <v>51.796149650216989</v>
      </c>
      <c r="W22" s="87">
        <f t="shared" si="7"/>
        <v>51.567234989892022</v>
      </c>
      <c r="X22" s="87">
        <f t="shared" si="7"/>
        <v>52.919665554038353</v>
      </c>
      <c r="Y22" s="87">
        <f t="shared" si="7"/>
        <v>52.675390495505994</v>
      </c>
      <c r="Z22" s="87">
        <f t="shared" si="7"/>
        <v>52.487945660474473</v>
      </c>
      <c r="AA22" s="87">
        <f t="shared" si="7"/>
        <v>52.359567381910523</v>
      </c>
      <c r="AB22" s="87">
        <f t="shared" si="7"/>
        <v>52.059991812972072</v>
      </c>
      <c r="AC22" s="87">
        <f t="shared" si="7"/>
        <v>51.643812377141941</v>
      </c>
      <c r="AD22" s="87">
        <f t="shared" si="7"/>
        <v>51.151799817943854</v>
      </c>
      <c r="AE22" s="87">
        <f t="shared" si="7"/>
        <v>50.765464740494373</v>
      </c>
      <c r="AF22" s="87">
        <f t="shared" si="7"/>
        <v>50.398239513407496</v>
      </c>
      <c r="AG22" s="87">
        <f t="shared" si="7"/>
        <v>50.07522419626396</v>
      </c>
      <c r="AH22" s="87">
        <f t="shared" si="7"/>
        <v>49.669522767435296</v>
      </c>
      <c r="AI22" s="87">
        <f t="shared" si="7"/>
        <v>49.101257236227291</v>
      </c>
      <c r="AJ22" s="87">
        <f t="shared" si="7"/>
        <v>48.588378696393349</v>
      </c>
      <c r="AK22" s="87">
        <f t="shared" si="7"/>
        <v>48.037798761789318</v>
      </c>
      <c r="AL22" s="87">
        <f t="shared" si="7"/>
        <v>47.47448748083383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38.617526731072559</v>
      </c>
      <c r="N23" s="11">
        <v>36.579917520887946</v>
      </c>
      <c r="O23" s="11">
        <v>37.397681510733264</v>
      </c>
      <c r="P23" s="11">
        <v>36.554360246387709</v>
      </c>
      <c r="Q23" s="11">
        <v>39.004024745773435</v>
      </c>
      <c r="R23" s="11">
        <v>41.355447069592024</v>
      </c>
      <c r="S23" s="11">
        <v>39.882079223778241</v>
      </c>
      <c r="T23" s="11">
        <v>41.258693139991472</v>
      </c>
      <c r="U23" s="11">
        <v>40.41317439449589</v>
      </c>
      <c r="V23" s="11">
        <v>40.152996128851363</v>
      </c>
      <c r="W23" s="11">
        <v>40.50783191949813</v>
      </c>
      <c r="X23" s="11">
        <v>41.827547766082255</v>
      </c>
      <c r="Y23" s="11">
        <v>41.80171740762794</v>
      </c>
      <c r="Z23" s="11">
        <v>41.837417182408252</v>
      </c>
      <c r="AA23" s="11">
        <v>41.940018753559471</v>
      </c>
      <c r="AB23" s="11">
        <v>41.925486726355985</v>
      </c>
      <c r="AC23" s="11">
        <v>41.853358614569927</v>
      </c>
      <c r="AD23" s="11">
        <v>41.745538128054115</v>
      </c>
      <c r="AE23" s="11">
        <v>41.612101011716334</v>
      </c>
      <c r="AF23" s="11">
        <v>41.470894358515118</v>
      </c>
      <c r="AG23" s="11">
        <v>41.349980481495422</v>
      </c>
      <c r="AH23" s="11">
        <v>41.207186729415689</v>
      </c>
      <c r="AI23" s="11">
        <v>41.038094498906389</v>
      </c>
      <c r="AJ23" s="11">
        <v>40.863863220557946</v>
      </c>
      <c r="AK23" s="11">
        <v>40.678810725908072</v>
      </c>
      <c r="AL23" s="11">
        <v>40.46207770211349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13.754157867154518</v>
      </c>
      <c r="N24" s="11">
        <v>11.950264150302861</v>
      </c>
      <c r="O24" s="11">
        <v>11.65096910566087</v>
      </c>
      <c r="P24" s="11">
        <v>12.20231712068983</v>
      </c>
      <c r="Q24" s="11">
        <v>12.874905591170146</v>
      </c>
      <c r="R24" s="11">
        <v>12.28674879319496</v>
      </c>
      <c r="S24" s="11">
        <v>11.776254837284739</v>
      </c>
      <c r="T24" s="11">
        <v>12.173428730192295</v>
      </c>
      <c r="U24" s="11">
        <v>12.603900894553744</v>
      </c>
      <c r="V24" s="11">
        <v>11.643153521365624</v>
      </c>
      <c r="W24" s="11">
        <v>11.059403070393889</v>
      </c>
      <c r="X24" s="11">
        <v>11.092117787956099</v>
      </c>
      <c r="Y24" s="11">
        <v>10.873673087878057</v>
      </c>
      <c r="Z24" s="11">
        <v>10.650528478066219</v>
      </c>
      <c r="AA24" s="11">
        <v>10.419548628351054</v>
      </c>
      <c r="AB24" s="11">
        <v>10.134505086616084</v>
      </c>
      <c r="AC24" s="11">
        <v>9.7904537625720103</v>
      </c>
      <c r="AD24" s="11">
        <v>9.4062616898897389</v>
      </c>
      <c r="AE24" s="11">
        <v>9.1533637287780376</v>
      </c>
      <c r="AF24" s="11">
        <v>8.9273451548923788</v>
      </c>
      <c r="AG24" s="11">
        <v>8.7252437147685402</v>
      </c>
      <c r="AH24" s="11">
        <v>8.4623360380196075</v>
      </c>
      <c r="AI24" s="11">
        <v>8.0631627373208996</v>
      </c>
      <c r="AJ24" s="11">
        <v>7.7245154758354069</v>
      </c>
      <c r="AK24" s="11">
        <v>7.3589880358812492</v>
      </c>
      <c r="AL24" s="11">
        <v>7.0124097787203423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40.575783194598635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45.619154536520213</v>
      </c>
      <c r="U26" s="87">
        <f t="shared" si="9"/>
        <v>43.818647077750391</v>
      </c>
      <c r="V26" s="87">
        <f t="shared" si="9"/>
        <v>44.402853801815944</v>
      </c>
      <c r="W26" s="87">
        <f t="shared" si="9"/>
        <v>38.51172323641498</v>
      </c>
      <c r="X26" s="87">
        <f t="shared" si="9"/>
        <v>39.322282841224563</v>
      </c>
      <c r="Y26" s="87">
        <f t="shared" si="9"/>
        <v>39.182734092627769</v>
      </c>
      <c r="Z26" s="87">
        <f t="shared" si="9"/>
        <v>39.16961240667068</v>
      </c>
      <c r="AA26" s="87">
        <f t="shared" si="9"/>
        <v>39.216291357976175</v>
      </c>
      <c r="AB26" s="87">
        <f t="shared" si="9"/>
        <v>39.162236962521817</v>
      </c>
      <c r="AC26" s="87">
        <f t="shared" si="9"/>
        <v>39.04732645029187</v>
      </c>
      <c r="AD26" s="87">
        <f t="shared" si="9"/>
        <v>38.918019186233387</v>
      </c>
      <c r="AE26" s="87">
        <f t="shared" si="9"/>
        <v>38.782700569642529</v>
      </c>
      <c r="AF26" s="87">
        <f t="shared" si="9"/>
        <v>38.671014312738571</v>
      </c>
      <c r="AG26" s="87">
        <f t="shared" si="9"/>
        <v>38.560503764950312</v>
      </c>
      <c r="AH26" s="87">
        <f t="shared" si="9"/>
        <v>38.445923815086516</v>
      </c>
      <c r="AI26" s="87">
        <f t="shared" si="9"/>
        <v>38.338577086845305</v>
      </c>
      <c r="AJ26" s="87">
        <f t="shared" si="9"/>
        <v>38.235392779765711</v>
      </c>
      <c r="AK26" s="87">
        <f t="shared" si="9"/>
        <v>38.122725252093936</v>
      </c>
      <c r="AL26" s="87">
        <f t="shared" si="9"/>
        <v>37.997984033910967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5.6886683259736204</v>
      </c>
      <c r="N27" s="11">
        <v>4.6169087560350466</v>
      </c>
      <c r="O27" s="11">
        <v>5.4849221088745859</v>
      </c>
      <c r="P27" s="11">
        <v>4.8807329734314679</v>
      </c>
      <c r="Q27" s="11">
        <v>6.1289741309141297</v>
      </c>
      <c r="R27" s="11">
        <v>6.2027654673988017</v>
      </c>
      <c r="S27" s="11">
        <v>6.759584215811925</v>
      </c>
      <c r="T27" s="11">
        <v>5.0871176828941058</v>
      </c>
      <c r="U27" s="11">
        <v>5.4153918727010097</v>
      </c>
      <c r="V27" s="11">
        <v>6.6390866607637289</v>
      </c>
      <c r="W27" s="11">
        <v>4.3084060306578777</v>
      </c>
      <c r="X27" s="11">
        <v>4.0393005303786156</v>
      </c>
      <c r="Y27" s="11">
        <v>4.0848902956184512</v>
      </c>
      <c r="Z27" s="11">
        <v>4.1543609752848045</v>
      </c>
      <c r="AA27" s="11">
        <v>4.2446035072238617</v>
      </c>
      <c r="AB27" s="11">
        <v>4.3132771820336915</v>
      </c>
      <c r="AC27" s="11">
        <v>4.3757776718914867</v>
      </c>
      <c r="AD27" s="11">
        <v>4.4341923809234185</v>
      </c>
      <c r="AE27" s="11">
        <v>4.4918983210759587</v>
      </c>
      <c r="AF27" s="11">
        <v>4.5479641420568715</v>
      </c>
      <c r="AG27" s="11">
        <v>4.6063572643449922</v>
      </c>
      <c r="AH27" s="11">
        <v>4.6655768957321655</v>
      </c>
      <c r="AI27" s="11">
        <v>4.725626962650467</v>
      </c>
      <c r="AJ27" s="11">
        <v>4.7848153545275851</v>
      </c>
      <c r="AK27" s="11">
        <v>4.8435994728824445</v>
      </c>
      <c r="AL27" s="11">
        <v>4.906501556186126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15.419594655349599</v>
      </c>
      <c r="N28" s="11">
        <v>15.67201841494513</v>
      </c>
      <c r="O28" s="11">
        <v>15.331748209799535</v>
      </c>
      <c r="P28" s="11">
        <v>15.861603729854583</v>
      </c>
      <c r="Q28" s="11">
        <v>17.209429678671178</v>
      </c>
      <c r="R28" s="11">
        <v>18.068621378152312</v>
      </c>
      <c r="S28" s="11">
        <v>17.763994743553756</v>
      </c>
      <c r="T28" s="11">
        <v>17.166413095181071</v>
      </c>
      <c r="U28" s="11">
        <v>16.992892389485391</v>
      </c>
      <c r="V28" s="11">
        <v>17.609622777065535</v>
      </c>
      <c r="W28" s="11">
        <v>15.063955371495434</v>
      </c>
      <c r="X28" s="11">
        <v>15.349972448943952</v>
      </c>
      <c r="Y28" s="11">
        <v>15.307937889820083</v>
      </c>
      <c r="Z28" s="11">
        <v>15.267712864839778</v>
      </c>
      <c r="AA28" s="11">
        <v>15.241484720902742</v>
      </c>
      <c r="AB28" s="11">
        <v>15.175791045081489</v>
      </c>
      <c r="AC28" s="11">
        <v>15.098387009094951</v>
      </c>
      <c r="AD28" s="11">
        <v>15.017569161284644</v>
      </c>
      <c r="AE28" s="11">
        <v>14.926752730964312</v>
      </c>
      <c r="AF28" s="11">
        <v>14.829526421952458</v>
      </c>
      <c r="AG28" s="11">
        <v>14.730934592064415</v>
      </c>
      <c r="AH28" s="11">
        <v>14.633047429051057</v>
      </c>
      <c r="AI28" s="11">
        <v>14.539841781629567</v>
      </c>
      <c r="AJ28" s="11">
        <v>14.438519977635956</v>
      </c>
      <c r="AK28" s="11">
        <v>14.335821806985058</v>
      </c>
      <c r="AL28" s="11">
        <v>14.231198903113466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13.152756560348321</v>
      </c>
      <c r="N29" s="11">
        <v>11.844264750898683</v>
      </c>
      <c r="O29" s="11">
        <v>10.227013753303844</v>
      </c>
      <c r="P29" s="11">
        <v>11.055460444701154</v>
      </c>
      <c r="Q29" s="11">
        <v>11.354335616227951</v>
      </c>
      <c r="R29" s="11">
        <v>12.011193668857642</v>
      </c>
      <c r="S29" s="11">
        <v>10.691566644786558</v>
      </c>
      <c r="T29" s="11">
        <v>12.187166624520039</v>
      </c>
      <c r="U29" s="11">
        <v>11.256340716940761</v>
      </c>
      <c r="V29" s="11">
        <v>10.535885273208246</v>
      </c>
      <c r="W29" s="11">
        <v>9.8282011773522715</v>
      </c>
      <c r="X29" s="11">
        <v>10.262156912614152</v>
      </c>
      <c r="Y29" s="11">
        <v>10.132284284797921</v>
      </c>
      <c r="Z29" s="11">
        <v>10.031418827832891</v>
      </c>
      <c r="AA29" s="11">
        <v>9.9309949858102105</v>
      </c>
      <c r="AB29" s="11">
        <v>9.8049273694487891</v>
      </c>
      <c r="AC29" s="11">
        <v>9.6727003894835359</v>
      </c>
      <c r="AD29" s="11">
        <v>9.5474397059823577</v>
      </c>
      <c r="AE29" s="11">
        <v>9.4210783818812374</v>
      </c>
      <c r="AF29" s="11">
        <v>9.3015211236348421</v>
      </c>
      <c r="AG29" s="11">
        <v>9.1805741373908045</v>
      </c>
      <c r="AH29" s="11">
        <v>9.0589340936171556</v>
      </c>
      <c r="AI29" s="11">
        <v>8.9352925771858622</v>
      </c>
      <c r="AJ29" s="11">
        <v>8.8101462357614651</v>
      </c>
      <c r="AK29" s="11">
        <v>8.6818651203504427</v>
      </c>
      <c r="AL29" s="11">
        <v>8.5548800659791873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8.5020931730745311</v>
      </c>
      <c r="N30" s="11">
        <v>8.4425912727197741</v>
      </c>
      <c r="O30" s="11">
        <v>9.3504817882282971</v>
      </c>
      <c r="P30" s="11">
        <v>9.5998995360911348</v>
      </c>
      <c r="Q30" s="11">
        <v>10.391697333401849</v>
      </c>
      <c r="R30" s="11">
        <v>10.699132493843589</v>
      </c>
      <c r="S30" s="11">
        <v>10.726899398381967</v>
      </c>
      <c r="T30" s="11">
        <v>11.178457133924994</v>
      </c>
      <c r="U30" s="11">
        <v>10.154022098623232</v>
      </c>
      <c r="V30" s="11">
        <v>9.6182590907784391</v>
      </c>
      <c r="W30" s="11">
        <v>9.3111606569094025</v>
      </c>
      <c r="X30" s="11">
        <v>9.670852949287843</v>
      </c>
      <c r="Y30" s="11">
        <v>9.6576216223913072</v>
      </c>
      <c r="Z30" s="11">
        <v>9.7161197387132088</v>
      </c>
      <c r="AA30" s="11">
        <v>9.7992081440393637</v>
      </c>
      <c r="AB30" s="11">
        <v>9.8682413659578483</v>
      </c>
      <c r="AC30" s="11">
        <v>9.9004613798219001</v>
      </c>
      <c r="AD30" s="11">
        <v>9.9188179380429684</v>
      </c>
      <c r="AE30" s="11">
        <v>9.9429711357210184</v>
      </c>
      <c r="AF30" s="11">
        <v>9.9920026250944005</v>
      </c>
      <c r="AG30" s="11">
        <v>10.042637771150096</v>
      </c>
      <c r="AH30" s="11">
        <v>10.088365396686132</v>
      </c>
      <c r="AI30" s="11">
        <v>10.137815765379404</v>
      </c>
      <c r="AJ30" s="11">
        <v>10.201911211840704</v>
      </c>
      <c r="AK30" s="11">
        <v>10.261438851875994</v>
      </c>
      <c r="AL30" s="11">
        <v>10.305403508632189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40.497878953508554</v>
      </c>
      <c r="N32" s="87">
        <f t="shared" si="10"/>
        <v>39.86192150320025</v>
      </c>
      <c r="O32" s="87">
        <f t="shared" si="10"/>
        <v>40.078051713659768</v>
      </c>
      <c r="P32" s="87">
        <f t="shared" si="10"/>
        <v>41.595548184101411</v>
      </c>
      <c r="Q32" s="87">
        <f t="shared" si="10"/>
        <v>45.34305711943707</v>
      </c>
      <c r="R32" s="87">
        <f t="shared" si="10"/>
        <v>45.472985724408076</v>
      </c>
      <c r="S32" s="87">
        <f t="shared" si="10"/>
        <v>49.528520003407998</v>
      </c>
      <c r="T32" s="87">
        <f t="shared" si="10"/>
        <v>49.510997491804872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48.329316866563097</v>
      </c>
      <c r="X32" s="87">
        <f t="shared" si="10"/>
        <v>47.949726338522453</v>
      </c>
      <c r="Y32" s="87">
        <f t="shared" si="10"/>
        <v>48.284785037168092</v>
      </c>
      <c r="Z32" s="87">
        <f t="shared" si="10"/>
        <v>48.756109423443675</v>
      </c>
      <c r="AA32" s="87">
        <f t="shared" si="10"/>
        <v>49.328770221458392</v>
      </c>
      <c r="AB32" s="87">
        <f t="shared" si="10"/>
        <v>49.801628184372973</v>
      </c>
      <c r="AC32" s="87">
        <f t="shared" si="10"/>
        <v>50.269011685382466</v>
      </c>
      <c r="AD32" s="87">
        <f t="shared" si="10"/>
        <v>50.734532987153052</v>
      </c>
      <c r="AE32" s="87">
        <f t="shared" ref="AE32" si="11">SUM(AE33:AE35)</f>
        <v>51.164579101319397</v>
      </c>
      <c r="AF32" s="87">
        <f t="shared" ref="AF32" si="12">SUM(AF33:AF35)</f>
        <v>51.6169203968293</v>
      </c>
      <c r="AG32" s="87">
        <f t="shared" ref="AG32" si="13">SUM(AG33:AG35)</f>
        <v>52.083183989216046</v>
      </c>
      <c r="AH32" s="87">
        <f t="shared" ref="AH32" si="14">SUM(AH33:AH35)</f>
        <v>52.559998481900756</v>
      </c>
      <c r="AI32" s="87">
        <f t="shared" ref="AI32" si="15">SUM(AI33:AI35)</f>
        <v>53.077082517410354</v>
      </c>
      <c r="AJ32" s="87">
        <f t="shared" ref="AJ32" si="16">SUM(AJ33:AJ35)</f>
        <v>53.605870953303096</v>
      </c>
      <c r="AK32" s="87">
        <f t="shared" ref="AK32" si="17">SUM(AK33:AK35)</f>
        <v>54.147703915314587</v>
      </c>
      <c r="AL32" s="87">
        <f t="shared" ref="AL32" si="18">SUM(AL33:AL35)</f>
        <v>54.720721103185731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30.279384218784593</v>
      </c>
      <c r="N33" s="11">
        <v>30.200904513009124</v>
      </c>
      <c r="O33" s="11">
        <v>30.096767236878822</v>
      </c>
      <c r="P33" s="11">
        <v>32.077572092256283</v>
      </c>
      <c r="Q33" s="11">
        <v>35.276453785182696</v>
      </c>
      <c r="R33" s="11">
        <v>34.826370446983972</v>
      </c>
      <c r="S33" s="11">
        <v>37.99439056351077</v>
      </c>
      <c r="T33" s="11">
        <v>38.524510154873553</v>
      </c>
      <c r="U33" s="11">
        <v>36.774846194812767</v>
      </c>
      <c r="V33" s="11">
        <v>37.830674881164171</v>
      </c>
      <c r="W33" s="11">
        <v>36.565361484940723</v>
      </c>
      <c r="X33" s="11">
        <v>36.922029946895535</v>
      </c>
      <c r="Y33" s="11">
        <v>37.236317769952329</v>
      </c>
      <c r="Z33" s="11">
        <v>37.659671340895123</v>
      </c>
      <c r="AA33" s="11">
        <v>38.166467537050472</v>
      </c>
      <c r="AB33" s="11">
        <v>38.609094588917799</v>
      </c>
      <c r="AC33" s="11">
        <v>39.056999408879186</v>
      </c>
      <c r="AD33" s="11">
        <v>39.506520932328243</v>
      </c>
      <c r="AE33" s="11">
        <v>39.927569602574188</v>
      </c>
      <c r="AF33" s="11">
        <v>40.365342403407297</v>
      </c>
      <c r="AG33" s="11">
        <v>40.816706105905808</v>
      </c>
      <c r="AH33" s="11">
        <v>41.275277794648758</v>
      </c>
      <c r="AI33" s="11">
        <v>41.774162169226798</v>
      </c>
      <c r="AJ33" s="11">
        <v>42.290031442811248</v>
      </c>
      <c r="AK33" s="11">
        <v>42.82488365123691</v>
      </c>
      <c r="AL33" s="11">
        <v>43.380612048742691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9.5178501891296126</v>
      </c>
      <c r="N34" s="11">
        <v>9.157316729941833</v>
      </c>
      <c r="O34" s="11">
        <v>9.5012640841182368</v>
      </c>
      <c r="P34" s="11">
        <v>9.0628932665754505</v>
      </c>
      <c r="Q34" s="11">
        <v>9.5417642664707518</v>
      </c>
      <c r="R34" s="11">
        <v>10.133560867796966</v>
      </c>
      <c r="S34" s="11">
        <v>11.102999670461092</v>
      </c>
      <c r="T34" s="11">
        <v>10.550090044792166</v>
      </c>
      <c r="U34" s="11">
        <v>9.9693990916488815</v>
      </c>
      <c r="V34" s="11">
        <v>11.022358976383284</v>
      </c>
      <c r="W34" s="11">
        <v>11.251642958101975</v>
      </c>
      <c r="X34" s="11">
        <v>10.659795895380656</v>
      </c>
      <c r="Y34" s="11">
        <v>10.675870070539613</v>
      </c>
      <c r="Z34" s="11">
        <v>10.718482057672746</v>
      </c>
      <c r="AA34" s="11">
        <v>10.777968834913604</v>
      </c>
      <c r="AB34" s="11">
        <v>10.802300772031236</v>
      </c>
      <c r="AC34" s="11">
        <v>10.817489593164193</v>
      </c>
      <c r="AD34" s="11">
        <v>10.829370880013277</v>
      </c>
      <c r="AE34" s="11">
        <v>10.835584402740629</v>
      </c>
      <c r="AF34" s="11">
        <v>10.844973937399843</v>
      </c>
      <c r="AG34" s="11">
        <v>10.856349511351084</v>
      </c>
      <c r="AH34" s="11">
        <v>10.870723845969991</v>
      </c>
      <c r="AI34" s="11">
        <v>10.88633904708233</v>
      </c>
      <c r="AJ34" s="11">
        <v>10.894016388338983</v>
      </c>
      <c r="AK34" s="11">
        <v>10.898451696153648</v>
      </c>
      <c r="AL34" s="11">
        <v>10.910527945758817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0.70064454559435096</v>
      </c>
      <c r="N35" s="11">
        <v>0.50370026024929215</v>
      </c>
      <c r="O35" s="11">
        <v>0.48002039266271251</v>
      </c>
      <c r="P35" s="11">
        <v>0.45508282526967764</v>
      </c>
      <c r="Q35" s="11">
        <v>0.52483906778362133</v>
      </c>
      <c r="R35" s="11">
        <v>0.513054409627139</v>
      </c>
      <c r="S35" s="11">
        <v>0.43112976943613396</v>
      </c>
      <c r="T35" s="11">
        <v>0.43639729213915668</v>
      </c>
      <c r="U35" s="11">
        <v>0.45651065118153772</v>
      </c>
      <c r="V35" s="11">
        <v>0.41065554810489918</v>
      </c>
      <c r="W35" s="11">
        <v>0.51231242352039552</v>
      </c>
      <c r="X35" s="11">
        <v>0.36790049624626642</v>
      </c>
      <c r="Y35" s="11">
        <v>0.37259719667615376</v>
      </c>
      <c r="Z35" s="11">
        <v>0.37795602487580771</v>
      </c>
      <c r="AA35" s="11">
        <v>0.38433384949431754</v>
      </c>
      <c r="AB35" s="11">
        <v>0.39023282342393378</v>
      </c>
      <c r="AC35" s="11">
        <v>0.39452268333909002</v>
      </c>
      <c r="AD35" s="11">
        <v>0.39864117481152872</v>
      </c>
      <c r="AE35" s="11">
        <v>0.40142509600458165</v>
      </c>
      <c r="AF35" s="11">
        <v>0.40660405602216199</v>
      </c>
      <c r="AG35" s="11">
        <v>0.41012837195915458</v>
      </c>
      <c r="AH35" s="11">
        <v>0.41399684128200909</v>
      </c>
      <c r="AI35" s="11">
        <v>0.41658130110122171</v>
      </c>
      <c r="AJ35" s="11">
        <v>0.42182312215286455</v>
      </c>
      <c r="AK35" s="11">
        <v>0.42436856792402827</v>
      </c>
      <c r="AL35" s="11">
        <v>0.42958110868422483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35.022914246003843</v>
      </c>
      <c r="N37" s="87">
        <f t="shared" ref="N37:AL37" si="19">SUM(N38:N39)</f>
        <v>36.406647643694548</v>
      </c>
      <c r="O37" s="87">
        <f t="shared" si="19"/>
        <v>36.632706484157254</v>
      </c>
      <c r="P37" s="87">
        <f t="shared" si="19"/>
        <v>36.40533361241242</v>
      </c>
      <c r="Q37" s="87">
        <f t="shared" si="19"/>
        <v>38.046707928519666</v>
      </c>
      <c r="R37" s="87">
        <f t="shared" si="19"/>
        <v>39.663867963245281</v>
      </c>
      <c r="S37" s="87">
        <f t="shared" si="19"/>
        <v>39.137874763314585</v>
      </c>
      <c r="T37" s="87">
        <f t="shared" si="19"/>
        <v>38.251768585125291</v>
      </c>
      <c r="U37" s="87">
        <f t="shared" si="19"/>
        <v>37.996308529234959</v>
      </c>
      <c r="V37" s="87">
        <f t="shared" si="19"/>
        <v>35.765397470514145</v>
      </c>
      <c r="W37" s="87">
        <f t="shared" si="19"/>
        <v>35.453309743575232</v>
      </c>
      <c r="X37" s="87">
        <f t="shared" si="19"/>
        <v>35.513985161050776</v>
      </c>
      <c r="Y37" s="87">
        <f t="shared" si="19"/>
        <v>35.604910279176977</v>
      </c>
      <c r="Z37" s="87">
        <f t="shared" si="19"/>
        <v>35.749274360539594</v>
      </c>
      <c r="AA37" s="87">
        <f t="shared" si="19"/>
        <v>35.948112383807825</v>
      </c>
      <c r="AB37" s="87">
        <f t="shared" si="19"/>
        <v>36.050797031373847</v>
      </c>
      <c r="AC37" s="87">
        <f t="shared" si="19"/>
        <v>36.111869941175499</v>
      </c>
      <c r="AD37" s="87">
        <f t="shared" si="19"/>
        <v>36.142087842916546</v>
      </c>
      <c r="AE37" s="87">
        <f t="shared" si="19"/>
        <v>36.166112327356842</v>
      </c>
      <c r="AF37" s="87">
        <f t="shared" si="19"/>
        <v>36.192362104501981</v>
      </c>
      <c r="AG37" s="87">
        <f t="shared" si="19"/>
        <v>36.249278983362636</v>
      </c>
      <c r="AH37" s="87">
        <f t="shared" si="19"/>
        <v>36.265676847306814</v>
      </c>
      <c r="AI37" s="87">
        <f t="shared" si="19"/>
        <v>36.321605124377093</v>
      </c>
      <c r="AJ37" s="87">
        <f t="shared" si="19"/>
        <v>36.359969071883114</v>
      </c>
      <c r="AK37" s="87">
        <f t="shared" si="19"/>
        <v>36.392422092258244</v>
      </c>
      <c r="AL37" s="87">
        <f t="shared" si="19"/>
        <v>36.432806461044784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28.597388816843303</v>
      </c>
      <c r="N38" s="11">
        <v>30.427044063578318</v>
      </c>
      <c r="O38" s="11">
        <v>30.342989036372138</v>
      </c>
      <c r="P38" s="11">
        <v>30.141160961715421</v>
      </c>
      <c r="Q38" s="11">
        <v>31.835856430124188</v>
      </c>
      <c r="R38" s="11">
        <v>32.655691486787738</v>
      </c>
      <c r="S38" s="11">
        <v>32.210854074648893</v>
      </c>
      <c r="T38" s="11">
        <v>30.696010752391569</v>
      </c>
      <c r="U38" s="11">
        <v>30.385016757078724</v>
      </c>
      <c r="V38" s="11">
        <v>28.318392298640749</v>
      </c>
      <c r="W38" s="11">
        <v>27.964043166280533</v>
      </c>
      <c r="X38" s="11">
        <v>27.602389072645121</v>
      </c>
      <c r="Y38" s="11">
        <v>27.602668890081027</v>
      </c>
      <c r="Z38" s="11">
        <v>27.635461933225741</v>
      </c>
      <c r="AA38" s="11">
        <v>27.711534510397247</v>
      </c>
      <c r="AB38" s="11">
        <v>27.710825564964381</v>
      </c>
      <c r="AC38" s="11">
        <v>27.675248771616356</v>
      </c>
      <c r="AD38" s="11">
        <v>27.610172737747813</v>
      </c>
      <c r="AE38" s="11">
        <v>27.534917679403641</v>
      </c>
      <c r="AF38" s="11">
        <v>27.459841044982991</v>
      </c>
      <c r="AG38" s="11">
        <v>27.415621994750587</v>
      </c>
      <c r="AH38" s="11">
        <v>27.327919304405064</v>
      </c>
      <c r="AI38" s="11">
        <v>27.279875353781573</v>
      </c>
      <c r="AJ38" s="11">
        <v>27.212157808513727</v>
      </c>
      <c r="AK38" s="11">
        <v>27.132898500909192</v>
      </c>
      <c r="AL38" s="11">
        <v>27.063178271985048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6.425525429160543</v>
      </c>
      <c r="N39" s="11">
        <v>5.9796035801162297</v>
      </c>
      <c r="O39" s="11">
        <v>6.289717447785117</v>
      </c>
      <c r="P39" s="11">
        <v>6.2641726506970006</v>
      </c>
      <c r="Q39" s="11">
        <v>6.2108514983954795</v>
      </c>
      <c r="R39" s="11">
        <v>7.0081764764575425</v>
      </c>
      <c r="S39" s="11">
        <v>6.9270206886656931</v>
      </c>
      <c r="T39" s="11">
        <v>7.5557578327337245</v>
      </c>
      <c r="U39" s="11">
        <v>7.6112917721562336</v>
      </c>
      <c r="V39" s="11">
        <v>7.4470051718733963</v>
      </c>
      <c r="W39" s="11">
        <v>7.4892665772946962</v>
      </c>
      <c r="X39" s="11">
        <v>7.9115960884056564</v>
      </c>
      <c r="Y39" s="11">
        <v>8.0022413890959463</v>
      </c>
      <c r="Z39" s="11">
        <v>8.113812427313853</v>
      </c>
      <c r="AA39" s="11">
        <v>8.2365778734105763</v>
      </c>
      <c r="AB39" s="11">
        <v>8.3399714664094642</v>
      </c>
      <c r="AC39" s="11">
        <v>8.4366211695591424</v>
      </c>
      <c r="AD39" s="11">
        <v>8.5319151051687339</v>
      </c>
      <c r="AE39" s="11">
        <v>8.6311946479532029</v>
      </c>
      <c r="AF39" s="11">
        <v>8.7325210595189908</v>
      </c>
      <c r="AG39" s="11">
        <v>8.8336569886120468</v>
      </c>
      <c r="AH39" s="11">
        <v>8.937757542901748</v>
      </c>
      <c r="AI39" s="11">
        <v>9.0417297705955182</v>
      </c>
      <c r="AJ39" s="11">
        <v>9.1478112633693911</v>
      </c>
      <c r="AK39" s="11">
        <v>9.2595235913490512</v>
      </c>
      <c r="AL39" s="11">
        <v>9.3696281890597355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27.865079044115859</v>
      </c>
      <c r="N41" s="87">
        <f t="shared" ref="N41" si="20">SUM(N42:N43)</f>
        <v>26.426429503549137</v>
      </c>
      <c r="O41" s="87">
        <f t="shared" ref="O41" si="21">SUM(O42:O43)</f>
        <v>25.672052269974674</v>
      </c>
      <c r="P41" s="87">
        <f t="shared" ref="P41" si="22">SUM(P42:P43)</f>
        <v>26.079270465494837</v>
      </c>
      <c r="Q41" s="87">
        <f t="shared" ref="Q41" si="23">SUM(Q42:Q43)</f>
        <v>27.483558768278815</v>
      </c>
      <c r="R41" s="87">
        <f t="shared" ref="R41" si="24">SUM(R42:R43)</f>
        <v>28.081136390352</v>
      </c>
      <c r="S41" s="87">
        <f t="shared" ref="S41" si="25">SUM(S42:S43)</f>
        <v>29.469396592924703</v>
      </c>
      <c r="T41" s="87">
        <f t="shared" ref="T41" si="26">SUM(T42:T43)</f>
        <v>29.244985463812473</v>
      </c>
      <c r="U41" s="87">
        <f t="shared" ref="U41" si="27">SUM(U42:U43)</f>
        <v>30.858534905956496</v>
      </c>
      <c r="V41" s="87">
        <f t="shared" ref="V41" si="28">SUM(V42:V43)</f>
        <v>30.623689392947981</v>
      </c>
      <c r="W41" s="87">
        <f t="shared" ref="W41" si="29">SUM(W42:W43)</f>
        <v>26.939946604326909</v>
      </c>
      <c r="X41" s="87">
        <f t="shared" ref="X41" si="30">SUM(X42:X43)</f>
        <v>28.431150344497389</v>
      </c>
      <c r="Y41" s="87">
        <f t="shared" ref="Y41" si="31">SUM(Y42:Y43)</f>
        <v>28.467552070609322</v>
      </c>
      <c r="Z41" s="87">
        <f t="shared" ref="Z41" si="32">SUM(Z42:Z43)</f>
        <v>28.541496586363383</v>
      </c>
      <c r="AA41" s="87">
        <f t="shared" ref="AA41" si="33">SUM(AA42:AA43)</f>
        <v>28.629640488461114</v>
      </c>
      <c r="AB41" s="87">
        <f t="shared" ref="AB41" si="34">SUM(AB42:AB43)</f>
        <v>28.647488963693974</v>
      </c>
      <c r="AC41" s="87">
        <f t="shared" ref="AC41" si="35">SUM(AC42:AC43)</f>
        <v>28.614463494573691</v>
      </c>
      <c r="AD41" s="87">
        <f t="shared" ref="AD41" si="36">SUM(AD42:AD43)</f>
        <v>28.570508177312089</v>
      </c>
      <c r="AE41" s="87">
        <f t="shared" ref="AE41" si="37">SUM(AE42:AE43)</f>
        <v>28.532608159828325</v>
      </c>
      <c r="AF41" s="87">
        <f t="shared" ref="AF41" si="38">SUM(AF42:AF43)</f>
        <v>28.490652002763426</v>
      </c>
      <c r="AG41" s="87">
        <f t="shared" ref="AG41" si="39">SUM(AG42:AG43)</f>
        <v>28.442393240912203</v>
      </c>
      <c r="AH41" s="87">
        <f t="shared" ref="AH41" si="40">SUM(AH42:AH43)</f>
        <v>28.401159463603271</v>
      </c>
      <c r="AI41" s="87">
        <f t="shared" ref="AI41" si="41">SUM(AI42:AI43)</f>
        <v>28.347166862267024</v>
      </c>
      <c r="AJ41" s="87">
        <f t="shared" ref="AJ41" si="42">SUM(AJ42:AJ43)</f>
        <v>28.303544119890319</v>
      </c>
      <c r="AK41" s="87">
        <f t="shared" ref="AK41" si="43">SUM(AK42:AK43)</f>
        <v>28.247034066239351</v>
      </c>
      <c r="AL41" s="87">
        <f t="shared" ref="AL41" si="44">SUM(AL42:AL43)</f>
        <v>28.184831711289959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11.150760005253115</v>
      </c>
      <c r="N42" s="11">
        <v>10.572184390472836</v>
      </c>
      <c r="O42" s="11">
        <v>10.487838318649979</v>
      </c>
      <c r="P42" s="11">
        <v>10.818297910616963</v>
      </c>
      <c r="Q42" s="11">
        <v>11.814495811213744</v>
      </c>
      <c r="R42" s="11">
        <v>11.842277087192301</v>
      </c>
      <c r="S42" s="11">
        <v>11.345231061733108</v>
      </c>
      <c r="T42" s="11">
        <v>12.51521774297407</v>
      </c>
      <c r="U42" s="11">
        <v>12.378930540340159</v>
      </c>
      <c r="V42" s="11">
        <v>11.656117258642581</v>
      </c>
      <c r="W42" s="11">
        <v>10.179592196433891</v>
      </c>
      <c r="X42" s="11">
        <v>11.008858427320034</v>
      </c>
      <c r="Y42" s="11">
        <v>11.00620298597879</v>
      </c>
      <c r="Z42" s="11">
        <v>11.009740582213897</v>
      </c>
      <c r="AA42" s="11">
        <v>11.009276955915032</v>
      </c>
      <c r="AB42" s="11">
        <v>10.983885786223206</v>
      </c>
      <c r="AC42" s="11">
        <v>10.929338470973569</v>
      </c>
      <c r="AD42" s="11">
        <v>10.8695774132282</v>
      </c>
      <c r="AE42" s="11">
        <v>10.809608640799439</v>
      </c>
      <c r="AF42" s="11">
        <v>10.750448647210527</v>
      </c>
      <c r="AG42" s="11">
        <v>10.684809222061586</v>
      </c>
      <c r="AH42" s="11">
        <v>10.617192142170429</v>
      </c>
      <c r="AI42" s="11">
        <v>10.54419015310731</v>
      </c>
      <c r="AJ42" s="11">
        <v>10.476579481966843</v>
      </c>
      <c r="AK42" s="11">
        <v>10.396533881451798</v>
      </c>
      <c r="AL42" s="11">
        <v>10.314131585234092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16.714319038862744</v>
      </c>
      <c r="N43" s="11">
        <v>15.854245113076303</v>
      </c>
      <c r="O43" s="11">
        <v>15.184213951324695</v>
      </c>
      <c r="P43" s="11">
        <v>15.260972554877874</v>
      </c>
      <c r="Q43" s="11">
        <v>15.669062957065071</v>
      </c>
      <c r="R43" s="11">
        <v>16.2388593031597</v>
      </c>
      <c r="S43" s="11">
        <v>18.124165531191593</v>
      </c>
      <c r="T43" s="11">
        <v>16.729767720838403</v>
      </c>
      <c r="U43" s="11">
        <v>18.479604365616336</v>
      </c>
      <c r="V43" s="11">
        <v>18.967572134305399</v>
      </c>
      <c r="W43" s="11">
        <v>16.760354407893018</v>
      </c>
      <c r="X43" s="11">
        <v>17.422291917177358</v>
      </c>
      <c r="Y43" s="11">
        <v>17.461349084630534</v>
      </c>
      <c r="Z43" s="11">
        <v>17.531756004149486</v>
      </c>
      <c r="AA43" s="11">
        <v>17.620363532546079</v>
      </c>
      <c r="AB43" s="11">
        <v>17.663603177470765</v>
      </c>
      <c r="AC43" s="11">
        <v>17.685125023600122</v>
      </c>
      <c r="AD43" s="11">
        <v>17.700930764083889</v>
      </c>
      <c r="AE43" s="11">
        <v>17.722999519028885</v>
      </c>
      <c r="AF43" s="11">
        <v>17.740203355552897</v>
      </c>
      <c r="AG43" s="11">
        <v>17.757584018850618</v>
      </c>
      <c r="AH43" s="11">
        <v>17.78396732143284</v>
      </c>
      <c r="AI43" s="11">
        <v>17.802976709159712</v>
      </c>
      <c r="AJ43" s="11">
        <v>17.826964637923474</v>
      </c>
      <c r="AK43" s="11">
        <v>17.850500184787553</v>
      </c>
      <c r="AL43" s="11">
        <v>17.870700126055866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52.781631781059133</v>
      </c>
      <c r="N45" s="87">
        <f t="shared" ref="N45" si="45">SUM(N46:N47)</f>
        <v>48.771442813375103</v>
      </c>
      <c r="O45" s="87">
        <f t="shared" ref="O45" si="46">SUM(O46:O47)</f>
        <v>50.125930513857881</v>
      </c>
      <c r="P45" s="87">
        <f t="shared" ref="P45" si="47">SUM(P46:P47)</f>
        <v>51.722981611260963</v>
      </c>
      <c r="Q45" s="87">
        <f t="shared" ref="Q45" si="48">SUM(Q46:Q47)</f>
        <v>56.525791067948944</v>
      </c>
      <c r="R45" s="87">
        <f t="shared" ref="R45" si="49">SUM(R46:R47)</f>
        <v>58.204401406163512</v>
      </c>
      <c r="S45" s="87">
        <f t="shared" ref="S45" si="50">SUM(S46:S47)</f>
        <v>57.156617718211407</v>
      </c>
      <c r="T45" s="87">
        <f t="shared" ref="T45" si="51">SUM(T46:T47)</f>
        <v>56.140680948525677</v>
      </c>
      <c r="U45" s="87">
        <f t="shared" ref="U45" si="52">SUM(U46:U47)</f>
        <v>56.688846634169487</v>
      </c>
      <c r="V45" s="87">
        <f t="shared" ref="V45" si="53">SUM(V46:V47)</f>
        <v>56.620399033572909</v>
      </c>
      <c r="W45" s="87">
        <f t="shared" ref="W45" si="54">SUM(W46:W47)</f>
        <v>51.784139450386299</v>
      </c>
      <c r="X45" s="87">
        <f t="shared" ref="X45" si="55">SUM(X46:X47)</f>
        <v>52.10165268687701</v>
      </c>
      <c r="Y45" s="87">
        <f t="shared" ref="Y45" si="56">SUM(Y46:Y47)</f>
        <v>51.9819562099553</v>
      </c>
      <c r="Z45" s="87">
        <f t="shared" ref="Z45" si="57">SUM(Z46:Z47)</f>
        <v>52.04930814725293</v>
      </c>
      <c r="AA45" s="87">
        <f t="shared" ref="AA45" si="58">SUM(AA46:AA47)</f>
        <v>52.240804323771272</v>
      </c>
      <c r="AB45" s="87">
        <f t="shared" ref="AB45" si="59">SUM(AB46:AB47)</f>
        <v>52.279852639839177</v>
      </c>
      <c r="AC45" s="87">
        <f t="shared" ref="AC45" si="60">SUM(AC46:AC47)</f>
        <v>52.266161360391834</v>
      </c>
      <c r="AD45" s="87">
        <f t="shared" ref="AD45" si="61">SUM(AD46:AD47)</f>
        <v>52.216378850029081</v>
      </c>
      <c r="AE45" s="87">
        <f t="shared" ref="AE45" si="62">SUM(AE46:AE47)</f>
        <v>52.122149071265845</v>
      </c>
      <c r="AF45" s="87">
        <f t="shared" ref="AF45" si="63">SUM(AF46:AF47)</f>
        <v>52.028422507918492</v>
      </c>
      <c r="AG45" s="87">
        <f t="shared" ref="AG45" si="64">SUM(AG46:AG47)</f>
        <v>51.928743790367683</v>
      </c>
      <c r="AH45" s="87">
        <f t="shared" ref="AH45" si="65">SUM(AH46:AH47)</f>
        <v>51.832969309225064</v>
      </c>
      <c r="AI45" s="87">
        <f t="shared" ref="AI45" si="66">SUM(AI46:AI47)</f>
        <v>51.723803980525645</v>
      </c>
      <c r="AJ45" s="87">
        <f t="shared" ref="AJ45" si="67">SUM(AJ46:AJ47)</f>
        <v>51.608851617245691</v>
      </c>
      <c r="AK45" s="87">
        <f t="shared" ref="AK45" si="68">SUM(AK46:AK47)</f>
        <v>51.486855983777218</v>
      </c>
      <c r="AL45" s="87">
        <f t="shared" ref="AL45" si="69">SUM(AL46:AL47)</f>
        <v>51.356894655992406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7.6035795311906798</v>
      </c>
      <c r="N46" s="11">
        <v>7.0965798354609788</v>
      </c>
      <c r="O46" s="11">
        <v>6.9052156973808403</v>
      </c>
      <c r="P46" s="11">
        <v>6.7681739936128169</v>
      </c>
      <c r="Q46" s="11">
        <v>7.8014346396869723</v>
      </c>
      <c r="R46" s="11">
        <v>7.970132567310003</v>
      </c>
      <c r="S46" s="11">
        <v>7.8486019544703849</v>
      </c>
      <c r="T46" s="11">
        <v>7.7195397615166694</v>
      </c>
      <c r="U46" s="11">
        <v>7.6523352566324307</v>
      </c>
      <c r="V46" s="11">
        <v>7.0139765994807082</v>
      </c>
      <c r="W46" s="11">
        <v>6.1648639460946812</v>
      </c>
      <c r="X46" s="11">
        <v>10.630442874858645</v>
      </c>
      <c r="Y46" s="11">
        <v>10.786817024029787</v>
      </c>
      <c r="Z46" s="11">
        <v>10.976600955039734</v>
      </c>
      <c r="AA46" s="11">
        <v>11.184628900091143</v>
      </c>
      <c r="AB46" s="11">
        <v>11.377245049988975</v>
      </c>
      <c r="AC46" s="11">
        <v>11.570288546413845</v>
      </c>
      <c r="AD46" s="11">
        <v>11.754129752398002</v>
      </c>
      <c r="AE46" s="11">
        <v>11.925501035763546</v>
      </c>
      <c r="AF46" s="11">
        <v>12.100166166746822</v>
      </c>
      <c r="AG46" s="11">
        <v>12.28107458069578</v>
      </c>
      <c r="AH46" s="11">
        <v>12.475651269198714</v>
      </c>
      <c r="AI46" s="11">
        <v>12.671049973890584</v>
      </c>
      <c r="AJ46" s="11">
        <v>12.860472949854039</v>
      </c>
      <c r="AK46" s="11">
        <v>13.044623295247989</v>
      </c>
      <c r="AL46" s="11">
        <v>13.227570268039601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45.17805224986845</v>
      </c>
      <c r="N47" s="11">
        <v>41.674862977914124</v>
      </c>
      <c r="O47" s="11">
        <v>43.220714816477042</v>
      </c>
      <c r="P47" s="11">
        <v>44.954807617648143</v>
      </c>
      <c r="Q47" s="11">
        <v>48.72435642826197</v>
      </c>
      <c r="R47" s="11">
        <v>50.234268838853509</v>
      </c>
      <c r="S47" s="11">
        <v>49.308015763741025</v>
      </c>
      <c r="T47" s="11">
        <v>48.421141187009006</v>
      </c>
      <c r="U47" s="11">
        <v>49.036511377537053</v>
      </c>
      <c r="V47" s="11">
        <v>49.606422434092202</v>
      </c>
      <c r="W47" s="11">
        <v>45.619275504291615</v>
      </c>
      <c r="X47" s="11">
        <v>41.471209812018365</v>
      </c>
      <c r="Y47" s="11">
        <v>41.195139185925512</v>
      </c>
      <c r="Z47" s="11">
        <v>41.072707192213194</v>
      </c>
      <c r="AA47" s="11">
        <v>41.056175423680131</v>
      </c>
      <c r="AB47" s="11">
        <v>40.902607589850206</v>
      </c>
      <c r="AC47" s="11">
        <v>40.695872813977985</v>
      </c>
      <c r="AD47" s="11">
        <v>40.46224909763108</v>
      </c>
      <c r="AE47" s="11">
        <v>40.196648035502299</v>
      </c>
      <c r="AF47" s="11">
        <v>39.928256341171668</v>
      </c>
      <c r="AG47" s="11">
        <v>39.647669209671903</v>
      </c>
      <c r="AH47" s="11">
        <v>39.35731804002635</v>
      </c>
      <c r="AI47" s="11">
        <v>39.052754006635062</v>
      </c>
      <c r="AJ47" s="11">
        <v>38.748378667391655</v>
      </c>
      <c r="AK47" s="11">
        <v>38.442232688529231</v>
      </c>
      <c r="AL47" s="11">
        <v>38.129324387952806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432.21899999999994</v>
      </c>
      <c r="N49" s="87">
        <f t="shared" si="70"/>
        <v>420.13099999999997</v>
      </c>
      <c r="O49" s="87">
        <f t="shared" si="70"/>
        <v>428.87600000000003</v>
      </c>
      <c r="P49" s="87">
        <f t="shared" si="70"/>
        <v>440.41700000000026</v>
      </c>
      <c r="Q49" s="87">
        <f t="shared" si="70"/>
        <v>468.72500000000008</v>
      </c>
      <c r="R49" s="87">
        <f t="shared" si="70"/>
        <v>481.63599999999997</v>
      </c>
      <c r="S49" s="87">
        <f t="shared" si="70"/>
        <v>490.31500000000005</v>
      </c>
      <c r="T49" s="87">
        <f t="shared" si="70"/>
        <v>500.05100000000016</v>
      </c>
      <c r="U49" s="87">
        <f t="shared" si="70"/>
        <v>496.12699999999978</v>
      </c>
      <c r="V49" s="87">
        <f t="shared" si="70"/>
        <v>506.50599999999963</v>
      </c>
      <c r="W49" s="87">
        <f t="shared" si="70"/>
        <v>498.63900000000018</v>
      </c>
      <c r="X49" s="87">
        <f t="shared" si="70"/>
        <v>500.72799999999995</v>
      </c>
      <c r="Y49" s="87">
        <f t="shared" si="70"/>
        <v>502.73700000000008</v>
      </c>
      <c r="Z49" s="87">
        <f t="shared" si="70"/>
        <v>506.32599999999996</v>
      </c>
      <c r="AA49" s="87">
        <f t="shared" si="70"/>
        <v>510.83300000000025</v>
      </c>
      <c r="AB49" s="87">
        <f t="shared" si="70"/>
        <v>514.14499999999975</v>
      </c>
      <c r="AC49" s="87">
        <f t="shared" si="70"/>
        <v>516.98199999999986</v>
      </c>
      <c r="AD49" s="87">
        <f t="shared" si="70"/>
        <v>519.63999999999987</v>
      </c>
      <c r="AE49" s="87">
        <f t="shared" ref="AE49:AL49" si="71">SUM(AE5,AE9,AE15,AE22,AE26,AE32,AE37,AE41,AE45)</f>
        <v>522.25900000000036</v>
      </c>
      <c r="AF49" s="87">
        <f t="shared" si="71"/>
        <v>524.87899999999991</v>
      </c>
      <c r="AG49" s="87">
        <f t="shared" si="71"/>
        <v>527.61300000000017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535.78599999999983</v>
      </c>
      <c r="AK49" s="87">
        <f t="shared" si="71"/>
        <v>538.51300000000026</v>
      </c>
      <c r="AL49" s="87">
        <f t="shared" si="71"/>
        <v>541.25400000000002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8.9262167360284667E-2</v>
      </c>
      <c r="N52" s="337">
        <f t="shared" si="73"/>
        <v>9.7976913547601796E-2</v>
      </c>
      <c r="O52" s="337">
        <f t="shared" si="73"/>
        <v>0.10118856851324003</v>
      </c>
      <c r="P52" s="337">
        <f t="shared" si="73"/>
        <v>0.10247475331256124</v>
      </c>
      <c r="Q52" s="337">
        <f t="shared" si="73"/>
        <v>9.9860190713991617E-2</v>
      </c>
      <c r="R52" s="337">
        <f t="shared" si="73"/>
        <v>0.10330802757765366</v>
      </c>
      <c r="S52" s="337">
        <f t="shared" si="73"/>
        <v>0.10255575707429272</v>
      </c>
      <c r="T52" s="337">
        <f t="shared" si="73"/>
        <v>0.10898353810456538</v>
      </c>
      <c r="U52" s="337">
        <f t="shared" si="73"/>
        <v>0.10794841361396748</v>
      </c>
      <c r="V52" s="337">
        <f t="shared" si="73"/>
        <v>0.11096213233062799</v>
      </c>
      <c r="W52" s="337">
        <f t="shared" si="73"/>
        <v>0.11386358444660852</v>
      </c>
      <c r="X52" s="337">
        <f t="shared" si="73"/>
        <v>0.10280163292147643</v>
      </c>
      <c r="Y52" s="337">
        <f t="shared" si="73"/>
        <v>0.10336104162793204</v>
      </c>
      <c r="Z52" s="337">
        <f t="shared" si="73"/>
        <v>0.10391897466146341</v>
      </c>
      <c r="AA52" s="337">
        <f t="shared" si="73"/>
        <v>0.10449089749217592</v>
      </c>
      <c r="AB52" s="337">
        <f t="shared" si="73"/>
        <v>0.10504006220773042</v>
      </c>
      <c r="AC52" s="337">
        <f t="shared" si="73"/>
        <v>0.10559531898819297</v>
      </c>
      <c r="AD52" s="337">
        <f t="shared" si="73"/>
        <v>0.10617164217563857</v>
      </c>
      <c r="AE52" s="337">
        <f t="shared" ref="AE52:AL52" si="74">AE5/AE$49</f>
        <v>0.10672576257116183</v>
      </c>
      <c r="AF52" s="337">
        <f t="shared" si="74"/>
        <v>0.10726777607559029</v>
      </c>
      <c r="AG52" s="337">
        <f t="shared" si="74"/>
        <v>0.10779858703594108</v>
      </c>
      <c r="AH52" s="337">
        <f t="shared" si="74"/>
        <v>0.1083323319817058</v>
      </c>
      <c r="AI52" s="337">
        <f t="shared" si="74"/>
        <v>0.10887832565640808</v>
      </c>
      <c r="AJ52" s="337">
        <f t="shared" si="74"/>
        <v>0.10944770641777848</v>
      </c>
      <c r="AK52" s="337">
        <f t="shared" si="74"/>
        <v>0.11003378112436833</v>
      </c>
      <c r="AL52" s="337">
        <f t="shared" si="74"/>
        <v>0.11063072017854438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6.2648727472515139E-2</v>
      </c>
      <c r="N53" s="336">
        <f t="shared" si="75"/>
        <v>6.8198965785727039E-2</v>
      </c>
      <c r="O53" s="336">
        <f t="shared" si="75"/>
        <v>6.9667953986400438E-2</v>
      </c>
      <c r="P53" s="336">
        <f t="shared" si="75"/>
        <v>7.1210620909192571E-2</v>
      </c>
      <c r="Q53" s="336">
        <f t="shared" si="75"/>
        <v>6.6739879937960503E-2</v>
      </c>
      <c r="R53" s="336">
        <f t="shared" si="75"/>
        <v>7.0547005004726382E-2</v>
      </c>
      <c r="S53" s="336">
        <f t="shared" si="75"/>
        <v>7.3084201315609207E-2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7.8661436338952492E-2</v>
      </c>
      <c r="W53" s="336">
        <f t="shared" si="75"/>
        <v>8.0660895306078687E-2</v>
      </c>
      <c r="X53" s="336">
        <f t="shared" si="75"/>
        <v>7.0314689521233931E-2</v>
      </c>
      <c r="Y53" s="336">
        <f t="shared" si="75"/>
        <v>7.0683763322619927E-2</v>
      </c>
      <c r="Z53" s="336">
        <f t="shared" si="75"/>
        <v>7.0987762276557675E-2</v>
      </c>
      <c r="AA53" s="336">
        <f t="shared" si="75"/>
        <v>7.1262825525593154E-2</v>
      </c>
      <c r="AB53" s="336">
        <f t="shared" si="75"/>
        <v>7.1531269115270302E-2</v>
      </c>
      <c r="AC53" s="336">
        <f t="shared" si="75"/>
        <v>7.1809354013124854E-2</v>
      </c>
      <c r="AD53" s="336">
        <f t="shared" si="75"/>
        <v>7.211362011958182E-2</v>
      </c>
      <c r="AE53" s="336">
        <f t="shared" ref="AE53:AL53" si="76">AE6/AE$49</f>
        <v>7.2403366809841413E-2</v>
      </c>
      <c r="AF53" s="336">
        <f t="shared" si="76"/>
        <v>7.2690921039980858E-2</v>
      </c>
      <c r="AG53" s="336">
        <f t="shared" si="76"/>
        <v>7.2971956560722001E-2</v>
      </c>
      <c r="AH53" s="336">
        <f t="shared" si="76"/>
        <v>7.3260077968132983E-2</v>
      </c>
      <c r="AI53" s="336">
        <f t="shared" si="76"/>
        <v>7.3553889454557569E-2</v>
      </c>
      <c r="AJ53" s="336">
        <f t="shared" si="76"/>
        <v>7.3857138945867776E-2</v>
      </c>
      <c r="AK53" s="336">
        <f t="shared" si="76"/>
        <v>7.4183770423703957E-2</v>
      </c>
      <c r="AL53" s="336">
        <f t="shared" si="76"/>
        <v>7.4504256597943019E-2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2.6613439887769527E-2</v>
      </c>
      <c r="N54" s="336">
        <f t="shared" si="77"/>
        <v>2.9777947761874774E-2</v>
      </c>
      <c r="O54" s="336">
        <f t="shared" si="77"/>
        <v>3.1520614526839595E-2</v>
      </c>
      <c r="P54" s="336">
        <f t="shared" si="77"/>
        <v>3.1264132403368679E-2</v>
      </c>
      <c r="Q54" s="336">
        <f t="shared" si="77"/>
        <v>3.3120310776031114E-2</v>
      </c>
      <c r="R54" s="336">
        <f t="shared" si="77"/>
        <v>3.2761022572927276E-2</v>
      </c>
      <c r="S54" s="336">
        <f t="shared" si="77"/>
        <v>2.9471555758683512E-2</v>
      </c>
      <c r="T54" s="336">
        <f t="shared" si="77"/>
        <v>3.1774890577814657E-2</v>
      </c>
      <c r="U54" s="336">
        <f t="shared" si="77"/>
        <v>3.148051450672678E-2</v>
      </c>
      <c r="V54" s="336">
        <f t="shared" si="77"/>
        <v>3.2300695991675482E-2</v>
      </c>
      <c r="W54" s="336">
        <f t="shared" si="77"/>
        <v>3.3202689140529824E-2</v>
      </c>
      <c r="X54" s="336">
        <f t="shared" si="77"/>
        <v>3.2486943400242496E-2</v>
      </c>
      <c r="Y54" s="336">
        <f t="shared" si="77"/>
        <v>3.267727830531212E-2</v>
      </c>
      <c r="Z54" s="336">
        <f t="shared" si="77"/>
        <v>3.2931212384905734E-2</v>
      </c>
      <c r="AA54" s="336">
        <f t="shared" si="77"/>
        <v>3.3228071966582777E-2</v>
      </c>
      <c r="AB54" s="336">
        <f t="shared" si="77"/>
        <v>3.3508793092460132E-2</v>
      </c>
      <c r="AC54" s="336">
        <f t="shared" si="77"/>
        <v>3.3785964975068118E-2</v>
      </c>
      <c r="AD54" s="336">
        <f t="shared" si="77"/>
        <v>3.4058022056056743E-2</v>
      </c>
      <c r="AE54" s="336">
        <f t="shared" ref="AE54:AL54" si="78">AE7/AE$49</f>
        <v>3.4322395761320415E-2</v>
      </c>
      <c r="AF54" s="336">
        <f t="shared" si="78"/>
        <v>3.457685503560945E-2</v>
      </c>
      <c r="AG54" s="336">
        <f t="shared" si="78"/>
        <v>3.4826630475219084E-2</v>
      </c>
      <c r="AH54" s="336">
        <f t="shared" si="78"/>
        <v>3.5072254013572821E-2</v>
      </c>
      <c r="AI54" s="336">
        <f t="shared" si="78"/>
        <v>3.5324436201850516E-2</v>
      </c>
      <c r="AJ54" s="336">
        <f t="shared" si="78"/>
        <v>3.5590567471910708E-2</v>
      </c>
      <c r="AK54" s="336">
        <f t="shared" si="78"/>
        <v>3.5850010700664382E-2</v>
      </c>
      <c r="AL54" s="336">
        <f t="shared" si="78"/>
        <v>3.6126463580601356E-2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0.20726268653814367</v>
      </c>
      <c r="N56" s="337">
        <f t="shared" si="79"/>
        <v>0.20649780257291867</v>
      </c>
      <c r="O56" s="337">
        <f t="shared" si="79"/>
        <v>0.20742327075512904</v>
      </c>
      <c r="P56" s="337">
        <f t="shared" si="79"/>
        <v>0.21374276860542069</v>
      </c>
      <c r="Q56" s="337">
        <f t="shared" si="79"/>
        <v>0.21052742404341143</v>
      </c>
      <c r="R56" s="337">
        <f t="shared" si="79"/>
        <v>0.20684204853676805</v>
      </c>
      <c r="S56" s="337">
        <f t="shared" si="79"/>
        <v>0.21248932454213962</v>
      </c>
      <c r="T56" s="337">
        <f t="shared" si="79"/>
        <v>0.2170852147090139</v>
      </c>
      <c r="U56" s="337">
        <f t="shared" si="79"/>
        <v>0.22095314503135999</v>
      </c>
      <c r="V56" s="337">
        <f t="shared" si="79"/>
        <v>0.23204723831646396</v>
      </c>
      <c r="W56" s="337">
        <f t="shared" si="79"/>
        <v>0.24304223208983269</v>
      </c>
      <c r="X56" s="337">
        <f t="shared" si="79"/>
        <v>0.24981082564492513</v>
      </c>
      <c r="Y56" s="337">
        <f t="shared" si="79"/>
        <v>0.25100499258459891</v>
      </c>
      <c r="Z56" s="337">
        <f t="shared" si="79"/>
        <v>0.25243507232304963</v>
      </c>
      <c r="AA56" s="337">
        <f t="shared" si="79"/>
        <v>0.25382208430466868</v>
      </c>
      <c r="AB56" s="337">
        <f t="shared" si="79"/>
        <v>0.25530871818747775</v>
      </c>
      <c r="AC56" s="337">
        <f t="shared" si="79"/>
        <v>0.25691601694079164</v>
      </c>
      <c r="AD56" s="337">
        <f t="shared" si="79"/>
        <v>0.25861745518773294</v>
      </c>
      <c r="AE56" s="337">
        <f t="shared" ref="AE56:AL56" si="80">AE9/AE$49</f>
        <v>0.26031287964802674</v>
      </c>
      <c r="AF56" s="337">
        <f t="shared" si="80"/>
        <v>0.26183574762398593</v>
      </c>
      <c r="AG56" s="337">
        <f t="shared" si="80"/>
        <v>0.26331194385868345</v>
      </c>
      <c r="AH56" s="337">
        <f t="shared" si="80"/>
        <v>0.26482868311145907</v>
      </c>
      <c r="AI56" s="337">
        <f t="shared" si="80"/>
        <v>0.2664753486216816</v>
      </c>
      <c r="AJ56" s="337">
        <f t="shared" si="80"/>
        <v>0.26798505167199399</v>
      </c>
      <c r="AK56" s="337">
        <f t="shared" si="80"/>
        <v>0.26955897051451899</v>
      </c>
      <c r="AL56" s="337">
        <f t="shared" si="80"/>
        <v>0.27106671703217022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6.2810737673768727E-2</v>
      </c>
      <c r="N57" s="336">
        <f t="shared" si="81"/>
        <v>5.9350057930701063E-2</v>
      </c>
      <c r="O57" s="336">
        <f t="shared" si="81"/>
        <v>6.3271627588207494E-2</v>
      </c>
      <c r="P57" s="336">
        <f t="shared" si="81"/>
        <v>6.4738291360778327E-2</v>
      </c>
      <c r="Q57" s="336">
        <f t="shared" si="81"/>
        <v>6.5498394091181619E-2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6.8793797707588866E-2</v>
      </c>
      <c r="U57" s="336">
        <f t="shared" si="81"/>
        <v>6.9149820939922918E-2</v>
      </c>
      <c r="V57" s="336">
        <f t="shared" si="81"/>
        <v>7.4865934209621399E-2</v>
      </c>
      <c r="W57" s="336">
        <f t="shared" si="81"/>
        <v>7.7634666351771311E-2</v>
      </c>
      <c r="X57" s="336">
        <f t="shared" si="81"/>
        <v>8.9005361878018621E-2</v>
      </c>
      <c r="Y57" s="336">
        <f t="shared" si="81"/>
        <v>8.9810863241188074E-2</v>
      </c>
      <c r="Z57" s="336">
        <f t="shared" si="81"/>
        <v>9.0563522179384681E-2</v>
      </c>
      <c r="AA57" s="336">
        <f t="shared" si="81"/>
        <v>9.1279889085739932E-2</v>
      </c>
      <c r="AB57" s="336">
        <f t="shared" si="81"/>
        <v>9.2018992981198089E-2</v>
      </c>
      <c r="AC57" s="336">
        <f t="shared" si="81"/>
        <v>9.277754382074381E-2</v>
      </c>
      <c r="AD57" s="336">
        <f t="shared" si="81"/>
        <v>9.3555692850614394E-2</v>
      </c>
      <c r="AE57" s="336">
        <f t="shared" ref="AE57:AL57" si="82">AE10/AE$49</f>
        <v>9.4365991629965756E-2</v>
      </c>
      <c r="AF57" s="336">
        <f t="shared" si="82"/>
        <v>9.5137301630476151E-2</v>
      </c>
      <c r="AG57" s="336">
        <f t="shared" si="82"/>
        <v>9.5890110425239858E-2</v>
      </c>
      <c r="AH57" s="336">
        <f t="shared" si="82"/>
        <v>9.6644040305770812E-2</v>
      </c>
      <c r="AI57" s="336">
        <f t="shared" si="82"/>
        <v>9.7418300808481156E-2</v>
      </c>
      <c r="AJ57" s="336">
        <f t="shared" si="82"/>
        <v>9.8139979880504491E-2</v>
      </c>
      <c r="AK57" s="336">
        <f t="shared" si="82"/>
        <v>9.8919449043460658E-2</v>
      </c>
      <c r="AL57" s="336">
        <f t="shared" si="82"/>
        <v>9.9652562792897678E-2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Cambridge and Peterborough</v>
      </c>
      <c r="L58" s="232" t="str">
        <f>'Occ T3'!A13</f>
        <v>22 Health professionals</v>
      </c>
      <c r="M58" s="336">
        <f t="shared" ref="M58:AD58" si="83">M11/M$49</f>
        <v>3.226216513717365E-2</v>
      </c>
      <c r="N58" s="336">
        <f t="shared" si="83"/>
        <v>3.6230837512838919E-2</v>
      </c>
      <c r="O58" s="336">
        <f t="shared" si="83"/>
        <v>3.5222575454933208E-2</v>
      </c>
      <c r="P58" s="336">
        <f t="shared" si="83"/>
        <v>3.5793067233555201E-2</v>
      </c>
      <c r="Q58" s="336">
        <f t="shared" si="83"/>
        <v>3.6407194148462829E-2</v>
      </c>
      <c r="R58" s="336">
        <f t="shared" si="83"/>
        <v>3.3188684315924859E-2</v>
      </c>
      <c r="S58" s="336">
        <f t="shared" si="83"/>
        <v>3.5457785640791696E-2</v>
      </c>
      <c r="T58" s="336">
        <f t="shared" si="83"/>
        <v>3.8341684786974466E-2</v>
      </c>
      <c r="U58" s="336">
        <f t="shared" si="83"/>
        <v>3.6569679571329214E-2</v>
      </c>
      <c r="V58" s="336">
        <f t="shared" si="83"/>
        <v>3.7667073924638778E-2</v>
      </c>
      <c r="W58" s="336">
        <f t="shared" si="83"/>
        <v>3.7407600788378688E-2</v>
      </c>
      <c r="X58" s="336">
        <f t="shared" si="83"/>
        <v>3.5948854329560458E-2</v>
      </c>
      <c r="Y58" s="336">
        <f t="shared" si="83"/>
        <v>3.6109676513245918E-2</v>
      </c>
      <c r="Z58" s="336">
        <f t="shared" si="83"/>
        <v>3.6302915522766682E-2</v>
      </c>
      <c r="AA58" s="336">
        <f t="shared" si="83"/>
        <v>3.6492050854079409E-2</v>
      </c>
      <c r="AB58" s="336">
        <f t="shared" si="83"/>
        <v>3.6689936184250801E-2</v>
      </c>
      <c r="AC58" s="336">
        <f t="shared" si="83"/>
        <v>3.6919414402344281E-2</v>
      </c>
      <c r="AD58" s="336">
        <f t="shared" si="83"/>
        <v>3.7184755102911901E-2</v>
      </c>
      <c r="AE58" s="336">
        <f t="shared" ref="AE58:AL58" si="84">AE11/AE$49</f>
        <v>3.7454625557519661E-2</v>
      </c>
      <c r="AF58" s="336">
        <f t="shared" si="84"/>
        <v>3.7660771569516645E-2</v>
      </c>
      <c r="AG58" s="336">
        <f t="shared" si="84"/>
        <v>3.7876388426909151E-2</v>
      </c>
      <c r="AH58" s="336">
        <f t="shared" si="84"/>
        <v>3.8085571104722417E-2</v>
      </c>
      <c r="AI58" s="336">
        <f t="shared" si="84"/>
        <v>3.8306327099658449E-2</v>
      </c>
      <c r="AJ58" s="336">
        <f t="shared" si="84"/>
        <v>3.8533704553136365E-2</v>
      </c>
      <c r="AK58" s="336">
        <f t="shared" si="84"/>
        <v>3.8758373815607081E-2</v>
      </c>
      <c r="AL58" s="336">
        <f t="shared" si="84"/>
        <v>3.897243509253915E-2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4.8126326858011388E-2</v>
      </c>
      <c r="N59" s="336">
        <f t="shared" si="85"/>
        <v>5.1564494623969608E-2</v>
      </c>
      <c r="O59" s="336">
        <f t="shared" si="85"/>
        <v>4.9701599556365807E-2</v>
      </c>
      <c r="P59" s="336">
        <f t="shared" si="85"/>
        <v>5.2149687125776757E-2</v>
      </c>
      <c r="Q59" s="336">
        <f t="shared" si="85"/>
        <v>4.9514968686769696E-2</v>
      </c>
      <c r="R59" s="336">
        <f t="shared" si="85"/>
        <v>4.8565342366879989E-2</v>
      </c>
      <c r="S59" s="336">
        <f t="shared" si="85"/>
        <v>4.9907838800940268E-2</v>
      </c>
      <c r="T59" s="336">
        <f t="shared" si="85"/>
        <v>4.8889379208269843E-2</v>
      </c>
      <c r="U59" s="336">
        <f t="shared" si="85"/>
        <v>5.2002857351435408E-2</v>
      </c>
      <c r="V59" s="336">
        <f t="shared" si="85"/>
        <v>5.3385507676643698E-2</v>
      </c>
      <c r="W59" s="336">
        <f t="shared" si="85"/>
        <v>5.6361051125629162E-2</v>
      </c>
      <c r="X59" s="336">
        <f t="shared" si="85"/>
        <v>5.3313306477933801E-2</v>
      </c>
      <c r="Y59" s="336">
        <f t="shared" si="85"/>
        <v>5.3110032335341624E-2</v>
      </c>
      <c r="Z59" s="336">
        <f t="shared" si="85"/>
        <v>5.3131414297699103E-2</v>
      </c>
      <c r="AA59" s="336">
        <f t="shared" si="85"/>
        <v>5.3157505635300611E-2</v>
      </c>
      <c r="AB59" s="336">
        <f t="shared" si="85"/>
        <v>5.3249009474128826E-2</v>
      </c>
      <c r="AC59" s="336">
        <f t="shared" si="85"/>
        <v>5.3369326190535034E-2</v>
      </c>
      <c r="AD59" s="336">
        <f t="shared" si="85"/>
        <v>5.3519505665397427E-2</v>
      </c>
      <c r="AE59" s="336">
        <f t="shared" ref="AE59:AL59" si="86">AE12/AE$49</f>
        <v>5.3635602589415882E-2</v>
      </c>
      <c r="AF59" s="336">
        <f t="shared" si="86"/>
        <v>5.3702047794769676E-2</v>
      </c>
      <c r="AG59" s="336">
        <f t="shared" si="86"/>
        <v>5.3765836297327792E-2</v>
      </c>
      <c r="AH59" s="336">
        <f t="shared" si="86"/>
        <v>5.3845347548366153E-2</v>
      </c>
      <c r="AI59" s="336">
        <f t="shared" si="86"/>
        <v>5.3936832644506945E-2</v>
      </c>
      <c r="AJ59" s="336">
        <f t="shared" si="86"/>
        <v>5.4027445963258966E-2</v>
      </c>
      <c r="AK59" s="336">
        <f t="shared" si="86"/>
        <v>5.4115812769615877E-2</v>
      </c>
      <c r="AL59" s="336">
        <f t="shared" si="86"/>
        <v>5.4202553622407085E-2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6.4063456869189905E-2</v>
      </c>
      <c r="N60" s="336">
        <f t="shared" si="87"/>
        <v>5.9352412505409069E-2</v>
      </c>
      <c r="O60" s="336">
        <f t="shared" si="87"/>
        <v>5.9227468155622513E-2</v>
      </c>
      <c r="P60" s="336">
        <f t="shared" si="87"/>
        <v>6.1061722885310366E-2</v>
      </c>
      <c r="Q60" s="336">
        <f t="shared" si="87"/>
        <v>5.9106867116997287E-2</v>
      </c>
      <c r="R60" s="336">
        <f t="shared" si="87"/>
        <v>5.8312369494407865E-2</v>
      </c>
      <c r="S60" s="336">
        <f t="shared" si="87"/>
        <v>5.9969675377234778E-2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7.1638913824053518E-2</v>
      </c>
      <c r="X60" s="336">
        <f t="shared" si="87"/>
        <v>7.1543302959412219E-2</v>
      </c>
      <c r="Y60" s="336">
        <f t="shared" si="87"/>
        <v>7.1974420494823318E-2</v>
      </c>
      <c r="Z60" s="336">
        <f t="shared" si="87"/>
        <v>7.2437220323199158E-2</v>
      </c>
      <c r="AA60" s="336">
        <f t="shared" si="87"/>
        <v>7.2892638729548723E-2</v>
      </c>
      <c r="AB60" s="336">
        <f t="shared" si="87"/>
        <v>7.3350779547900036E-2</v>
      </c>
      <c r="AC60" s="336">
        <f t="shared" si="87"/>
        <v>7.3849732527168532E-2</v>
      </c>
      <c r="AD60" s="336">
        <f t="shared" si="87"/>
        <v>7.4357501568809214E-2</v>
      </c>
      <c r="AE60" s="336">
        <f t="shared" ref="AE60:AL60" si="88">AE13/AE$49</f>
        <v>7.4856659871125483E-2</v>
      </c>
      <c r="AF60" s="336">
        <f t="shared" si="88"/>
        <v>7.5335626629223454E-2</v>
      </c>
      <c r="AG60" s="336">
        <f t="shared" si="88"/>
        <v>7.5779608709206678E-2</v>
      </c>
      <c r="AH60" s="336">
        <f t="shared" si="88"/>
        <v>7.6253724152599692E-2</v>
      </c>
      <c r="AI60" s="336">
        <f t="shared" si="88"/>
        <v>7.681388806903508E-2</v>
      </c>
      <c r="AJ60" s="336">
        <f t="shared" si="88"/>
        <v>7.7283921275094106E-2</v>
      </c>
      <c r="AK60" s="336">
        <f t="shared" si="88"/>
        <v>7.7765334885835383E-2</v>
      </c>
      <c r="AL60" s="336">
        <f t="shared" si="88"/>
        <v>7.8239165524326304E-2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0.12205160540192486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0.12560901017119444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0.12958735247173708</v>
      </c>
      <c r="U62" s="337">
        <f t="shared" si="89"/>
        <v>0.12772916620172933</v>
      </c>
      <c r="V62" s="337">
        <f t="shared" si="89"/>
        <v>0.12694324836488316</v>
      </c>
      <c r="W62" s="337">
        <f t="shared" si="89"/>
        <v>0.13654401211483064</v>
      </c>
      <c r="X62" s="337">
        <f t="shared" si="89"/>
        <v>0.13565569714645939</v>
      </c>
      <c r="Y62" s="337">
        <f t="shared" si="89"/>
        <v>0.1360288876152968</v>
      </c>
      <c r="Z62" s="337">
        <f t="shared" si="89"/>
        <v>0.13655418489624219</v>
      </c>
      <c r="AA62" s="337">
        <f t="shared" si="89"/>
        <v>0.13717147954886885</v>
      </c>
      <c r="AB62" s="337">
        <f t="shared" si="89"/>
        <v>0.13784337241231878</v>
      </c>
      <c r="AC62" s="337">
        <f t="shared" si="89"/>
        <v>0.13853000533829873</v>
      </c>
      <c r="AD62" s="337">
        <f t="shared" si="89"/>
        <v>0.139226515634881</v>
      </c>
      <c r="AE62" s="337">
        <f t="shared" ref="AE62:AL62" si="90">AE15/AE$49</f>
        <v>0.13984661208967494</v>
      </c>
      <c r="AF62" s="337">
        <f t="shared" si="90"/>
        <v>0.14050228861495853</v>
      </c>
      <c r="AG62" s="337">
        <f t="shared" si="90"/>
        <v>0.14114688511848963</v>
      </c>
      <c r="AH62" s="337">
        <f t="shared" si="90"/>
        <v>0.14190277432667003</v>
      </c>
      <c r="AI62" s="337">
        <f t="shared" si="90"/>
        <v>0.14267955973701449</v>
      </c>
      <c r="AJ62" s="337">
        <f t="shared" si="90"/>
        <v>0.14345429898435541</v>
      </c>
      <c r="AK62" s="337">
        <f t="shared" si="90"/>
        <v>0.14421718410737594</v>
      </c>
      <c r="AL62" s="337">
        <f t="shared" si="90"/>
        <v>0.14501696038032838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1.8879028438194809E-2</v>
      </c>
      <c r="O63" s="336">
        <f t="shared" si="91"/>
        <v>1.9902668657300952E-2</v>
      </c>
      <c r="P63" s="336">
        <f t="shared" si="91"/>
        <v>2.0439219345839331E-2</v>
      </c>
      <c r="Q63" s="336">
        <f t="shared" si="91"/>
        <v>1.8367671835195332E-2</v>
      </c>
      <c r="R63" s="336">
        <f t="shared" si="91"/>
        <v>1.8296668310780046E-2</v>
      </c>
      <c r="S63" s="336">
        <f t="shared" si="91"/>
        <v>1.8534767682949215E-2</v>
      </c>
      <c r="T63" s="336">
        <f t="shared" si="91"/>
        <v>2.1479389393944885E-2</v>
      </c>
      <c r="U63" s="336">
        <f t="shared" si="91"/>
        <v>2.1181489521332929E-2</v>
      </c>
      <c r="V63" s="336">
        <f t="shared" si="91"/>
        <v>2.0972087679516822E-2</v>
      </c>
      <c r="W63" s="336">
        <f t="shared" si="91"/>
        <v>2.2927152681278047E-2</v>
      </c>
      <c r="X63" s="336">
        <f t="shared" si="91"/>
        <v>2.0678834861275312E-2</v>
      </c>
      <c r="Y63" s="336">
        <f t="shared" si="91"/>
        <v>2.0778325268791083E-2</v>
      </c>
      <c r="Z63" s="336">
        <f t="shared" si="91"/>
        <v>2.0864316164878185E-2</v>
      </c>
      <c r="AA63" s="336">
        <f t="shared" si="91"/>
        <v>2.0932320405069302E-2</v>
      </c>
      <c r="AB63" s="336">
        <f t="shared" si="91"/>
        <v>2.1008636249077815E-2</v>
      </c>
      <c r="AC63" s="336">
        <f t="shared" si="91"/>
        <v>2.1090574286265047E-2</v>
      </c>
      <c r="AD63" s="336">
        <f t="shared" si="91"/>
        <v>2.1174253154473004E-2</v>
      </c>
      <c r="AE63" s="336">
        <f t="shared" ref="AE63:AL63" si="92">AE16/AE$49</f>
        <v>2.124147046276979E-2</v>
      </c>
      <c r="AF63" s="336">
        <f t="shared" si="92"/>
        <v>2.129908440309472E-2</v>
      </c>
      <c r="AG63" s="336">
        <f t="shared" si="92"/>
        <v>2.139048089384744E-2</v>
      </c>
      <c r="AH63" s="336">
        <f t="shared" si="92"/>
        <v>2.1477221684646074E-2</v>
      </c>
      <c r="AI63" s="336">
        <f t="shared" si="92"/>
        <v>2.1574636773252907E-2</v>
      </c>
      <c r="AJ63" s="336">
        <f t="shared" si="92"/>
        <v>2.1665951406757627E-2</v>
      </c>
      <c r="AK63" s="336">
        <f t="shared" si="92"/>
        <v>2.1754371417846304E-2</v>
      </c>
      <c r="AL63" s="336">
        <f t="shared" si="92"/>
        <v>2.1830613898618154E-2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1.2357790474092413E-2</v>
      </c>
      <c r="N64" s="336">
        <f t="shared" si="93"/>
        <v>1.6566501882811925E-2</v>
      </c>
      <c r="O64" s="336">
        <f t="shared" si="93"/>
        <v>1.5617071249348042E-2</v>
      </c>
      <c r="P64" s="336">
        <f t="shared" si="93"/>
        <v>1.5279013099994181E-2</v>
      </c>
      <c r="Q64" s="336">
        <f t="shared" si="93"/>
        <v>1.5259715318147642E-2</v>
      </c>
      <c r="R64" s="336">
        <f t="shared" si="93"/>
        <v>1.4507348793268947E-2</v>
      </c>
      <c r="S64" s="336">
        <f t="shared" si="93"/>
        <v>1.5548967237783894E-2</v>
      </c>
      <c r="T64" s="336">
        <f t="shared" si="93"/>
        <v>1.5499117367356437E-2</v>
      </c>
      <c r="U64" s="336">
        <f t="shared" si="93"/>
        <v>1.6181292690200431E-2</v>
      </c>
      <c r="V64" s="336">
        <f t="shared" si="93"/>
        <v>1.6178219292853999E-2</v>
      </c>
      <c r="W64" s="336">
        <f t="shared" si="93"/>
        <v>1.6604227924983367E-2</v>
      </c>
      <c r="X64" s="336">
        <f t="shared" si="93"/>
        <v>2.4292191684331891E-2</v>
      </c>
      <c r="Y64" s="336">
        <f t="shared" si="93"/>
        <v>2.4625382170780592E-2</v>
      </c>
      <c r="Z64" s="336">
        <f t="shared" si="93"/>
        <v>2.4985511558746287E-2</v>
      </c>
      <c r="AA64" s="336">
        <f t="shared" si="93"/>
        <v>2.5352113253138395E-2</v>
      </c>
      <c r="AB64" s="336">
        <f t="shared" si="93"/>
        <v>2.5733644285522973E-2</v>
      </c>
      <c r="AC64" s="336">
        <f t="shared" si="93"/>
        <v>2.6134900758250548E-2</v>
      </c>
      <c r="AD64" s="336">
        <f t="shared" si="93"/>
        <v>2.6557746427692829E-2</v>
      </c>
      <c r="AE64" s="336">
        <f t="shared" ref="AE64:AL64" si="94">AE17/AE$49</f>
        <v>2.6951291496511535E-2</v>
      </c>
      <c r="AF64" s="336">
        <f t="shared" si="94"/>
        <v>2.7353765251114798E-2</v>
      </c>
      <c r="AG64" s="336">
        <f t="shared" si="94"/>
        <v>2.7754950136946399E-2</v>
      </c>
      <c r="AH64" s="336">
        <f t="shared" si="94"/>
        <v>2.8208374084553834E-2</v>
      </c>
      <c r="AI64" s="336">
        <f t="shared" si="94"/>
        <v>2.8627901203812707E-2</v>
      </c>
      <c r="AJ64" s="336">
        <f t="shared" si="94"/>
        <v>2.9044577793953266E-2</v>
      </c>
      <c r="AK64" s="336">
        <f t="shared" si="94"/>
        <v>2.9472377242752233E-2</v>
      </c>
      <c r="AL64" s="336">
        <f t="shared" si="94"/>
        <v>2.9918318598289823E-2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1.1898676507676653E-2</v>
      </c>
      <c r="P65" s="336">
        <f t="shared" si="95"/>
        <v>1.1007435748576667E-2</v>
      </c>
      <c r="Q65" s="336">
        <f t="shared" si="95"/>
        <v>1.0546264555360623E-2</v>
      </c>
      <c r="R65" s="336">
        <f t="shared" si="95"/>
        <v>1.0849207927193507E-2</v>
      </c>
      <c r="S65" s="336">
        <f t="shared" si="95"/>
        <v>1.0987925218160987E-2</v>
      </c>
      <c r="T65" s="336">
        <f t="shared" si="95"/>
        <v>1.0036529723922688E-2</v>
      </c>
      <c r="U65" s="336">
        <f t="shared" si="95"/>
        <v>9.8712852279472449E-3</v>
      </c>
      <c r="V65" s="336">
        <f t="shared" si="95"/>
        <v>9.5008233604532873E-3</v>
      </c>
      <c r="W65" s="336">
        <f t="shared" si="95"/>
        <v>1.0378628567123445E-2</v>
      </c>
      <c r="X65" s="336">
        <f t="shared" si="95"/>
        <v>8.6544652001029742E-3</v>
      </c>
      <c r="Y65" s="336">
        <f t="shared" si="95"/>
        <v>8.7167307078579535E-3</v>
      </c>
      <c r="Z65" s="336">
        <f t="shared" si="95"/>
        <v>8.7694159517261346E-3</v>
      </c>
      <c r="AA65" s="336">
        <f t="shared" si="95"/>
        <v>8.8281237359453691E-3</v>
      </c>
      <c r="AB65" s="336">
        <f t="shared" si="95"/>
        <v>8.8871349208264668E-3</v>
      </c>
      <c r="AC65" s="336">
        <f t="shared" si="95"/>
        <v>8.9336080212244987E-3</v>
      </c>
      <c r="AD65" s="336">
        <f t="shared" si="95"/>
        <v>8.9770139754760982E-3</v>
      </c>
      <c r="AE65" s="336">
        <f t="shared" ref="AE65:AL65" si="96">AE18/AE$49</f>
        <v>8.9956923687059404E-3</v>
      </c>
      <c r="AF65" s="336">
        <f t="shared" si="96"/>
        <v>9.0643984141443503E-3</v>
      </c>
      <c r="AG65" s="336">
        <f t="shared" si="96"/>
        <v>9.109736674596457E-3</v>
      </c>
      <c r="AH65" s="336">
        <f t="shared" si="96"/>
        <v>9.1736441946457647E-3</v>
      </c>
      <c r="AI65" s="336">
        <f t="shared" si="96"/>
        <v>9.2103316462785276E-3</v>
      </c>
      <c r="AJ65" s="336">
        <f t="shared" si="96"/>
        <v>9.3053012193349653E-3</v>
      </c>
      <c r="AK65" s="336">
        <f t="shared" si="96"/>
        <v>9.3366839630211265E-3</v>
      </c>
      <c r="AL65" s="336">
        <f t="shared" si="96"/>
        <v>9.4334182481909494E-3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1.6303912234538212E-2</v>
      </c>
      <c r="N66" s="336">
        <f t="shared" si="97"/>
        <v>1.7305723580191775E-2</v>
      </c>
      <c r="O66" s="336">
        <f t="shared" si="97"/>
        <v>1.9977567440810671E-2</v>
      </c>
      <c r="P66" s="336">
        <f t="shared" si="97"/>
        <v>1.8297915913116782E-2</v>
      </c>
      <c r="Q66" s="336">
        <f t="shared" si="97"/>
        <v>2.0906278803737605E-2</v>
      </c>
      <c r="R66" s="336">
        <f t="shared" si="97"/>
        <v>2.0829960287313366E-2</v>
      </c>
      <c r="S66" s="336">
        <f t="shared" si="97"/>
        <v>2.3431341345990123E-2</v>
      </c>
      <c r="T66" s="336">
        <f t="shared" si="97"/>
        <v>2.0996186594833037E-2</v>
      </c>
      <c r="U66" s="336">
        <f t="shared" si="97"/>
        <v>1.9631673419316032E-2</v>
      </c>
      <c r="V66" s="336">
        <f t="shared" si="97"/>
        <v>1.9009490349870928E-2</v>
      </c>
      <c r="W66" s="336">
        <f t="shared" si="97"/>
        <v>2.3165614519395333E-2</v>
      </c>
      <c r="X66" s="336">
        <f t="shared" si="97"/>
        <v>1.9822673383956248E-2</v>
      </c>
      <c r="Y66" s="336">
        <f t="shared" si="97"/>
        <v>1.9512826252346401E-2</v>
      </c>
      <c r="Z66" s="336">
        <f t="shared" si="97"/>
        <v>1.9415581384107011E-2</v>
      </c>
      <c r="AA66" s="336">
        <f t="shared" si="97"/>
        <v>1.9438775183305113E-2</v>
      </c>
      <c r="AB66" s="336">
        <f t="shared" si="97"/>
        <v>1.9488486997168725E-2</v>
      </c>
      <c r="AC66" s="336">
        <f t="shared" si="97"/>
        <v>1.9527766049827772E-2</v>
      </c>
      <c r="AD66" s="336">
        <f t="shared" si="97"/>
        <v>1.9568811664135828E-2</v>
      </c>
      <c r="AE66" s="336">
        <f t="shared" ref="AE66:AL66" si="98">AE19/AE$49</f>
        <v>1.9610113772096271E-2</v>
      </c>
      <c r="AF66" s="336">
        <f t="shared" si="98"/>
        <v>1.9652781773008655E-2</v>
      </c>
      <c r="AG66" s="336">
        <f t="shared" si="98"/>
        <v>1.9698907932278017E-2</v>
      </c>
      <c r="AH66" s="336">
        <f t="shared" si="98"/>
        <v>1.9776372683987534E-2</v>
      </c>
      <c r="AI66" s="336">
        <f t="shared" si="98"/>
        <v>1.9869812830499357E-2</v>
      </c>
      <c r="AJ66" s="336">
        <f t="shared" si="98"/>
        <v>1.99157665687919E-2</v>
      </c>
      <c r="AK66" s="336">
        <f t="shared" si="98"/>
        <v>1.9979032311521514E-2</v>
      </c>
      <c r="AL66" s="336">
        <f t="shared" si="98"/>
        <v>2.0022980133338947E-2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6.3054734252705205E-2</v>
      </c>
      <c r="N67" s="336">
        <f t="shared" si="99"/>
        <v>5.8016865984306165E-2</v>
      </c>
      <c r="O67" s="336">
        <f t="shared" si="99"/>
        <v>5.9839467332826954E-2</v>
      </c>
      <c r="P67" s="336">
        <f t="shared" si="99"/>
        <v>6.0293830354273582E-2</v>
      </c>
      <c r="Q67" s="336">
        <f t="shared" si="99"/>
        <v>6.0529079658753246E-2</v>
      </c>
      <c r="R67" s="336">
        <f t="shared" si="99"/>
        <v>6.052876890693E-2</v>
      </c>
      <c r="S67" s="336">
        <f t="shared" si="99"/>
        <v>5.9885652065961949E-2</v>
      </c>
      <c r="T67" s="336">
        <f t="shared" si="99"/>
        <v>6.1576129391680029E-2</v>
      </c>
      <c r="U67" s="336">
        <f t="shared" si="99"/>
        <v>6.0863425342932667E-2</v>
      </c>
      <c r="V67" s="336">
        <f t="shared" si="99"/>
        <v>6.1282627682188132E-2</v>
      </c>
      <c r="W67" s="336">
        <f t="shared" si="99"/>
        <v>6.3468388422050437E-2</v>
      </c>
      <c r="X67" s="336">
        <f t="shared" si="99"/>
        <v>6.2207532016792966E-2</v>
      </c>
      <c r="Y67" s="336">
        <f t="shared" si="99"/>
        <v>6.2395623215520751E-2</v>
      </c>
      <c r="Z67" s="336">
        <f t="shared" si="99"/>
        <v>6.2519359836784569E-2</v>
      </c>
      <c r="AA67" s="336">
        <f t="shared" si="99"/>
        <v>6.2620146971410662E-2</v>
      </c>
      <c r="AB67" s="336">
        <f t="shared" si="99"/>
        <v>6.2725469959722793E-2</v>
      </c>
      <c r="AC67" s="336">
        <f t="shared" si="99"/>
        <v>6.2843156222730873E-2</v>
      </c>
      <c r="AD67" s="336">
        <f t="shared" si="99"/>
        <v>6.2948690413103248E-2</v>
      </c>
      <c r="AE67" s="336">
        <f t="shared" ref="AE67:AL67" si="100">AE20/AE$49</f>
        <v>6.3048043989591393E-2</v>
      </c>
      <c r="AF67" s="336">
        <f t="shared" si="100"/>
        <v>6.3132258773595989E-2</v>
      </c>
      <c r="AG67" s="336">
        <f t="shared" si="100"/>
        <v>6.319280948082133E-2</v>
      </c>
      <c r="AH67" s="336">
        <f t="shared" si="100"/>
        <v>6.3267161678836822E-2</v>
      </c>
      <c r="AI67" s="336">
        <f t="shared" si="100"/>
        <v>6.3396877283170963E-2</v>
      </c>
      <c r="AJ67" s="336">
        <f t="shared" si="100"/>
        <v>6.3522701995517655E-2</v>
      </c>
      <c r="AK67" s="336">
        <f t="shared" si="100"/>
        <v>6.3674719172234773E-2</v>
      </c>
      <c r="AL67" s="336">
        <f t="shared" si="100"/>
        <v>6.3811629501890524E-2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0.11551202284808977</v>
      </c>
      <c r="O69" s="337">
        <f t="shared" si="101"/>
        <v>0.11436557563583444</v>
      </c>
      <c r="P69" s="337">
        <f t="shared" si="101"/>
        <v>0.11070571155763177</v>
      </c>
      <c r="Q69" s="337">
        <f t="shared" si="101"/>
        <v>0.11068095436971268</v>
      </c>
      <c r="R69" s="337">
        <f t="shared" si="101"/>
        <v>0.11137497168564432</v>
      </c>
      <c r="S69" s="337">
        <f t="shared" si="101"/>
        <v>0.10535744176919526</v>
      </c>
      <c r="T69" s="337">
        <f t="shared" si="101"/>
        <v>0.10685334469920818</v>
      </c>
      <c r="U69" s="337">
        <f t="shared" si="101"/>
        <v>0.10686190287779068</v>
      </c>
      <c r="V69" s="337">
        <f t="shared" si="101"/>
        <v>0.10226167044460881</v>
      </c>
      <c r="W69" s="337">
        <f t="shared" si="101"/>
        <v>0.10341596824534784</v>
      </c>
      <c r="X69" s="337">
        <f t="shared" si="101"/>
        <v>0.10568545308838004</v>
      </c>
      <c r="Y69" s="337">
        <f t="shared" si="101"/>
        <v>0.10477723043162923</v>
      </c>
      <c r="Z69" s="337">
        <f t="shared" si="101"/>
        <v>0.10366433021506792</v>
      </c>
      <c r="AA69" s="337">
        <f t="shared" si="101"/>
        <v>0.10249840433548831</v>
      </c>
      <c r="AB69" s="337">
        <f t="shared" si="101"/>
        <v>0.10125546647924631</v>
      </c>
      <c r="AC69" s="337">
        <f t="shared" si="101"/>
        <v>9.9894797840431496E-2</v>
      </c>
      <c r="AD69" s="337">
        <f t="shared" si="101"/>
        <v>9.8436994492232824E-2</v>
      </c>
      <c r="AE69" s="337">
        <f t="shared" ref="AE69:AL69" si="102">AE22/AE$49</f>
        <v>9.7203618780134643E-2</v>
      </c>
      <c r="AF69" s="337">
        <f t="shared" si="102"/>
        <v>9.601877673408063E-2</v>
      </c>
      <c r="AG69" s="337">
        <f t="shared" si="102"/>
        <v>9.4909003751355525E-2</v>
      </c>
      <c r="AH69" s="337">
        <f t="shared" si="102"/>
        <v>9.3658118687746636E-2</v>
      </c>
      <c r="AI69" s="337">
        <f t="shared" si="102"/>
        <v>9.2114829612991236E-2</v>
      </c>
      <c r="AJ69" s="337">
        <f t="shared" si="102"/>
        <v>9.0686167045039179E-2</v>
      </c>
      <c r="AK69" s="337">
        <f t="shared" si="102"/>
        <v>8.9204529439009445E-2</v>
      </c>
      <c r="AL69" s="337">
        <f t="shared" si="102"/>
        <v>8.7712030730181814E-2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8.9347128957941613E-2</v>
      </c>
      <c r="N70" s="336">
        <f t="shared" si="103"/>
        <v>8.7067884828512895E-2</v>
      </c>
      <c r="O70" s="336">
        <f t="shared" si="103"/>
        <v>8.7199287231585029E-2</v>
      </c>
      <c r="P70" s="336">
        <f t="shared" si="103"/>
        <v>8.2999430645019801E-2</v>
      </c>
      <c r="Q70" s="336">
        <f t="shared" si="103"/>
        <v>8.3213024152271442E-2</v>
      </c>
      <c r="R70" s="336">
        <f t="shared" si="103"/>
        <v>8.5864526467274091E-2</v>
      </c>
      <c r="S70" s="336">
        <f t="shared" si="103"/>
        <v>8.1339708603200472E-2</v>
      </c>
      <c r="T70" s="336">
        <f t="shared" si="103"/>
        <v>8.2508970365005693E-2</v>
      </c>
      <c r="U70" s="336">
        <f t="shared" si="103"/>
        <v>8.1457317167773394E-2</v>
      </c>
      <c r="V70" s="336">
        <f t="shared" si="103"/>
        <v>7.9274472817402741E-2</v>
      </c>
      <c r="W70" s="336">
        <f t="shared" si="103"/>
        <v>8.1236790382417171E-2</v>
      </c>
      <c r="X70" s="336">
        <f t="shared" si="103"/>
        <v>8.3533470798681633E-2</v>
      </c>
      <c r="Y70" s="336">
        <f t="shared" si="103"/>
        <v>8.314828112438101E-2</v>
      </c>
      <c r="Z70" s="336">
        <f t="shared" si="103"/>
        <v>8.2629407106110012E-2</v>
      </c>
      <c r="AA70" s="336">
        <f t="shared" si="103"/>
        <v>8.210123221005583E-2</v>
      </c>
      <c r="AB70" s="336">
        <f t="shared" si="103"/>
        <v>8.1544091115066775E-2</v>
      </c>
      <c r="AC70" s="336">
        <f t="shared" si="103"/>
        <v>8.0957090603870033E-2</v>
      </c>
      <c r="AD70" s="336">
        <f t="shared" si="103"/>
        <v>8.03354978986493E-2</v>
      </c>
      <c r="AE70" s="336">
        <f t="shared" ref="AE70:AL70" si="104">AE23/AE$49</f>
        <v>7.9677135313544242E-2</v>
      </c>
      <c r="AF70" s="336">
        <f t="shared" si="104"/>
        <v>7.9010389744141263E-2</v>
      </c>
      <c r="AG70" s="336">
        <f t="shared" si="104"/>
        <v>7.8371799939530321E-2</v>
      </c>
      <c r="AH70" s="336">
        <f t="shared" si="104"/>
        <v>7.7701322067504811E-2</v>
      </c>
      <c r="AI70" s="336">
        <f t="shared" si="104"/>
        <v>7.6988193280304068E-2</v>
      </c>
      <c r="AJ70" s="336">
        <f t="shared" si="104"/>
        <v>7.6269001468044995E-2</v>
      </c>
      <c r="AK70" s="336">
        <f t="shared" si="104"/>
        <v>7.5539143392839264E-2</v>
      </c>
      <c r="AL70" s="336">
        <f t="shared" si="104"/>
        <v>7.4756173076066856E-2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3.1822196310561358E-2</v>
      </c>
      <c r="N71" s="336">
        <f t="shared" si="105"/>
        <v>2.8444138019576896E-2</v>
      </c>
      <c r="O71" s="336">
        <f t="shared" si="105"/>
        <v>2.7166288404249408E-2</v>
      </c>
      <c r="P71" s="336">
        <f t="shared" si="105"/>
        <v>2.7706280912611965E-2</v>
      </c>
      <c r="Q71" s="336">
        <f t="shared" si="105"/>
        <v>2.7467930217441237E-2</v>
      </c>
      <c r="R71" s="336">
        <f t="shared" si="105"/>
        <v>2.5510445218370224E-2</v>
      </c>
      <c r="S71" s="336">
        <f t="shared" si="105"/>
        <v>2.4017733165994794E-2</v>
      </c>
      <c r="T71" s="336">
        <f t="shared" si="105"/>
        <v>2.4344374334202494E-2</v>
      </c>
      <c r="U71" s="336">
        <f t="shared" si="105"/>
        <v>2.5404585710017295E-2</v>
      </c>
      <c r="V71" s="336">
        <f t="shared" si="105"/>
        <v>2.2987197627206059E-2</v>
      </c>
      <c r="W71" s="336">
        <f t="shared" si="105"/>
        <v>2.2179177862930669E-2</v>
      </c>
      <c r="X71" s="336">
        <f t="shared" si="105"/>
        <v>2.2151982289698398E-2</v>
      </c>
      <c r="Y71" s="336">
        <f t="shared" si="105"/>
        <v>2.1628949307248235E-2</v>
      </c>
      <c r="Z71" s="336">
        <f t="shared" si="105"/>
        <v>2.1034923108957906E-2</v>
      </c>
      <c r="AA71" s="336">
        <f t="shared" si="105"/>
        <v>2.0397172125432479E-2</v>
      </c>
      <c r="AB71" s="336">
        <f t="shared" si="105"/>
        <v>1.9711375364179537E-2</v>
      </c>
      <c r="AC71" s="336">
        <f t="shared" si="105"/>
        <v>1.8937707236561453E-2</v>
      </c>
      <c r="AD71" s="336">
        <f t="shared" si="105"/>
        <v>1.8101496593583521E-2</v>
      </c>
      <c r="AE71" s="336">
        <f t="shared" ref="AE71:AL71" si="106">AE24/AE$49</f>
        <v>1.752648346659039E-2</v>
      </c>
      <c r="AF71" s="336">
        <f t="shared" si="106"/>
        <v>1.7008386989939357E-2</v>
      </c>
      <c r="AG71" s="336">
        <f t="shared" si="106"/>
        <v>1.6537203811825215E-2</v>
      </c>
      <c r="AH71" s="336">
        <f t="shared" si="106"/>
        <v>1.5956796620241829E-2</v>
      </c>
      <c r="AI71" s="336">
        <f t="shared" si="106"/>
        <v>1.5126636332687174E-2</v>
      </c>
      <c r="AJ71" s="336">
        <f t="shared" si="106"/>
        <v>1.4417165576994191E-2</v>
      </c>
      <c r="AK71" s="336">
        <f t="shared" si="106"/>
        <v>1.3665386046170186E-2</v>
      </c>
      <c r="AL71" s="336">
        <f t="shared" si="106"/>
        <v>1.2955857654114966E-2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9.8938530501310865E-2</v>
      </c>
      <c r="N73" s="337">
        <f t="shared" si="107"/>
        <v>9.6578884192308201E-2</v>
      </c>
      <c r="O73" s="337">
        <f t="shared" si="107"/>
        <v>9.4186118738764243E-2</v>
      </c>
      <c r="P73" s="337">
        <f t="shared" si="107"/>
        <v>9.3996591149020856E-2</v>
      </c>
      <c r="Q73" s="337">
        <f t="shared" si="107"/>
        <v>9.618526163361267E-2</v>
      </c>
      <c r="R73" s="337">
        <f t="shared" si="107"/>
        <v>9.7546099145936649E-2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8.8321431967521236E-2</v>
      </c>
      <c r="V73" s="337">
        <f t="shared" si="107"/>
        <v>8.7665010487172859E-2</v>
      </c>
      <c r="W73" s="337">
        <f t="shared" si="107"/>
        <v>7.7233676540372831E-2</v>
      </c>
      <c r="X73" s="337">
        <f t="shared" si="107"/>
        <v>7.8530225673867984E-2</v>
      </c>
      <c r="Y73" s="337">
        <f t="shared" si="107"/>
        <v>7.7938831024228897E-2</v>
      </c>
      <c r="Z73" s="337">
        <f t="shared" si="107"/>
        <v>7.736046027000526E-2</v>
      </c>
      <c r="AA73" s="337">
        <f t="shared" si="107"/>
        <v>7.6769299082040818E-2</v>
      </c>
      <c r="AB73" s="337">
        <f t="shared" si="107"/>
        <v>7.6169634952244672E-2</v>
      </c>
      <c r="AC73" s="337">
        <f t="shared" si="107"/>
        <v>7.5529373266945227E-2</v>
      </c>
      <c r="AD73" s="337">
        <f t="shared" si="107"/>
        <v>7.4894194415813631E-2</v>
      </c>
      <c r="AE73" s="337">
        <f t="shared" ref="AE73:AL73" si="108">AE26/AE$49</f>
        <v>7.4259516005741405E-2</v>
      </c>
      <c r="AF73" s="337">
        <f t="shared" si="108"/>
        <v>7.3676055457998088E-2</v>
      </c>
      <c r="AG73" s="337">
        <f t="shared" si="108"/>
        <v>7.3084824985264391E-2</v>
      </c>
      <c r="AH73" s="337">
        <f t="shared" si="108"/>
        <v>7.2494614304895302E-2</v>
      </c>
      <c r="AI73" s="337">
        <f t="shared" si="108"/>
        <v>7.1923850726854283E-2</v>
      </c>
      <c r="AJ73" s="337">
        <f t="shared" si="108"/>
        <v>7.1363180037861615E-2</v>
      </c>
      <c r="AK73" s="337">
        <f t="shared" si="108"/>
        <v>7.079258114863321E-2</v>
      </c>
      <c r="AL73" s="337">
        <f t="shared" si="108"/>
        <v>7.0203608719586308E-2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1.316154154716387E-2</v>
      </c>
      <c r="N74" s="336">
        <f t="shared" si="109"/>
        <v>1.0989212307673194E-2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1.3075842190866988E-2</v>
      </c>
      <c r="R74" s="336">
        <f t="shared" si="109"/>
        <v>1.2878533721314025E-2</v>
      </c>
      <c r="S74" s="336">
        <f t="shared" si="109"/>
        <v>1.3786207266373503E-2</v>
      </c>
      <c r="T74" s="336">
        <f t="shared" si="109"/>
        <v>1.0173197699622848E-2</v>
      </c>
      <c r="U74" s="336">
        <f t="shared" si="109"/>
        <v>1.0915333921961538E-2</v>
      </c>
      <c r="V74" s="336">
        <f t="shared" si="109"/>
        <v>1.3107617009006279E-2</v>
      </c>
      <c r="W74" s="336">
        <f t="shared" si="109"/>
        <v>8.6403310424132008E-3</v>
      </c>
      <c r="X74" s="336">
        <f t="shared" si="109"/>
        <v>8.0668557188306143E-3</v>
      </c>
      <c r="Y74" s="336">
        <f t="shared" si="109"/>
        <v>8.125302684342809E-3</v>
      </c>
      <c r="Z74" s="336">
        <f t="shared" si="109"/>
        <v>8.2049133864048156E-3</v>
      </c>
      <c r="AA74" s="336">
        <f t="shared" si="109"/>
        <v>8.3091803137695878E-3</v>
      </c>
      <c r="AB74" s="336">
        <f t="shared" si="109"/>
        <v>8.3892232386460885E-3</v>
      </c>
      <c r="AC74" s="336">
        <f t="shared" si="109"/>
        <v>8.4640812869529077E-3</v>
      </c>
      <c r="AD74" s="336">
        <f t="shared" si="109"/>
        <v>8.5332006406808932E-3</v>
      </c>
      <c r="AE74" s="336">
        <f t="shared" ref="AE74:AL74" si="110">AE27/AE$49</f>
        <v>8.6009017002597471E-3</v>
      </c>
      <c r="AF74" s="336">
        <f t="shared" si="110"/>
        <v>8.6647858688514347E-3</v>
      </c>
      <c r="AG74" s="336">
        <f t="shared" si="110"/>
        <v>8.7305605895703683E-3</v>
      </c>
      <c r="AH74" s="336">
        <f t="shared" si="110"/>
        <v>8.7975307653606182E-3</v>
      </c>
      <c r="AI74" s="336">
        <f t="shared" si="110"/>
        <v>8.8653600127765585E-3</v>
      </c>
      <c r="AJ74" s="336">
        <f t="shared" si="110"/>
        <v>8.9304598375612408E-3</v>
      </c>
      <c r="AK74" s="336">
        <f t="shared" si="110"/>
        <v>8.9943965565964842E-3</v>
      </c>
      <c r="AL74" s="336">
        <f t="shared" si="110"/>
        <v>9.0650629024194296E-3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3.5675420690320418E-2</v>
      </c>
      <c r="N75" s="336">
        <f t="shared" si="111"/>
        <v>3.7302694671293317E-2</v>
      </c>
      <c r="O75" s="336">
        <f t="shared" si="111"/>
        <v>3.574867376537632E-2</v>
      </c>
      <c r="P75" s="336">
        <f t="shared" si="111"/>
        <v>3.6014967019562312E-2</v>
      </c>
      <c r="Q75" s="336">
        <f t="shared" si="111"/>
        <v>3.6715408136265774E-2</v>
      </c>
      <c r="R75" s="336">
        <f t="shared" si="111"/>
        <v>3.7515097248030281E-2</v>
      </c>
      <c r="S75" s="336">
        <f t="shared" si="111"/>
        <v>3.6229759937088921E-2</v>
      </c>
      <c r="T75" s="336">
        <f t="shared" si="111"/>
        <v>3.432932459925301E-2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3.0210142751560604E-2</v>
      </c>
      <c r="X75" s="336">
        <f t="shared" si="111"/>
        <v>3.0655310765413463E-2</v>
      </c>
      <c r="Y75" s="336">
        <f t="shared" si="111"/>
        <v>3.0449196875941258E-2</v>
      </c>
      <c r="Z75" s="336">
        <f t="shared" si="111"/>
        <v>3.0153918354656445E-2</v>
      </c>
      <c r="AA75" s="336">
        <f t="shared" si="111"/>
        <v>2.9836531157741833E-2</v>
      </c>
      <c r="AB75" s="336">
        <f t="shared" si="111"/>
        <v>2.9516558646065793E-2</v>
      </c>
      <c r="AC75" s="336">
        <f t="shared" si="111"/>
        <v>2.920486014811919E-2</v>
      </c>
      <c r="AD75" s="336">
        <f t="shared" si="111"/>
        <v>2.8899948351329089E-2</v>
      </c>
      <c r="AE75" s="336">
        <f t="shared" ref="AE75:AL75" si="112">AE28/AE$49</f>
        <v>2.8581130686047156E-2</v>
      </c>
      <c r="AF75" s="336">
        <f t="shared" si="112"/>
        <v>2.8253228690712451E-2</v>
      </c>
      <c r="AG75" s="336">
        <f t="shared" si="112"/>
        <v>2.7919961396069486E-2</v>
      </c>
      <c r="AH75" s="336">
        <f t="shared" si="112"/>
        <v>2.7592447370402954E-2</v>
      </c>
      <c r="AI75" s="336">
        <f t="shared" si="112"/>
        <v>2.7277001113659605E-2</v>
      </c>
      <c r="AJ75" s="336">
        <f t="shared" si="112"/>
        <v>2.694829647963172E-2</v>
      </c>
      <c r="AK75" s="336">
        <f t="shared" si="112"/>
        <v>2.6621124851182888E-2</v>
      </c>
      <c r="AL75" s="336">
        <f t="shared" si="112"/>
        <v>2.6293013821816494E-2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3.0430769032245973E-2</v>
      </c>
      <c r="N76" s="336">
        <f t="shared" si="113"/>
        <v>2.8191837191015857E-2</v>
      </c>
      <c r="O76" s="336">
        <f t="shared" si="113"/>
        <v>2.384608547296618E-2</v>
      </c>
      <c r="P76" s="336">
        <f t="shared" si="113"/>
        <v>2.5102256372258901E-2</v>
      </c>
      <c r="Q76" s="336">
        <f t="shared" si="113"/>
        <v>2.4223874587930981E-2</v>
      </c>
      <c r="R76" s="336">
        <f t="shared" si="113"/>
        <v>2.4938322029203885E-2</v>
      </c>
      <c r="S76" s="336">
        <f t="shared" si="113"/>
        <v>2.1805505939623625E-2</v>
      </c>
      <c r="T76" s="336">
        <f t="shared" si="113"/>
        <v>2.4371847320613368E-2</v>
      </c>
      <c r="U76" s="336">
        <f t="shared" si="113"/>
        <v>2.2688425981534498E-2</v>
      </c>
      <c r="V76" s="336">
        <f t="shared" si="113"/>
        <v>2.0801106548013752E-2</v>
      </c>
      <c r="W76" s="336">
        <f t="shared" si="113"/>
        <v>1.9710053119295256E-2</v>
      </c>
      <c r="X76" s="336">
        <f t="shared" si="113"/>
        <v>2.0494473871271734E-2</v>
      </c>
      <c r="Y76" s="336">
        <f t="shared" si="113"/>
        <v>2.0154244236644445E-2</v>
      </c>
      <c r="Z76" s="336">
        <f t="shared" si="113"/>
        <v>1.9812174029840243E-2</v>
      </c>
      <c r="AA76" s="336">
        <f t="shared" si="113"/>
        <v>1.944078590421959E-2</v>
      </c>
      <c r="AB76" s="336">
        <f t="shared" si="113"/>
        <v>1.9070354412566094E-2</v>
      </c>
      <c r="AC76" s="336">
        <f t="shared" si="113"/>
        <v>1.8709936495822945E-2</v>
      </c>
      <c r="AD76" s="336">
        <f t="shared" si="113"/>
        <v>1.8373180867489725E-2</v>
      </c>
      <c r="AE76" s="336">
        <f t="shared" ref="AE76:AL76" si="114">AE29/AE$49</f>
        <v>1.8039092446240718E-2</v>
      </c>
      <c r="AF76" s="336">
        <f t="shared" si="114"/>
        <v>1.7721267422843825E-2</v>
      </c>
      <c r="AG76" s="336">
        <f t="shared" si="114"/>
        <v>1.740020457682203E-2</v>
      </c>
      <c r="AH76" s="336">
        <f t="shared" si="114"/>
        <v>1.7081757126942487E-2</v>
      </c>
      <c r="AI76" s="336">
        <f t="shared" si="114"/>
        <v>1.6762767383529061E-2</v>
      </c>
      <c r="AJ76" s="336">
        <f t="shared" si="114"/>
        <v>1.6443405082927638E-2</v>
      </c>
      <c r="AK76" s="336">
        <f t="shared" si="114"/>
        <v>1.6121922999724127E-2</v>
      </c>
      <c r="AL76" s="336">
        <f t="shared" si="114"/>
        <v>1.5805666223213475E-2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1.9670799231580594E-2</v>
      </c>
      <c r="N77" s="336">
        <f t="shared" si="115"/>
        <v>2.0095140022325833E-2</v>
      </c>
      <c r="O77" s="336">
        <f t="shared" si="115"/>
        <v>2.1802296673696583E-2</v>
      </c>
      <c r="P77" s="336">
        <f t="shared" si="115"/>
        <v>2.1797295599604759E-2</v>
      </c>
      <c r="Q77" s="336">
        <f t="shared" si="115"/>
        <v>2.2170136718548929E-2</v>
      </c>
      <c r="R77" s="336">
        <f t="shared" si="115"/>
        <v>2.2214146147388463E-2</v>
      </c>
      <c r="S77" s="336">
        <f t="shared" si="115"/>
        <v>2.1877567274878326E-2</v>
      </c>
      <c r="T77" s="336">
        <f t="shared" si="115"/>
        <v>2.2354634095172271E-2</v>
      </c>
      <c r="U77" s="336">
        <f t="shared" si="115"/>
        <v>2.0466578312857871E-2</v>
      </c>
      <c r="V77" s="336">
        <f t="shared" si="115"/>
        <v>1.898942774770377E-2</v>
      </c>
      <c r="W77" s="336">
        <f t="shared" si="115"/>
        <v>1.8673149627103775E-2</v>
      </c>
      <c r="X77" s="336">
        <f t="shared" si="115"/>
        <v>1.9313585318352169E-2</v>
      </c>
      <c r="Y77" s="336">
        <f t="shared" si="115"/>
        <v>1.921008722730037E-2</v>
      </c>
      <c r="Z77" s="336">
        <f t="shared" si="115"/>
        <v>1.9189454499103756E-2</v>
      </c>
      <c r="AA77" s="336">
        <f t="shared" si="115"/>
        <v>1.9182801706309809E-2</v>
      </c>
      <c r="AB77" s="336">
        <f t="shared" si="115"/>
        <v>1.9193498654966699E-2</v>
      </c>
      <c r="AC77" s="336">
        <f t="shared" si="115"/>
        <v>1.9150495336050198E-2</v>
      </c>
      <c r="AD77" s="336">
        <f t="shared" si="115"/>
        <v>1.9087864556313932E-2</v>
      </c>
      <c r="AE77" s="336">
        <f t="shared" ref="AE77:AL77" si="116">AE30/AE$49</f>
        <v>1.9038391173193784E-2</v>
      </c>
      <c r="AF77" s="336">
        <f t="shared" si="116"/>
        <v>1.9036773475590379E-2</v>
      </c>
      <c r="AG77" s="336">
        <f t="shared" si="116"/>
        <v>1.9034098422802494E-2</v>
      </c>
      <c r="AH77" s="336">
        <f t="shared" si="116"/>
        <v>1.9022879042189234E-2</v>
      </c>
      <c r="AI77" s="336">
        <f t="shared" si="116"/>
        <v>1.901872221688905E-2</v>
      </c>
      <c r="AJ77" s="336">
        <f t="shared" si="116"/>
        <v>1.9041018637741016E-2</v>
      </c>
      <c r="AK77" s="336">
        <f t="shared" si="116"/>
        <v>1.905513674112972E-2</v>
      </c>
      <c r="AL77" s="336">
        <f t="shared" si="116"/>
        <v>1.9039865772136906E-2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9.6737014495572163E-2</v>
      </c>
      <c r="R79" s="337">
        <f t="shared" si="117"/>
        <v>9.4413593926550507E-2</v>
      </c>
      <c r="S79" s="337">
        <f t="shared" si="117"/>
        <v>0.10101367488942413</v>
      </c>
      <c r="T79" s="337">
        <f t="shared" si="117"/>
        <v>9.9011895770241151E-2</v>
      </c>
      <c r="U79" s="337">
        <f t="shared" si="117"/>
        <v>9.5138454342624384E-2</v>
      </c>
      <c r="V79" s="337">
        <f t="shared" si="117"/>
        <v>9.7261808163481567E-2</v>
      </c>
      <c r="W79" s="337">
        <f t="shared" si="117"/>
        <v>9.6922456660155101E-2</v>
      </c>
      <c r="X79" s="337">
        <f t="shared" si="117"/>
        <v>9.5760026079073787E-2</v>
      </c>
      <c r="Y79" s="337">
        <f t="shared" si="117"/>
        <v>9.6043826169882232E-2</v>
      </c>
      <c r="Z79" s="337">
        <f t="shared" si="117"/>
        <v>9.6293908318837426E-2</v>
      </c>
      <c r="AA79" s="337">
        <f t="shared" si="117"/>
        <v>9.6565355451700197E-2</v>
      </c>
      <c r="AB79" s="337">
        <f t="shared" si="117"/>
        <v>9.6863002041005938E-2</v>
      </c>
      <c r="AC79" s="337">
        <f t="shared" si="117"/>
        <v>9.723551629531102E-2</v>
      </c>
      <c r="AD79" s="337">
        <f t="shared" si="117"/>
        <v>9.7634002361544653E-2</v>
      </c>
      <c r="AE79" s="337">
        <f t="shared" ref="AE79:AL79" si="118">AE32/AE$49</f>
        <v>9.7967826502404667E-2</v>
      </c>
      <c r="AF79" s="337">
        <f t="shared" si="118"/>
        <v>9.8340608781889369E-2</v>
      </c>
      <c r="AG79" s="337">
        <f t="shared" si="118"/>
        <v>9.8714747341737269E-2</v>
      </c>
      <c r="AH79" s="337">
        <f t="shared" si="118"/>
        <v>9.9108473401179564E-2</v>
      </c>
      <c r="AI79" s="337">
        <f t="shared" si="118"/>
        <v>9.957354837013524E-2</v>
      </c>
      <c r="AJ79" s="337">
        <f t="shared" si="118"/>
        <v>0.10005089896582425</v>
      </c>
      <c r="AK79" s="337">
        <f t="shared" si="118"/>
        <v>0.10055041181051258</v>
      </c>
      <c r="AL79" s="337">
        <f t="shared" si="118"/>
        <v>0.10109989229305599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7.0055652849098718E-2</v>
      </c>
      <c r="N80" s="336">
        <f t="shared" si="119"/>
        <v>7.1884494391056902E-2</v>
      </c>
      <c r="O80" s="336">
        <f t="shared" si="119"/>
        <v>7.0175918533279591E-2</v>
      </c>
      <c r="P80" s="336">
        <f t="shared" si="119"/>
        <v>7.2834545651635302E-2</v>
      </c>
      <c r="Q80" s="336">
        <f t="shared" si="119"/>
        <v>7.526044863231679E-2</v>
      </c>
      <c r="R80" s="336">
        <f t="shared" si="119"/>
        <v>7.2308487004675681E-2</v>
      </c>
      <c r="S80" s="336">
        <f t="shared" si="119"/>
        <v>7.7489757734335613E-2</v>
      </c>
      <c r="T80" s="336">
        <f t="shared" si="119"/>
        <v>7.7041162111211745E-2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7.3330328123032321E-2</v>
      </c>
      <c r="X80" s="336">
        <f t="shared" si="119"/>
        <v>7.3736699259668997E-2</v>
      </c>
      <c r="Y80" s="336">
        <f t="shared" si="119"/>
        <v>7.4067191732361704E-2</v>
      </c>
      <c r="Z80" s="336">
        <f t="shared" si="119"/>
        <v>7.437830832486407E-2</v>
      </c>
      <c r="AA80" s="336">
        <f t="shared" si="119"/>
        <v>7.4714177700051593E-2</v>
      </c>
      <c r="AB80" s="336">
        <f t="shared" si="119"/>
        <v>7.5093785972668831E-2</v>
      </c>
      <c r="AC80" s="336">
        <f t="shared" si="119"/>
        <v>7.5548083702873983E-2</v>
      </c>
      <c r="AD80" s="336">
        <f t="shared" si="119"/>
        <v>7.602671259396554E-2</v>
      </c>
      <c r="AE80" s="336">
        <f t="shared" ref="AE80:AL80" si="120">AE33/AE$49</f>
        <v>7.6451664026037203E-2</v>
      </c>
      <c r="AF80" s="336">
        <f t="shared" si="120"/>
        <v>7.6904091044616582E-2</v>
      </c>
      <c r="AG80" s="336">
        <f t="shared" si="120"/>
        <v>7.7361069772552596E-2</v>
      </c>
      <c r="AH80" s="336">
        <f t="shared" si="120"/>
        <v>7.7829716316409392E-2</v>
      </c>
      <c r="AI80" s="336">
        <f t="shared" si="120"/>
        <v>7.8369069287388668E-2</v>
      </c>
      <c r="AJ80" s="336">
        <f t="shared" si="120"/>
        <v>7.8930825820031247E-2</v>
      </c>
      <c r="AK80" s="336">
        <f t="shared" si="120"/>
        <v>7.9524326527376107E-2</v>
      </c>
      <c r="AL80" s="336">
        <f t="shared" si="120"/>
        <v>8.0148344490281256E-2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2.1796336690084364E-2</v>
      </c>
      <c r="O81" s="336">
        <f t="shared" si="121"/>
        <v>2.2153872177781541E-2</v>
      </c>
      <c r="P81" s="336">
        <f t="shared" si="121"/>
        <v>2.0577982381641591E-2</v>
      </c>
      <c r="Q81" s="336">
        <f t="shared" si="121"/>
        <v>2.0356849467109181E-2</v>
      </c>
      <c r="R81" s="336">
        <f t="shared" si="121"/>
        <v>2.1039874236554092E-2</v>
      </c>
      <c r="S81" s="336">
        <f t="shared" si="121"/>
        <v>2.2644625741535727E-2</v>
      </c>
      <c r="T81" s="336">
        <f t="shared" si="121"/>
        <v>2.1098028090719072E-2</v>
      </c>
      <c r="U81" s="336">
        <f t="shared" si="121"/>
        <v>2.0094449791381815E-2</v>
      </c>
      <c r="V81" s="336">
        <f t="shared" si="121"/>
        <v>2.176155657856628E-2</v>
      </c>
      <c r="W81" s="336">
        <f t="shared" si="121"/>
        <v>2.2564707048790749E-2</v>
      </c>
      <c r="X81" s="336">
        <f t="shared" si="121"/>
        <v>2.1288595595574156E-2</v>
      </c>
      <c r="Y81" s="336">
        <f t="shared" si="121"/>
        <v>2.1235497030335167E-2</v>
      </c>
      <c r="Z81" s="336">
        <f t="shared" si="121"/>
        <v>2.1169132254067038E-2</v>
      </c>
      <c r="AA81" s="336">
        <f t="shared" si="121"/>
        <v>2.1098810834291441E-2</v>
      </c>
      <c r="AB81" s="336">
        <f t="shared" si="121"/>
        <v>2.1010222353676961E-2</v>
      </c>
      <c r="AC81" s="336">
        <f t="shared" si="121"/>
        <v>2.0924306055460726E-2</v>
      </c>
      <c r="AD81" s="336">
        <f t="shared" si="121"/>
        <v>2.08401410207322E-2</v>
      </c>
      <c r="AE81" s="336">
        <f t="shared" ref="AE81:AL81" si="122">AE34/AE$49</f>
        <v>2.0747530253649286E-2</v>
      </c>
      <c r="AF81" s="336">
        <f t="shared" si="122"/>
        <v>2.0661855279787998E-2</v>
      </c>
      <c r="AG81" s="336">
        <f t="shared" si="122"/>
        <v>2.0576349542848794E-2</v>
      </c>
      <c r="AH81" s="336">
        <f t="shared" si="122"/>
        <v>2.0498114084057398E-2</v>
      </c>
      <c r="AI81" s="336">
        <f t="shared" si="122"/>
        <v>2.0422965171885122E-2</v>
      </c>
      <c r="AJ81" s="336">
        <f t="shared" si="122"/>
        <v>2.0332775377368925E-2</v>
      </c>
      <c r="AK81" s="336">
        <f t="shared" si="122"/>
        <v>2.0238047542313078E-2</v>
      </c>
      <c r="AL81" s="336">
        <f t="shared" si="122"/>
        <v>2.015787032660972E-2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1.6210405965363648E-3</v>
      </c>
      <c r="N82" s="336">
        <f t="shared" si="123"/>
        <v>1.1989123874441357E-3</v>
      </c>
      <c r="O82" s="336">
        <f t="shared" si="123"/>
        <v>1.1192521676725031E-3</v>
      </c>
      <c r="P82" s="336">
        <f t="shared" si="123"/>
        <v>1.0332998618801667E-3</v>
      </c>
      <c r="Q82" s="336">
        <f t="shared" si="123"/>
        <v>1.1197163961461864E-3</v>
      </c>
      <c r="R82" s="336">
        <f t="shared" si="123"/>
        <v>1.065232685320738E-3</v>
      </c>
      <c r="S82" s="336">
        <f t="shared" si="123"/>
        <v>8.7929141355278526E-4</v>
      </c>
      <c r="T82" s="336">
        <f t="shared" si="123"/>
        <v>8.7270556831034538E-4</v>
      </c>
      <c r="U82" s="336">
        <f t="shared" si="123"/>
        <v>9.2014877477246339E-4</v>
      </c>
      <c r="V82" s="336">
        <f t="shared" si="123"/>
        <v>8.1076146798833473E-4</v>
      </c>
      <c r="W82" s="336">
        <f t="shared" si="123"/>
        <v>1.0274214883320306E-3</v>
      </c>
      <c r="X82" s="336">
        <f t="shared" si="123"/>
        <v>7.3473122383063553E-4</v>
      </c>
      <c r="Y82" s="336">
        <f t="shared" si="123"/>
        <v>7.4113740718537472E-4</v>
      </c>
      <c r="Z82" s="336">
        <f t="shared" si="123"/>
        <v>7.4646773990632068E-4</v>
      </c>
      <c r="AA82" s="336">
        <f t="shared" si="123"/>
        <v>7.5236691735717414E-4</v>
      </c>
      <c r="AB82" s="336">
        <f t="shared" si="123"/>
        <v>7.5899371466013274E-4</v>
      </c>
      <c r="AC82" s="336">
        <f t="shared" si="123"/>
        <v>7.6312653697631664E-4</v>
      </c>
      <c r="AD82" s="336">
        <f t="shared" si="123"/>
        <v>7.6714874684691097E-4</v>
      </c>
      <c r="AE82" s="336">
        <f t="shared" ref="AE82:AL82" si="124">AE35/AE$49</f>
        <v>7.6863222271819414E-4</v>
      </c>
      <c r="AF82" s="336">
        <f t="shared" si="124"/>
        <v>7.7466245748479567E-4</v>
      </c>
      <c r="AG82" s="336">
        <f t="shared" si="124"/>
        <v>7.7732802633588343E-4</v>
      </c>
      <c r="AH82" s="336">
        <f t="shared" si="124"/>
        <v>7.8064300071278359E-4</v>
      </c>
      <c r="AI82" s="336">
        <f t="shared" si="124"/>
        <v>7.8151391086143322E-4</v>
      </c>
      <c r="AJ82" s="336">
        <f t="shared" si="124"/>
        <v>7.8729776842408105E-4</v>
      </c>
      <c r="AK82" s="336">
        <f t="shared" si="124"/>
        <v>7.8803774082339341E-4</v>
      </c>
      <c r="AL82" s="336">
        <f t="shared" si="124"/>
        <v>7.9367747616502571E-4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8.1030482801551645E-2</v>
      </c>
      <c r="N84" s="337">
        <f t="shared" si="125"/>
        <v>8.6655466137215656E-2</v>
      </c>
      <c r="O84" s="337">
        <f t="shared" si="125"/>
        <v>8.541561310065672E-2</v>
      </c>
      <c r="P84" s="337">
        <f t="shared" si="125"/>
        <v>8.2661054437981274E-2</v>
      </c>
      <c r="Q84" s="337">
        <f t="shared" si="125"/>
        <v>8.1170639348273843E-2</v>
      </c>
      <c r="R84" s="337">
        <f t="shared" si="125"/>
        <v>8.235237391566512E-2</v>
      </c>
      <c r="S84" s="337">
        <f t="shared" si="125"/>
        <v>7.9821899724288631E-2</v>
      </c>
      <c r="T84" s="337">
        <f t="shared" si="125"/>
        <v>7.6495734605320817E-2</v>
      </c>
      <c r="U84" s="337">
        <f t="shared" si="125"/>
        <v>7.6585851060786803E-2</v>
      </c>
      <c r="V84" s="337">
        <f t="shared" si="125"/>
        <v>7.0611991704963364E-2</v>
      </c>
      <c r="W84" s="337">
        <f t="shared" si="125"/>
        <v>7.1100154106628677E-2</v>
      </c>
      <c r="X84" s="337">
        <f t="shared" si="125"/>
        <v>7.0924703953145776E-2</v>
      </c>
      <c r="Y84" s="337">
        <f t="shared" si="125"/>
        <v>7.0822140163101122E-2</v>
      </c>
      <c r="Z84" s="337">
        <f t="shared" si="125"/>
        <v>7.0605251084359874E-2</v>
      </c>
      <c r="AA84" s="337">
        <f t="shared" si="125"/>
        <v>7.0371554664259761E-2</v>
      </c>
      <c r="AB84" s="337">
        <f t="shared" si="125"/>
        <v>7.0117957057588554E-2</v>
      </c>
      <c r="AC84" s="337">
        <f t="shared" si="125"/>
        <v>6.9851309989855559E-2</v>
      </c>
      <c r="AD84" s="337">
        <f t="shared" si="125"/>
        <v>6.9552166582473554E-2</v>
      </c>
      <c r="AE84" s="337">
        <f t="shared" ref="AE84:AL84" si="126">AE37/AE$49</f>
        <v>6.9249380723657841E-2</v>
      </c>
      <c r="AF84" s="337">
        <f t="shared" si="126"/>
        <v>6.8953724771808333E-2</v>
      </c>
      <c r="AG84" s="337">
        <f t="shared" si="126"/>
        <v>6.870429459350437E-2</v>
      </c>
      <c r="AH84" s="337">
        <f t="shared" si="126"/>
        <v>6.8383485026826452E-2</v>
      </c>
      <c r="AI84" s="337">
        <f t="shared" si="126"/>
        <v>6.8139975544940196E-2</v>
      </c>
      <c r="AJ84" s="337">
        <f t="shared" si="126"/>
        <v>6.7862857692965337E-2</v>
      </c>
      <c r="AK84" s="337">
        <f t="shared" si="126"/>
        <v>6.7579468076459107E-2</v>
      </c>
      <c r="AL84" s="337">
        <f t="shared" si="126"/>
        <v>6.7311847046016809E-2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6.6164117766325192E-2</v>
      </c>
      <c r="N85" s="336">
        <f t="shared" si="127"/>
        <v>7.2422754006674875E-2</v>
      </c>
      <c r="O85" s="336">
        <f t="shared" si="127"/>
        <v>7.0750028064923517E-2</v>
      </c>
      <c r="P85" s="336">
        <f t="shared" si="127"/>
        <v>6.8437778200467744E-2</v>
      </c>
      <c r="Q85" s="336">
        <f t="shared" si="127"/>
        <v>6.7920116123791521E-2</v>
      </c>
      <c r="R85" s="336">
        <f t="shared" si="127"/>
        <v>6.7801600143651511E-2</v>
      </c>
      <c r="S85" s="336">
        <f t="shared" si="127"/>
        <v>6.5694204898175443E-2</v>
      </c>
      <c r="T85" s="336">
        <f t="shared" si="127"/>
        <v>6.1385760157247081E-2</v>
      </c>
      <c r="U85" s="336">
        <f t="shared" si="127"/>
        <v>6.1244432891333744E-2</v>
      </c>
      <c r="V85" s="336">
        <f t="shared" si="127"/>
        <v>5.590929287834847E-2</v>
      </c>
      <c r="W85" s="336">
        <f t="shared" si="127"/>
        <v>5.6080738101673799E-2</v>
      </c>
      <c r="X85" s="336">
        <f t="shared" si="127"/>
        <v>5.5124516848758458E-2</v>
      </c>
      <c r="Y85" s="336">
        <f t="shared" si="127"/>
        <v>5.4904788965365631E-2</v>
      </c>
      <c r="Z85" s="336">
        <f t="shared" si="127"/>
        <v>5.4580372987414714E-2</v>
      </c>
      <c r="AA85" s="336">
        <f t="shared" si="127"/>
        <v>5.4247737539268669E-2</v>
      </c>
      <c r="AB85" s="336">
        <f t="shared" si="127"/>
        <v>5.3896907613541691E-2</v>
      </c>
      <c r="AC85" s="336">
        <f t="shared" si="127"/>
        <v>5.3532325635353581E-2</v>
      </c>
      <c r="AD85" s="336">
        <f t="shared" si="127"/>
        <v>5.3133270606088481E-2</v>
      </c>
      <c r="AE85" s="336">
        <f t="shared" ref="AE85:AL85" si="128">AE38/AE$49</f>
        <v>5.2722725083538285E-2</v>
      </c>
      <c r="AF85" s="336">
        <f t="shared" si="128"/>
        <v>5.2316516844802319E-2</v>
      </c>
      <c r="AG85" s="336">
        <f t="shared" si="128"/>
        <v>5.1961612004917578E-2</v>
      </c>
      <c r="AH85" s="336">
        <f t="shared" si="128"/>
        <v>5.1530221493877496E-2</v>
      </c>
      <c r="AI85" s="336">
        <f t="shared" si="128"/>
        <v>5.1177530098418855E-2</v>
      </c>
      <c r="AJ85" s="336">
        <f t="shared" si="128"/>
        <v>5.0789228924446955E-2</v>
      </c>
      <c r="AK85" s="336">
        <f t="shared" si="128"/>
        <v>5.0384853292138126E-2</v>
      </c>
      <c r="AL85" s="336">
        <f t="shared" si="128"/>
        <v>5.0000883636860047E-2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1.4866365035226457E-2</v>
      </c>
      <c r="N86" s="336">
        <f t="shared" si="129"/>
        <v>1.4232712130540785E-2</v>
      </c>
      <c r="O86" s="336">
        <f t="shared" si="129"/>
        <v>1.4665585035733212E-2</v>
      </c>
      <c r="P86" s="336">
        <f t="shared" si="129"/>
        <v>1.4223276237513531E-2</v>
      </c>
      <c r="Q86" s="336">
        <f t="shared" si="129"/>
        <v>1.3250523224482327E-2</v>
      </c>
      <c r="R86" s="336">
        <f t="shared" si="129"/>
        <v>1.4550773772013602E-2</v>
      </c>
      <c r="S86" s="336">
        <f t="shared" si="129"/>
        <v>1.4127694826113197E-2</v>
      </c>
      <c r="T86" s="336">
        <f t="shared" si="129"/>
        <v>1.5109974448073741E-2</v>
      </c>
      <c r="U86" s="336">
        <f t="shared" si="129"/>
        <v>1.5341418169453057E-2</v>
      </c>
      <c r="V86" s="336">
        <f t="shared" si="129"/>
        <v>1.4702698826614891E-2</v>
      </c>
      <c r="W86" s="336">
        <f t="shared" si="129"/>
        <v>1.5019416004954874E-2</v>
      </c>
      <c r="X86" s="336">
        <f t="shared" si="129"/>
        <v>1.5800187104387325E-2</v>
      </c>
      <c r="Y86" s="336">
        <f t="shared" si="129"/>
        <v>1.5917351197735487E-2</v>
      </c>
      <c r="Z86" s="336">
        <f t="shared" si="129"/>
        <v>1.6024878096945156E-2</v>
      </c>
      <c r="AA86" s="336">
        <f t="shared" si="129"/>
        <v>1.6123817124991089E-2</v>
      </c>
      <c r="AB86" s="336">
        <f t="shared" si="129"/>
        <v>1.6221049444046853E-2</v>
      </c>
      <c r="AC86" s="336">
        <f t="shared" si="129"/>
        <v>1.6318984354501985E-2</v>
      </c>
      <c r="AD86" s="336">
        <f t="shared" si="129"/>
        <v>1.6418895976385066E-2</v>
      </c>
      <c r="AE86" s="336">
        <f t="shared" ref="AE86:AL86" si="130">AE39/AE$49</f>
        <v>1.6526655640119552E-2</v>
      </c>
      <c r="AF86" s="336">
        <f t="shared" si="130"/>
        <v>1.6637207927006018E-2</v>
      </c>
      <c r="AG86" s="336">
        <f t="shared" si="130"/>
        <v>1.6742682588586792E-2</v>
      </c>
      <c r="AH86" s="336">
        <f t="shared" si="130"/>
        <v>1.6853263532948946E-2</v>
      </c>
      <c r="AI86" s="336">
        <f t="shared" si="130"/>
        <v>1.6962445446521337E-2</v>
      </c>
      <c r="AJ86" s="336">
        <f t="shared" si="130"/>
        <v>1.7073628768518388E-2</v>
      </c>
      <c r="AK86" s="336">
        <f t="shared" si="130"/>
        <v>1.7194614784320984E-2</v>
      </c>
      <c r="AL86" s="336">
        <f t="shared" si="130"/>
        <v>1.7310963409156763E-2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6.4469815172669087E-2</v>
      </c>
      <c r="N88" s="337">
        <f t="shared" si="131"/>
        <v>6.2900451296260304E-2</v>
      </c>
      <c r="O88" s="337">
        <f t="shared" si="131"/>
        <v>5.9858915560615823E-2</v>
      </c>
      <c r="P88" s="337">
        <f t="shared" si="131"/>
        <v>5.9214949617055701E-2</v>
      </c>
      <c r="Q88" s="337">
        <f t="shared" si="131"/>
        <v>5.8634719224020075E-2</v>
      </c>
      <c r="R88" s="337">
        <f t="shared" si="131"/>
        <v>5.8303649208846522E-2</v>
      </c>
      <c r="S88" s="337">
        <f t="shared" si="131"/>
        <v>6.0102988064661897E-2</v>
      </c>
      <c r="T88" s="337">
        <f t="shared" si="131"/>
        <v>5.8484005559057903E-2</v>
      </c>
      <c r="U88" s="337">
        <f t="shared" si="131"/>
        <v>6.2198862198502618E-2</v>
      </c>
      <c r="V88" s="337">
        <f t="shared" si="131"/>
        <v>6.0460664617888044E-2</v>
      </c>
      <c r="W88" s="337">
        <f t="shared" si="131"/>
        <v>5.4026954579017884E-2</v>
      </c>
      <c r="X88" s="337">
        <f t="shared" si="131"/>
        <v>5.6779629548372353E-2</v>
      </c>
      <c r="Y88" s="337">
        <f t="shared" si="131"/>
        <v>5.6625138135067275E-2</v>
      </c>
      <c r="Z88" s="337">
        <f t="shared" si="131"/>
        <v>5.6369802432352643E-2</v>
      </c>
      <c r="AA88" s="337">
        <f t="shared" si="131"/>
        <v>5.6045009794710013E-2</v>
      </c>
      <c r="AB88" s="337">
        <f t="shared" si="131"/>
        <v>5.5718696017065202E-2</v>
      </c>
      <c r="AC88" s="337">
        <f t="shared" si="131"/>
        <v>5.5349051794015454E-2</v>
      </c>
      <c r="AD88" s="337">
        <f t="shared" si="131"/>
        <v>5.4981348967192853E-2</v>
      </c>
      <c r="AE88" s="337">
        <f t="shared" ref="AE88:AL88" si="132">AE41/AE$49</f>
        <v>5.4633061679795474E-2</v>
      </c>
      <c r="AF88" s="337">
        <f t="shared" si="132"/>
        <v>5.4280418920862585E-2</v>
      </c>
      <c r="AG88" s="337">
        <f t="shared" si="132"/>
        <v>5.3907680896627251E-2</v>
      </c>
      <c r="AH88" s="337">
        <f t="shared" si="132"/>
        <v>5.3553950505353803E-2</v>
      </c>
      <c r="AI88" s="337">
        <f t="shared" si="132"/>
        <v>5.3179787901687349E-2</v>
      </c>
      <c r="AJ88" s="337">
        <f t="shared" si="132"/>
        <v>5.2826210688391127E-2</v>
      </c>
      <c r="AK88" s="337">
        <f t="shared" si="132"/>
        <v>5.2453764470382955E-2</v>
      </c>
      <c r="AL88" s="337">
        <f t="shared" si="132"/>
        <v>5.2073207239650809E-2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2.5798865864881268E-2</v>
      </c>
      <c r="N89" s="336">
        <f t="shared" si="133"/>
        <v>2.5164018819065569E-2</v>
      </c>
      <c r="O89" s="336">
        <f t="shared" si="133"/>
        <v>2.4454243927498807E-2</v>
      </c>
      <c r="P89" s="336">
        <f t="shared" si="133"/>
        <v>2.4563760959765306E-2</v>
      </c>
      <c r="Q89" s="336">
        <f t="shared" si="133"/>
        <v>2.5205602029364216E-2</v>
      </c>
      <c r="R89" s="336">
        <f t="shared" si="133"/>
        <v>2.4587607834946519E-2</v>
      </c>
      <c r="S89" s="336">
        <f t="shared" si="133"/>
        <v>2.3138657927522319E-2</v>
      </c>
      <c r="T89" s="336">
        <f t="shared" si="133"/>
        <v>2.5027882641918655E-2</v>
      </c>
      <c r="U89" s="336">
        <f t="shared" si="133"/>
        <v>2.4951132553439268E-2</v>
      </c>
      <c r="V89" s="336">
        <f t="shared" si="133"/>
        <v>2.301279206691054E-2</v>
      </c>
      <c r="W89" s="336">
        <f t="shared" si="133"/>
        <v>2.0414753351490532E-2</v>
      </c>
      <c r="X89" s="336">
        <f t="shared" si="133"/>
        <v>2.1985705667188642E-2</v>
      </c>
      <c r="Y89" s="336">
        <f t="shared" si="133"/>
        <v>2.1892566065316036E-2</v>
      </c>
      <c r="Z89" s="336">
        <f t="shared" si="133"/>
        <v>2.1744371377756422E-2</v>
      </c>
      <c r="AA89" s="336">
        <f t="shared" si="133"/>
        <v>2.1551616586859165E-2</v>
      </c>
      <c r="AB89" s="336">
        <f t="shared" si="133"/>
        <v>2.136340095930761E-2</v>
      </c>
      <c r="AC89" s="336">
        <f t="shared" si="133"/>
        <v>2.11406557113663E-2</v>
      </c>
      <c r="AD89" s="336">
        <f t="shared" si="133"/>
        <v>2.0917514843407363E-2</v>
      </c>
      <c r="AE89" s="336">
        <f t="shared" ref="AE89:AL89" si="134">AE42/AE$49</f>
        <v>2.0697792935687909E-2</v>
      </c>
      <c r="AF89" s="336">
        <f t="shared" si="134"/>
        <v>2.0481765601615857E-2</v>
      </c>
      <c r="AG89" s="336">
        <f t="shared" si="134"/>
        <v>2.0251224329312551E-2</v>
      </c>
      <c r="AH89" s="336">
        <f t="shared" si="134"/>
        <v>2.0020048238392901E-2</v>
      </c>
      <c r="AI89" s="336">
        <f t="shared" si="134"/>
        <v>1.9781087777195339E-2</v>
      </c>
      <c r="AJ89" s="336">
        <f t="shared" si="134"/>
        <v>1.9553664115835138E-2</v>
      </c>
      <c r="AK89" s="336">
        <f t="shared" si="134"/>
        <v>1.9306003534644092E-2</v>
      </c>
      <c r="AL89" s="336">
        <f t="shared" si="134"/>
        <v>1.9055991429595145E-2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3.8670949307787826E-2</v>
      </c>
      <c r="N90" s="336">
        <f t="shared" si="135"/>
        <v>3.7736432477194742E-2</v>
      </c>
      <c r="O90" s="336">
        <f t="shared" si="135"/>
        <v>3.5404671633117016E-2</v>
      </c>
      <c r="P90" s="336">
        <f t="shared" si="135"/>
        <v>3.4651188657290395E-2</v>
      </c>
      <c r="Q90" s="336">
        <f t="shared" si="135"/>
        <v>3.3429117194655862E-2</v>
      </c>
      <c r="R90" s="336">
        <f t="shared" si="135"/>
        <v>3.3716041373900003E-2</v>
      </c>
      <c r="S90" s="336">
        <f t="shared" si="135"/>
        <v>3.6964330137139574E-2</v>
      </c>
      <c r="T90" s="336">
        <f t="shared" si="135"/>
        <v>3.3456122917139244E-2</v>
      </c>
      <c r="U90" s="336">
        <f t="shared" si="135"/>
        <v>3.724772964506335E-2</v>
      </c>
      <c r="V90" s="336">
        <f t="shared" si="135"/>
        <v>3.7447872550977507E-2</v>
      </c>
      <c r="W90" s="336">
        <f t="shared" si="135"/>
        <v>3.3612201227527352E-2</v>
      </c>
      <c r="X90" s="336">
        <f t="shared" si="135"/>
        <v>3.4793923881183714E-2</v>
      </c>
      <c r="Y90" s="336">
        <f t="shared" si="135"/>
        <v>3.4732572069751243E-2</v>
      </c>
      <c r="Z90" s="336">
        <f t="shared" si="135"/>
        <v>3.4625431054596222E-2</v>
      </c>
      <c r="AA90" s="336">
        <f t="shared" si="135"/>
        <v>3.4493393207850845E-2</v>
      </c>
      <c r="AB90" s="336">
        <f t="shared" si="135"/>
        <v>3.4355295057757584E-2</v>
      </c>
      <c r="AC90" s="336">
        <f t="shared" si="135"/>
        <v>3.420839608264916E-2</v>
      </c>
      <c r="AD90" s="336">
        <f t="shared" si="135"/>
        <v>3.406383412378549E-2</v>
      </c>
      <c r="AE90" s="336">
        <f t="shared" ref="AE90:AL90" si="136">AE43/AE$49</f>
        <v>3.3935268744107565E-2</v>
      </c>
      <c r="AF90" s="336">
        <f t="shared" si="136"/>
        <v>3.3798653319246724E-2</v>
      </c>
      <c r="AG90" s="336">
        <f t="shared" si="136"/>
        <v>3.3656456567314703E-2</v>
      </c>
      <c r="AH90" s="336">
        <f t="shared" si="136"/>
        <v>3.3533902266960902E-2</v>
      </c>
      <c r="AI90" s="336">
        <f t="shared" si="136"/>
        <v>3.3398700124492003E-2</v>
      </c>
      <c r="AJ90" s="336">
        <f t="shared" si="136"/>
        <v>3.3272546572555982E-2</v>
      </c>
      <c r="AK90" s="336">
        <f t="shared" si="136"/>
        <v>3.3147760935738867E-2</v>
      </c>
      <c r="AL90" s="336">
        <f t="shared" si="136"/>
        <v>3.3017215810055657E-2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0.12211779625851511</v>
      </c>
      <c r="N92" s="337">
        <f t="shared" si="137"/>
        <v>0.11608627502701564</v>
      </c>
      <c r="O92" s="337">
        <f t="shared" si="137"/>
        <v>0.11687744362906266</v>
      </c>
      <c r="P92" s="337">
        <f t="shared" si="137"/>
        <v>0.11744092896337092</v>
      </c>
      <c r="Q92" s="337">
        <f t="shared" si="137"/>
        <v>0.12059478600021108</v>
      </c>
      <c r="R92" s="337">
        <f t="shared" si="137"/>
        <v>0.12084728177744919</v>
      </c>
      <c r="S92" s="337">
        <f t="shared" si="137"/>
        <v>0.11657121996718722</v>
      </c>
      <c r="T92" s="337">
        <f t="shared" si="137"/>
        <v>0.11226991036619396</v>
      </c>
      <c r="U92" s="337">
        <f t="shared" si="137"/>
        <v>0.11426277270571751</v>
      </c>
      <c r="V92" s="337">
        <f t="shared" si="137"/>
        <v>0.11178623556991023</v>
      </c>
      <c r="W92" s="337">
        <f t="shared" si="137"/>
        <v>0.1038509612172058</v>
      </c>
      <c r="X92" s="337">
        <f t="shared" si="137"/>
        <v>0.10405180594429914</v>
      </c>
      <c r="Y92" s="337">
        <f t="shared" si="137"/>
        <v>0.10339791224826358</v>
      </c>
      <c r="Z92" s="337">
        <f t="shared" si="137"/>
        <v>0.1027980157986217</v>
      </c>
      <c r="AA92" s="337">
        <f t="shared" si="137"/>
        <v>0.10226591532608748</v>
      </c>
      <c r="AB92" s="337">
        <f t="shared" si="137"/>
        <v>0.10168309064532224</v>
      </c>
      <c r="AC92" s="337">
        <f t="shared" si="137"/>
        <v>0.10109860954615799</v>
      </c>
      <c r="AD92" s="337">
        <f t="shared" si="137"/>
        <v>0.10048568018248998</v>
      </c>
      <c r="AE92" s="337">
        <f t="shared" ref="AE92:AL92" si="138">AE45/AE$49</f>
        <v>9.9801341999402229E-2</v>
      </c>
      <c r="AF92" s="337">
        <f t="shared" si="138"/>
        <v>9.9124603018826252E-2</v>
      </c>
      <c r="AG92" s="337">
        <f t="shared" si="138"/>
        <v>9.8422032418396949E-2</v>
      </c>
      <c r="AH92" s="337">
        <f t="shared" si="138"/>
        <v>9.7737568654163207E-2</v>
      </c>
      <c r="AI92" s="337">
        <f t="shared" si="138"/>
        <v>9.7034773828287457E-2</v>
      </c>
      <c r="AJ92" s="337">
        <f t="shared" si="138"/>
        <v>9.6323628495790681E-2</v>
      </c>
      <c r="AK92" s="337">
        <f t="shared" si="138"/>
        <v>9.5609309308739426E-2</v>
      </c>
      <c r="AL92" s="337">
        <f t="shared" si="138"/>
        <v>9.488501638046537E-2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1.7591960397832306E-2</v>
      </c>
      <c r="N93" s="336">
        <f t="shared" si="139"/>
        <v>1.6891350163308536E-2</v>
      </c>
      <c r="O93" s="336">
        <f t="shared" si="139"/>
        <v>1.6100727710062674E-2</v>
      </c>
      <c r="P93" s="336">
        <f t="shared" si="139"/>
        <v>1.5367649281505512E-2</v>
      </c>
      <c r="Q93" s="336">
        <f t="shared" si="139"/>
        <v>1.6643948241905106E-2</v>
      </c>
      <c r="R93" s="336">
        <f t="shared" si="139"/>
        <v>1.6548041606752825E-2</v>
      </c>
      <c r="S93" s="336">
        <f t="shared" si="139"/>
        <v>1.6007264624721625E-2</v>
      </c>
      <c r="T93" s="336">
        <f t="shared" si="139"/>
        <v>1.5437504897533786E-2</v>
      </c>
      <c r="U93" s="336">
        <f t="shared" si="139"/>
        <v>1.5424145947776344E-2</v>
      </c>
      <c r="V93" s="336">
        <f t="shared" si="139"/>
        <v>1.3847766066898937E-2</v>
      </c>
      <c r="W93" s="336">
        <f t="shared" si="139"/>
        <v>1.236338101531304E-2</v>
      </c>
      <c r="X93" s="336">
        <f t="shared" si="139"/>
        <v>2.1229974906253786E-2</v>
      </c>
      <c r="Y93" s="336">
        <f t="shared" si="139"/>
        <v>2.1456182902849372E-2</v>
      </c>
      <c r="Z93" s="336">
        <f t="shared" si="139"/>
        <v>2.1678920211562779E-2</v>
      </c>
      <c r="AA93" s="336">
        <f t="shared" si="139"/>
        <v>2.1894883259482332E-2</v>
      </c>
      <c r="AB93" s="336">
        <f t="shared" si="139"/>
        <v>2.212847552731035E-2</v>
      </c>
      <c r="AC93" s="336">
        <f t="shared" si="139"/>
        <v>2.2380447571508966E-2</v>
      </c>
      <c r="AD93" s="336">
        <f t="shared" si="139"/>
        <v>2.2619755508425075E-2</v>
      </c>
      <c r="AE93" s="336">
        <f t="shared" ref="AE93:AL93" si="140">AE46/AE$49</f>
        <v>2.2834457684335813E-2</v>
      </c>
      <c r="AF93" s="336">
        <f t="shared" si="140"/>
        <v>2.3053248780665305E-2</v>
      </c>
      <c r="AG93" s="336">
        <f t="shared" si="140"/>
        <v>2.3276671690606137E-2</v>
      </c>
      <c r="AH93" s="336">
        <f t="shared" si="140"/>
        <v>2.3524406158450459E-2</v>
      </c>
      <c r="AI93" s="336">
        <f t="shared" si="140"/>
        <v>2.3771114530677744E-2</v>
      </c>
      <c r="AJ93" s="336">
        <f t="shared" si="140"/>
        <v>2.4003002971063152E-2</v>
      </c>
      <c r="AK93" s="336">
        <f t="shared" si="140"/>
        <v>2.4223413910616796E-2</v>
      </c>
      <c r="AL93" s="336">
        <f t="shared" si="140"/>
        <v>2.4438748292002647E-2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0.10395083775830596</v>
      </c>
      <c r="R94" s="336">
        <f t="shared" si="141"/>
        <v>0.10429924017069636</v>
      </c>
      <c r="S94" s="336">
        <f t="shared" si="141"/>
        <v>0.10056395534246559</v>
      </c>
      <c r="T94" s="336">
        <f t="shared" si="141"/>
        <v>9.6832405468660177E-2</v>
      </c>
      <c r="U94" s="336">
        <f t="shared" si="141"/>
        <v>9.8838626757941167E-2</v>
      </c>
      <c r="V94" s="336">
        <f t="shared" si="141"/>
        <v>9.7938469503011299E-2</v>
      </c>
      <c r="W94" s="336">
        <f t="shared" si="141"/>
        <v>9.1487580201892751E-2</v>
      </c>
      <c r="X94" s="336">
        <f t="shared" si="141"/>
        <v>8.2821831038045343E-2</v>
      </c>
      <c r="Y94" s="336">
        <f t="shared" si="141"/>
        <v>8.1941729345414216E-2</v>
      </c>
      <c r="Z94" s="336">
        <f t="shared" si="141"/>
        <v>8.1119095587058918E-2</v>
      </c>
      <c r="AA94" s="336">
        <f t="shared" si="141"/>
        <v>8.0371032066605147E-2</v>
      </c>
      <c r="AB94" s="336">
        <f t="shared" si="141"/>
        <v>7.9554615118011887E-2</v>
      </c>
      <c r="AC94" s="336">
        <f t="shared" si="141"/>
        <v>7.8718161974649009E-2</v>
      </c>
      <c r="AD94" s="336">
        <f t="shared" si="141"/>
        <v>7.7865924674064904E-2</v>
      </c>
      <c r="AE94" s="336">
        <f t="shared" ref="AE94:AL94" si="142">AE47/AE$49</f>
        <v>7.6966884315066417E-2</v>
      </c>
      <c r="AF94" s="336">
        <f t="shared" si="142"/>
        <v>7.6071354238160943E-2</v>
      </c>
      <c r="AG94" s="336">
        <f t="shared" si="142"/>
        <v>7.5145360727790808E-2</v>
      </c>
      <c r="AH94" s="336">
        <f t="shared" si="142"/>
        <v>7.4213162495712748E-2</v>
      </c>
      <c r="AI94" s="336">
        <f t="shared" si="142"/>
        <v>7.326365929760971E-2</v>
      </c>
      <c r="AJ94" s="336">
        <f t="shared" si="142"/>
        <v>7.2320625524727539E-2</v>
      </c>
      <c r="AK94" s="336">
        <f t="shared" si="142"/>
        <v>7.1385895398122637E-2</v>
      </c>
      <c r="AL94" s="336">
        <f t="shared" si="142"/>
        <v>7.044626808846273E-2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Cambridge and Peterborough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Cambridge and Peterborough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Cambridge and Peterborough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Cambridge and Peterborough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Cambridge and Peterborough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Cambridge and Peterborough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Cambridge and Peterborough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Cambridge and Peterborough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Cambridge and Peterborough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Cambridge and Peterborough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Cambridge and Peterborough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Cambridge and Peterborough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Cambridge and Peterborough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6.4461206278662218</v>
      </c>
      <c r="Y4" s="11">
        <f>'Occ T1'!D8-'Occ T1'!C8</f>
        <v>0.57383808661542446</v>
      </c>
      <c r="Z4" s="11">
        <f>'Occ T1'!E8-'Occ T1'!D8</f>
        <v>-2.7710011010789088</v>
      </c>
      <c r="AA4" s="11">
        <f>'Occ T1'!F8-'Occ T1'!E8</f>
        <v>5.873497035724327</v>
      </c>
      <c r="AB4" s="11">
        <f>'Occ T1'!D8-'Occ T1'!B8</f>
        <v>7.0199587144816462</v>
      </c>
      <c r="AC4" s="11">
        <f>'Occ T1'!F8-'Occ T1'!D8</f>
        <v>3.1024959346454182</v>
      </c>
    </row>
    <row r="5" spans="1:29" x14ac:dyDescent="0.2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3.6570170763233136</v>
      </c>
      <c r="Z5" s="11">
        <f>'Occ T1'!E9-'Occ T1'!D9</f>
        <v>10.07536534545855</v>
      </c>
      <c r="AA5" s="11">
        <f>'Occ T1'!F9-'Occ T1'!E9</f>
        <v>15.450243948029595</v>
      </c>
      <c r="AB5" s="11">
        <f>'Occ T1'!D9-'Occ T1'!B9</f>
        <v>21.567758677987314</v>
      </c>
      <c r="AC5" s="11">
        <f>'Occ T1'!F9-'Occ T1'!D9</f>
        <v>25.525609293488145</v>
      </c>
    </row>
    <row r="6" spans="1:29" x14ac:dyDescent="0.2">
      <c r="W6" s="10" t="str">
        <f>name!E6</f>
        <v>Associate professional occupations</v>
      </c>
      <c r="X6" s="11">
        <f>'Occ T1'!C10-'Occ T1'!B10</f>
        <v>4.0872593709573621</v>
      </c>
      <c r="Y6" s="11">
        <f>'Occ T1'!D10-'Occ T1'!C10</f>
        <v>3.7886527006235866</v>
      </c>
      <c r="Z6" s="11">
        <f>'Occ T1'!E10-'Occ T1'!D10</f>
        <v>2.7853110520045448</v>
      </c>
      <c r="AA6" s="11">
        <f>'Occ T1'!F10-'Occ T1'!E10</f>
        <v>7.6195291647626675</v>
      </c>
      <c r="AB6" s="11">
        <f>'Occ T1'!D10-'Occ T1'!B10</f>
        <v>7.8759120715809487</v>
      </c>
      <c r="AC6" s="11">
        <f>'Occ T1'!F10-'Occ T1'!D10</f>
        <v>10.404840216767212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-1.8460462125699948</v>
      </c>
      <c r="Y7" s="11">
        <f>'Occ T1'!D11-'Occ T1'!C11</f>
        <v>-0.22891466032496766</v>
      </c>
      <c r="Z7" s="11">
        <f>'Occ T1'!E11-'Occ T1'!D11</f>
        <v>0.49275682308005031</v>
      </c>
      <c r="AA7" s="11">
        <f>'Occ T1'!F11-'Occ T1'!E11</f>
        <v>-4.5855043321382425</v>
      </c>
      <c r="AB7" s="11">
        <f>'Occ T1'!D11-'Occ T1'!B11</f>
        <v>-2.0749608728949624</v>
      </c>
      <c r="AC7" s="11">
        <f>'Occ T1'!F11-'Occ T1'!D11</f>
        <v>-4.0927475090581922</v>
      </c>
    </row>
    <row r="8" spans="1:29" x14ac:dyDescent="0.2">
      <c r="W8" s="10" t="str">
        <f>name!E8</f>
        <v>Skilled trades occupations</v>
      </c>
      <c r="X8" s="11">
        <f>'Occ T1'!C12-'Occ T1'!B12</f>
        <v>-2.5788592064363982</v>
      </c>
      <c r="Y8" s="11">
        <f>'Occ T1'!D12-'Occ T1'!C12</f>
        <v>-5.8911305654009638</v>
      </c>
      <c r="Z8" s="11">
        <f>'Occ T1'!E12-'Occ T1'!D12</f>
        <v>0.650513726106837</v>
      </c>
      <c r="AA8" s="11">
        <f>'Occ T1'!F12-'Occ T1'!E12</f>
        <v>-1.1642529286108498</v>
      </c>
      <c r="AB8" s="11">
        <f>'Occ T1'!D12-'Occ T1'!B12</f>
        <v>-8.469989771837362</v>
      </c>
      <c r="AC8" s="11">
        <f>'Occ T1'!F12-'Occ T1'!D12</f>
        <v>-0.51373920250401284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-0.9343725390892601</v>
      </c>
      <c r="Z9" s="11">
        <f>'Occ T1'!E13-'Occ T1'!D13</f>
        <v>1.4723113178098757</v>
      </c>
      <c r="AA9" s="11">
        <f>'Occ T1'!F13-'Occ T1'!E13</f>
        <v>4.9190929188127583</v>
      </c>
      <c r="AB9" s="11">
        <f>'Occ T1'!D13-'Occ T1'!B13</f>
        <v>2.856331142155021</v>
      </c>
      <c r="AC9" s="11">
        <f>'Occ T1'!F13-'Occ T1'!D13</f>
        <v>6.391404236622634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-3.8984704927311356</v>
      </c>
      <c r="Y10" s="11">
        <f>'Occ T1'!D14-'Occ T1'!C14</f>
        <v>-0.31208772693891262</v>
      </c>
      <c r="Z10" s="11">
        <f>'Occ T1'!E14-'Occ T1'!D14</f>
        <v>0.59748728779861437</v>
      </c>
      <c r="AA10" s="11">
        <f>'Occ T1'!F14-'Occ T1'!E14</f>
        <v>0.3820094296709371</v>
      </c>
      <c r="AB10" s="11">
        <f>'Occ T1'!D14-'Occ T1'!B14</f>
        <v>-4.2105582196700482</v>
      </c>
      <c r="AC10" s="11">
        <f>'Occ T1'!F14-'Occ T1'!D14</f>
        <v>0.97949671746955147</v>
      </c>
    </row>
    <row r="11" spans="1:29" x14ac:dyDescent="0.2">
      <c r="W11" s="10" t="str">
        <f>name!E11</f>
        <v>Process, plant and machine operatives</v>
      </c>
      <c r="X11" s="11">
        <f>'Occ T1'!C15-'Occ T1'!B15</f>
        <v>2.5425530025959802</v>
      </c>
      <c r="Y11" s="11">
        <f>'Occ T1'!D15-'Occ T1'!C15</f>
        <v>-3.6837427886210712</v>
      </c>
      <c r="Z11" s="11">
        <f>'Occ T1'!E15-'Occ T1'!D15</f>
        <v>1.7075423593670642</v>
      </c>
      <c r="AA11" s="11">
        <f>'Occ T1'!F15-'Occ T1'!E15</f>
        <v>-0.46265725240401423</v>
      </c>
      <c r="AB11" s="11">
        <f>'Occ T1'!D15-'Occ T1'!B15</f>
        <v>-1.141189786025091</v>
      </c>
      <c r="AC11" s="11">
        <f>'Occ T1'!F15-'Occ T1'!D15</f>
        <v>1.24488510696305</v>
      </c>
    </row>
    <row r="12" spans="1:29" x14ac:dyDescent="0.2">
      <c r="W12" s="10" t="str">
        <f>name!E12</f>
        <v>Elementary occupations</v>
      </c>
      <c r="X12" s="11">
        <f>'Occ T1'!C16-'Occ T1'!B16</f>
        <v>-1.5840023725906036</v>
      </c>
      <c r="Y12" s="11">
        <f>'Occ T1'!D16-'Occ T1'!C16</f>
        <v>-4.8362595831866102</v>
      </c>
      <c r="Z12" s="11">
        <f>'Occ T1'!E16-'Occ T1'!D16</f>
        <v>0.49571318945287857</v>
      </c>
      <c r="AA12" s="11">
        <f>'Occ T1'!F16-'Occ T1'!E16</f>
        <v>-0.92295798384677141</v>
      </c>
      <c r="AB12" s="11">
        <f>'Occ T1'!D16-'Occ T1'!B16</f>
        <v>-6.4202619557772138</v>
      </c>
      <c r="AC12" s="11">
        <f>'Occ T1'!F16-'Occ T1'!D16</f>
        <v>-0.42724479439389285</v>
      </c>
    </row>
    <row r="14" spans="1:29" x14ac:dyDescent="0.2">
      <c r="W14" s="10" t="str">
        <f>name!E3</f>
        <v>All occupations</v>
      </c>
      <c r="X14" s="11">
        <f>'Occ T1'!C18-'Occ T1'!B18</f>
        <v>24.869999999999663</v>
      </c>
      <c r="Y14" s="11">
        <f>'Occ T1'!D18-'Occ T1'!C18</f>
        <v>-7.8669999999994502</v>
      </c>
      <c r="Z14" s="11">
        <f>'Occ T1'!E18-'Occ T1'!D18</f>
        <v>15.505999999999574</v>
      </c>
      <c r="AA14" s="11">
        <f>'Occ T1'!F18-'Occ T1'!E18</f>
        <v>27.109000000000265</v>
      </c>
      <c r="AB14" s="11">
        <f>'Occ T1'!D18-'Occ T1'!B18</f>
        <v>17.003000000000213</v>
      </c>
      <c r="AC14" s="11">
        <f>'Occ T1'!F18-'Occ T1'!D18</f>
        <v>42.614999999999839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Cambridge and Peterborough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3.1024959346454182</v>
      </c>
      <c r="O3" s="11">
        <f>'Occ T1'!AB64</f>
        <v>3.087156323411353</v>
      </c>
      <c r="P3" s="11">
        <f>'Occ T1'!Q64</f>
        <v>1.5339611234054473E-2</v>
      </c>
    </row>
    <row r="4" spans="1:16" x14ac:dyDescent="0.2">
      <c r="M4" s="10" t="str">
        <f>name!E5</f>
        <v>Professional occupations</v>
      </c>
      <c r="N4" s="11">
        <f>'Occ T1'!F65</f>
        <v>25.525609293488145</v>
      </c>
      <c r="O4" s="11">
        <f>'Occ T1'!AB65</f>
        <v>11.4609251371689</v>
      </c>
      <c r="P4" s="11">
        <f>'Occ T1'!Q65</f>
        <v>14.064684156319416</v>
      </c>
    </row>
    <row r="5" spans="1:16" x14ac:dyDescent="0.2">
      <c r="M5" s="10" t="str">
        <f>name!E6</f>
        <v>Associate professional occupations</v>
      </c>
      <c r="N5" s="11">
        <f>'Occ T1'!F66</f>
        <v>10.404840216767212</v>
      </c>
      <c r="O5" s="11">
        <f>'Occ T1'!AB66</f>
        <v>10.667065795055507</v>
      </c>
      <c r="P5" s="11">
        <f>'Occ T1'!Q66</f>
        <v>-0.26222557828838688</v>
      </c>
    </row>
    <row r="6" spans="1:16" x14ac:dyDescent="0.2">
      <c r="M6" s="10" t="str">
        <f>name!E7</f>
        <v>Administrative and secretarial occupations</v>
      </c>
      <c r="N6" s="11">
        <f>'Occ T1'!F67</f>
        <v>-4.0927475090581922</v>
      </c>
      <c r="O6" s="11">
        <f>'Occ T1'!AB67</f>
        <v>-6.0273373653465256</v>
      </c>
      <c r="P6" s="11">
        <f>'Occ T1'!Q67</f>
        <v>1.9345898562883637</v>
      </c>
    </row>
    <row r="7" spans="1:16" x14ac:dyDescent="0.2">
      <c r="M7" s="10" t="str">
        <f>name!E8</f>
        <v>Skilled trades occupations</v>
      </c>
      <c r="N7" s="11">
        <f>'Occ T1'!F68</f>
        <v>-0.51373920250401284</v>
      </c>
      <c r="O7" s="11">
        <f>'Occ T1'!AB68</f>
        <v>1.1433978176438337</v>
      </c>
      <c r="P7" s="11">
        <f>'Occ T1'!Q68</f>
        <v>-1.6571370201478217</v>
      </c>
    </row>
    <row r="8" spans="1:16" x14ac:dyDescent="0.2">
      <c r="M8" s="10" t="str">
        <f>name!E9</f>
        <v>Caring, leisure and other service occupations</v>
      </c>
      <c r="N8" s="11">
        <f>'Occ T1'!F69</f>
        <v>6.391404236622634</v>
      </c>
      <c r="O8" s="11">
        <f>'Occ T1'!AB69</f>
        <v>3.8823707671729366</v>
      </c>
      <c r="P8" s="11">
        <f>'Occ T1'!Q69</f>
        <v>2.5090334694496406</v>
      </c>
    </row>
    <row r="9" spans="1:16" x14ac:dyDescent="0.2">
      <c r="M9" s="10" t="str">
        <f>name!E10</f>
        <v>Sales and customer service occupations</v>
      </c>
      <c r="N9" s="11">
        <f>'Occ T1'!F70</f>
        <v>0.97949671746955147</v>
      </c>
      <c r="O9" s="11">
        <f>'Occ T1'!AB70</f>
        <v>-0.33071737874260521</v>
      </c>
      <c r="P9" s="11">
        <f>'Occ T1'!Q70</f>
        <v>1.3102140962121513</v>
      </c>
    </row>
    <row r="10" spans="1:16" x14ac:dyDescent="0.2">
      <c r="M10" s="10" t="str">
        <f>name!E11</f>
        <v>Process, plant and machine operatives</v>
      </c>
      <c r="N10" s="11">
        <f>'Occ T1'!F71</f>
        <v>1.24488510696305</v>
      </c>
      <c r="O10" s="11">
        <f>'Occ T1'!AB71</f>
        <v>1.134709640753055</v>
      </c>
      <c r="P10" s="11">
        <f>'Occ T1'!Q71</f>
        <v>0.11017546621000918</v>
      </c>
    </row>
    <row r="11" spans="1:16" x14ac:dyDescent="0.2">
      <c r="M11" s="10" t="str">
        <f>name!E12</f>
        <v>Elementary occupations</v>
      </c>
      <c r="N11" s="11">
        <f>'Occ T1'!F72</f>
        <v>-0.42724479439389285</v>
      </c>
      <c r="O11" s="11">
        <f>'Occ T1'!AB72</f>
        <v>-1.1826173741344235</v>
      </c>
      <c r="P11" s="11">
        <f>'Occ T1'!Q72</f>
        <v>0.75537257974053418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42.614999999999839</v>
      </c>
      <c r="O13" s="11">
        <f>'Occ T1'!AB74</f>
        <v>23.834953362982048</v>
      </c>
      <c r="P13" s="11">
        <f>'Occ T1'!Q74</f>
        <v>18.780046637017961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Cambridge and Peterborough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1.2888391600155789</v>
      </c>
      <c r="O3" s="11">
        <f>'Occ T5'!H44</f>
        <v>2.0365550352702435</v>
      </c>
      <c r="P3" s="11">
        <f>'Occ T5'!G44</f>
        <v>-0.22289826064043439</v>
      </c>
    </row>
    <row r="4" spans="1:16" x14ac:dyDescent="0.2">
      <c r="M4" s="10" t="str">
        <f>name!E5</f>
        <v>Professional occupations</v>
      </c>
      <c r="N4" s="11">
        <f>'Occ T5'!I45</f>
        <v>0.72285303186158778</v>
      </c>
      <c r="O4" s="11">
        <f>'Occ T5'!H45</f>
        <v>5.8978556232849577</v>
      </c>
      <c r="P4" s="11">
        <f>'Occ T5'!G45</f>
        <v>18.904900638341744</v>
      </c>
    </row>
    <row r="5" spans="1:16" x14ac:dyDescent="0.2">
      <c r="M5" s="10" t="str">
        <f>name!E6</f>
        <v>Associate professional occupations</v>
      </c>
      <c r="N5" s="11">
        <f>'Occ T5'!I46</f>
        <v>0.54849046708756788</v>
      </c>
      <c r="O5" s="11">
        <f>'Occ T5'!H46</f>
        <v>3.8852495262916307</v>
      </c>
      <c r="P5" s="11">
        <f>'Occ T5'!G46</f>
        <v>5.9711002233879853</v>
      </c>
    </row>
    <row r="6" spans="1:16" x14ac:dyDescent="0.2">
      <c r="M6" s="10" t="str">
        <f>name!E7</f>
        <v>Administrative and secretarial occupations</v>
      </c>
      <c r="N6" s="11">
        <f>'Occ T5'!I47</f>
        <v>-0.13632342354907578</v>
      </c>
      <c r="O6" s="11">
        <f>'Occ T5'!H47</f>
        <v>-2.909068275666435</v>
      </c>
      <c r="P6" s="11">
        <f>'Occ T5'!G47</f>
        <v>-1.0473558098426707</v>
      </c>
    </row>
    <row r="7" spans="1:16" x14ac:dyDescent="0.2">
      <c r="M7" s="10" t="str">
        <f>name!E8</f>
        <v>Skilled trades occupations</v>
      </c>
      <c r="N7" s="11">
        <f>'Occ T5'!I48</f>
        <v>1.521637494358254</v>
      </c>
      <c r="O7" s="11">
        <f>'Occ T5'!H48</f>
        <v>1.0886012137854495</v>
      </c>
      <c r="P7" s="11">
        <f>'Occ T5'!G48</f>
        <v>-3.1239779106477243</v>
      </c>
    </row>
    <row r="8" spans="1:16" x14ac:dyDescent="0.2">
      <c r="M8" s="10" t="str">
        <f>name!E9</f>
        <v>Caring, leisure and other service occupations</v>
      </c>
      <c r="N8" s="11">
        <f>'Occ T5'!I49</f>
        <v>1.3856388373418742</v>
      </c>
      <c r="O8" s="11">
        <f>'Occ T5'!H49</f>
        <v>0.66627795155710956</v>
      </c>
      <c r="P8" s="11">
        <f>'Occ T5'!G49</f>
        <v>4.3394874477236094</v>
      </c>
    </row>
    <row r="9" spans="1:16" x14ac:dyDescent="0.2">
      <c r="M9" s="10" t="str">
        <f>name!E10</f>
        <v>Sales and customer service occupations</v>
      </c>
      <c r="N9" s="11">
        <f>'Occ T5'!I50</f>
        <v>-0.35428044323222352</v>
      </c>
      <c r="O9" s="11">
        <f>'Occ T5'!H50</f>
        <v>1.2702284557602432</v>
      </c>
      <c r="P9" s="11">
        <f>'Occ T5'!G50</f>
        <v>6.3548704941569056E-2</v>
      </c>
    </row>
    <row r="10" spans="1:16" x14ac:dyDescent="0.2">
      <c r="M10" s="10" t="str">
        <f>name!E11</f>
        <v>Process, plant and machine operatives</v>
      </c>
      <c r="N10" s="11">
        <f>'Occ T5'!I51</f>
        <v>1.5466711163175892</v>
      </c>
      <c r="O10" s="11">
        <f>'Occ T5'!H51</f>
        <v>1.0645978963443747</v>
      </c>
      <c r="P10" s="11">
        <f>'Occ T5'!G51</f>
        <v>-1.3663839056989051</v>
      </c>
    </row>
    <row r="11" spans="1:16" x14ac:dyDescent="0.2">
      <c r="M11" s="10" t="str">
        <f>name!E12</f>
        <v>Elementary occupations</v>
      </c>
      <c r="N11" s="11">
        <f>'Occ T5'!I52</f>
        <v>0.8624676395431865</v>
      </c>
      <c r="O11" s="11">
        <f>'Occ T5'!H52</f>
        <v>-3.0718801163821787</v>
      </c>
      <c r="P11" s="11">
        <f>'Occ T5'!G52</f>
        <v>1.7821676824450812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7.3859938797443334</v>
      </c>
      <c r="O13" s="11">
        <f>'Occ T5'!H54</f>
        <v>9.9284173102453792</v>
      </c>
      <c r="P13" s="11">
        <f>'Occ T5'!G54</f>
        <v>25.300588810010197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0.24811927434984415</v>
      </c>
      <c r="O18" s="11">
        <f>'Occ T5'!AN44</f>
        <v>1.8543396306793802</v>
      </c>
      <c r="P18" s="11">
        <f>'Occ T5'!AM44</f>
        <v>0.98469741838214375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1.0609106060112659</v>
      </c>
      <c r="O19" s="11">
        <f>'Occ T5'!AN45</f>
        <v>3.1931733535172135</v>
      </c>
      <c r="P19" s="11">
        <f>'Occ T5'!AM45</f>
        <v>7.2068411776403885</v>
      </c>
    </row>
    <row r="20" spans="13:16" x14ac:dyDescent="0.2">
      <c r="M20" s="10" t="str">
        <f t="shared" si="0"/>
        <v>Associate professional occupations</v>
      </c>
      <c r="N20" s="11">
        <f>'Occ T5'!AO46</f>
        <v>0.28711134960951057</v>
      </c>
      <c r="O20" s="11">
        <f>'Occ T5'!AN46</f>
        <v>3.7315772350337841</v>
      </c>
      <c r="P20" s="11">
        <f>'Occ T5'!AM46</f>
        <v>6.6483772104122565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-0.39985986935652229</v>
      </c>
      <c r="O21" s="11">
        <f>'Occ T5'!AN47</f>
        <v>-2.6539291918687056</v>
      </c>
      <c r="P21" s="11">
        <f>'Occ T5'!AM47</f>
        <v>-2.9735483041212962</v>
      </c>
    </row>
    <row r="22" spans="13:16" x14ac:dyDescent="0.2">
      <c r="M22" s="10" t="str">
        <f t="shared" si="0"/>
        <v>Skilled trades occupations</v>
      </c>
      <c r="N22" s="11">
        <f>'Occ T5'!AO48</f>
        <v>0.42352439950398413</v>
      </c>
      <c r="O22" s="11">
        <f>'Occ T5'!AN48</f>
        <v>0.45289000002387181</v>
      </c>
      <c r="P22" s="11">
        <f>'Occ T5'!AM48</f>
        <v>0.26698341811597714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1.1148622611893382</v>
      </c>
      <c r="O23" s="11">
        <f>'Occ T5'!AN49</f>
        <v>-0.34311626540594986</v>
      </c>
      <c r="P23" s="11">
        <f>'Occ T5'!AM49</f>
        <v>3.1106247713895225</v>
      </c>
    </row>
    <row r="24" spans="13:16" x14ac:dyDescent="0.2">
      <c r="M24" s="10" t="str">
        <f t="shared" si="0"/>
        <v>Sales and customer service occupations</v>
      </c>
      <c r="N24" s="11">
        <f>'Occ T5'!AO50</f>
        <v>-0.29565424309757349</v>
      </c>
      <c r="O24" s="11">
        <f>'Occ T5'!AN50</f>
        <v>0.46426156662054652</v>
      </c>
      <c r="P24" s="11">
        <f>'Occ T5'!AM50</f>
        <v>-0.49932470226557157</v>
      </c>
    </row>
    <row r="25" spans="13:16" x14ac:dyDescent="0.2">
      <c r="M25" s="10" t="str">
        <f t="shared" si="0"/>
        <v>Process, plant and machine operatives</v>
      </c>
      <c r="N25" s="11">
        <f>'Occ T5'!AO51</f>
        <v>0.42684323655309409</v>
      </c>
      <c r="O25" s="11">
        <f>'Occ T5'!AN51</f>
        <v>0.60145059882672647</v>
      </c>
      <c r="P25" s="11">
        <f>'Occ T5'!AM51</f>
        <v>0.10641580537323581</v>
      </c>
    </row>
    <row r="26" spans="13:16" x14ac:dyDescent="0.2">
      <c r="M26" s="10" t="str">
        <f t="shared" si="0"/>
        <v>Elementary occupations</v>
      </c>
      <c r="N26" s="11">
        <f>'Occ T5'!AO52</f>
        <v>0.27510395477198213</v>
      </c>
      <c r="O26" s="11">
        <f>'Occ T5'!AN52</f>
        <v>-2.4529919595506477</v>
      </c>
      <c r="P26" s="11">
        <f>'Occ T5'!AM52</f>
        <v>0.99527063064424492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3.1409609695349232</v>
      </c>
      <c r="O28" s="11">
        <f>'Occ T5'!AN54</f>
        <v>4.8476549678762098</v>
      </c>
      <c r="P28" s="11">
        <f>'Occ T5'!AM54</f>
        <v>15.846337425570866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1.0407198856657311</v>
      </c>
      <c r="O33" s="11">
        <f>'Occ T5'!X44</f>
        <v>0.18221540459085972</v>
      </c>
      <c r="P33" s="11">
        <f>'Occ T5'!W44</f>
        <v>-1.2075956790225675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-0.33805757414967363</v>
      </c>
      <c r="O34" s="11">
        <f>'Occ T5'!X45</f>
        <v>2.7046822697677593</v>
      </c>
      <c r="P34" s="11">
        <f>'Occ T5'!W45</f>
        <v>11.698059460701373</v>
      </c>
    </row>
    <row r="35" spans="1:16" x14ac:dyDescent="0.2">
      <c r="M35" s="10" t="str">
        <f t="shared" si="1"/>
        <v>Associate professional occupations</v>
      </c>
      <c r="N35" s="11">
        <f>'Occ T5'!Y46</f>
        <v>0.26137911747805287</v>
      </c>
      <c r="O35" s="11">
        <f>'Occ T5'!X46</f>
        <v>0.15367229125784565</v>
      </c>
      <c r="P35" s="11">
        <f>'Occ T5'!W46</f>
        <v>-0.67727698702426764</v>
      </c>
    </row>
    <row r="36" spans="1:16" x14ac:dyDescent="0.2">
      <c r="M36" s="10" t="str">
        <f t="shared" si="1"/>
        <v>Administrative and secretarial occupations</v>
      </c>
      <c r="N36" s="11">
        <f>'Occ T5'!Y47</f>
        <v>0.26353644580744595</v>
      </c>
      <c r="O36" s="11">
        <f>'Occ T5'!X47</f>
        <v>-0.25513908379773964</v>
      </c>
      <c r="P36" s="11">
        <f>'Occ T5'!W47</f>
        <v>1.9261924942786486</v>
      </c>
    </row>
    <row r="37" spans="1:16" x14ac:dyDescent="0.2">
      <c r="M37" s="10" t="str">
        <f t="shared" si="1"/>
        <v>Skilled trades occupations</v>
      </c>
      <c r="N37" s="11">
        <f>'Occ T5'!Y48</f>
        <v>1.0981130948542681</v>
      </c>
      <c r="O37" s="11">
        <f>'Occ T5'!X48</f>
        <v>0.63571121376157746</v>
      </c>
      <c r="P37" s="11">
        <f>'Occ T5'!W48</f>
        <v>-3.3909613287636908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0.27077657615253703</v>
      </c>
      <c r="O38" s="11">
        <f>'Occ T5'!X49</f>
        <v>1.0093942169630368</v>
      </c>
      <c r="P38" s="11">
        <f>'Occ T5'!W49</f>
        <v>1.2288626763340771</v>
      </c>
    </row>
    <row r="39" spans="1:16" x14ac:dyDescent="0.2">
      <c r="M39" s="10" t="str">
        <f t="shared" si="1"/>
        <v>Sales and customer service occupations</v>
      </c>
      <c r="N39" s="11">
        <f>'Occ T5'!Y50</f>
        <v>-5.8626200134649364E-2</v>
      </c>
      <c r="O39" s="11">
        <f>'Occ T5'!X50</f>
        <v>0.80596688913968517</v>
      </c>
      <c r="P39" s="11">
        <f>'Occ T5'!W50</f>
        <v>0.56287340720712908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Cambridge and Peterborough</v>
      </c>
      <c r="M40" s="10" t="str">
        <f t="shared" si="1"/>
        <v>Process, plant and machine operatives</v>
      </c>
      <c r="N40" s="11">
        <f>'Occ T5'!Y51</f>
        <v>1.1198278797644923</v>
      </c>
      <c r="O40" s="11">
        <f>'Occ T5'!X51</f>
        <v>0.46314729751764627</v>
      </c>
      <c r="P40" s="11">
        <f>'Occ T5'!W51</f>
        <v>-1.47279971107214</v>
      </c>
    </row>
    <row r="41" spans="1:16" x14ac:dyDescent="0.2">
      <c r="M41" s="10" t="str">
        <f t="shared" si="1"/>
        <v>Elementary occupations</v>
      </c>
      <c r="N41" s="11">
        <f>'Occ T5'!Y52</f>
        <v>0.58736368477120426</v>
      </c>
      <c r="O41" s="11">
        <f>'Occ T5'!X52</f>
        <v>-0.61888815683153453</v>
      </c>
      <c r="P41" s="11">
        <f>'Occ T5'!W52</f>
        <v>0.78689705180083536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4.2450329102094102</v>
      </c>
      <c r="O43" s="11">
        <f>'Occ T5'!X54</f>
        <v>5.080762342369141</v>
      </c>
      <c r="P43" s="11">
        <f>'Occ T5'!W54</f>
        <v>9.4542513844393454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Cambridge and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Cambridge and Peterborough, Cambridge and Peterborough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6.4085034435131849</v>
      </c>
      <c r="C5" s="11">
        <f>HLOOKUP(C$3,'Qual F1'!$M$4:$BW$14,11,FALSE)</f>
        <v>8.2350699817590591</v>
      </c>
      <c r="D5" s="11">
        <f>HLOOKUP(D$3,'Qual F1'!$M$4:$BW$14,11,FALSE)</f>
        <v>8.1000480309781668</v>
      </c>
      <c r="E5" s="11">
        <f>HLOOKUP(E$3,'Qual F1'!$M$4:$BW$14,11,FALSE)</f>
        <v>10.235570075049838</v>
      </c>
      <c r="F5" s="11">
        <f>HLOOKUP(F$3,'Qual F1'!$M$4:$BW$14,11,FALSE)</f>
        <v>13.22331965221149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40.616192420627684</v>
      </c>
      <c r="C6" s="11">
        <f>HLOOKUP(C$3,'Qual F1'!$M$4:$BW$14,10,FALSE)</f>
        <v>53.575172968836597</v>
      </c>
      <c r="D6" s="11">
        <f>HLOOKUP(D$3,'Qual F1'!$M$4:$BW$14,10,FALSE)</f>
        <v>53.091392889904483</v>
      </c>
      <c r="E6" s="11">
        <f>HLOOKUP(E$3,'Qual F1'!$M$4:$BW$14,10,FALSE)</f>
        <v>67.578922365736574</v>
      </c>
      <c r="F6" s="11">
        <f>HLOOKUP(F$3,'Qual F1'!$M$4:$BW$14,10,FALSE)</f>
        <v>88.111788003597837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86.890792702494863</v>
      </c>
      <c r="C7" s="11">
        <f>HLOOKUP(C$3,'Qual F1'!$M$4:$BW$14,9,FALSE)</f>
        <v>98.027024906918427</v>
      </c>
      <c r="D7" s="11">
        <f>HLOOKUP(D$3,'Qual F1'!$M$4:$BW$14,9,FALSE)</f>
        <v>109.13650373651693</v>
      </c>
      <c r="E7" s="11">
        <f>HLOOKUP(E$3,'Qual F1'!$M$4:$BW$14,9,FALSE)</f>
        <v>113.14861187526724</v>
      </c>
      <c r="F7" s="11">
        <f>HLOOKUP(F$3,'Qual F1'!$M$4:$BW$14,9,FALSE)</f>
        <v>135.03462284870332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24.57936543916156</v>
      </c>
      <c r="C8" s="11">
        <f>HLOOKUP(C$3,'Qual F1'!$M$4:$BW$14,8,FALSE)</f>
        <v>25.1823335908765</v>
      </c>
      <c r="D8" s="11">
        <f>HLOOKUP(D$3,'Qual F1'!$M$4:$BW$14,8,FALSE)</f>
        <v>28.414670462500847</v>
      </c>
      <c r="E8" s="11">
        <f>HLOOKUP(E$3,'Qual F1'!$M$4:$BW$14,8,FALSE)</f>
        <v>27.667185519938016</v>
      </c>
      <c r="F8" s="11">
        <f>HLOOKUP(F$3,'Qual F1'!$M$4:$BW$14,8,FALSE)</f>
        <v>32.243903236527331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24.224802295744354</v>
      </c>
      <c r="C9" s="11">
        <f>HLOOKUP(C$3,'Qual F1'!$M$4:$BW$14,7,FALSE)</f>
        <v>26.24329655650487</v>
      </c>
      <c r="D9" s="11">
        <f>HLOOKUP(D$3,'Qual F1'!$M$4:$BW$14,7,FALSE)</f>
        <v>29.282814651985277</v>
      </c>
      <c r="E9" s="11">
        <f>HLOOKUP(E$3,'Qual F1'!$M$4:$BW$14,7,FALSE)</f>
        <v>29.692972589363965</v>
      </c>
      <c r="F9" s="11">
        <f>HLOOKUP(F$3,'Qual F1'!$M$4:$BW$14,7,FALSE)</f>
        <v>35.176210995351624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95.910149384992607</v>
      </c>
      <c r="C10" s="11">
        <f>HLOOKUP(C$3,'Qual F1'!$M$4:$BW$14,6,FALSE)</f>
        <v>96.687120467140204</v>
      </c>
      <c r="D10" s="11">
        <f>HLOOKUP(D$3,'Qual F1'!$M$4:$BW$14,6,FALSE)</f>
        <v>92.261325637662637</v>
      </c>
      <c r="E10" s="11">
        <f>HLOOKUP(E$3,'Qual F1'!$M$4:$BW$14,6,FALSE)</f>
        <v>98.910766893678854</v>
      </c>
      <c r="F10" s="11">
        <f>HLOOKUP(F$3,'Qual F1'!$M$4:$BW$14,6,FALSE)</f>
        <v>103.3629556747008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103.24630602634844</v>
      </c>
      <c r="C11" s="11">
        <f>HLOOKUP(C$3,'Qual F1'!$M$4:$BW$14,5,FALSE)</f>
        <v>102.09927904479252</v>
      </c>
      <c r="D11" s="11">
        <f>HLOOKUP(D$3,'Qual F1'!$M$4:$BW$14,5,FALSE)</f>
        <v>98.160266810930466</v>
      </c>
      <c r="E11" s="11">
        <f>HLOOKUP(E$3,'Qual F1'!$M$4:$BW$14,5,FALSE)</f>
        <v>94.873439002356662</v>
      </c>
      <c r="F11" s="11">
        <f>HLOOKUP(F$3,'Qual F1'!$M$4:$BW$14,5,FALSE)</f>
        <v>82.776330653782011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74.855160623909086</v>
      </c>
      <c r="C12" s="11">
        <f>HLOOKUP(C$3,'Qual F1'!$M$4:$BW$14,4,FALSE)</f>
        <v>72.67178795827482</v>
      </c>
      <c r="D12" s="11">
        <f>HLOOKUP(D$3,'Qual F1'!$M$4:$BW$14,4,FALSE)</f>
        <v>63.25759002135235</v>
      </c>
      <c r="E12" s="11">
        <f>HLOOKUP(E$3,'Qual F1'!$M$4:$BW$14,4,FALSE)</f>
        <v>57.863249043214587</v>
      </c>
      <c r="F12" s="11">
        <f>HLOOKUP(F$3,'Qual F1'!$M$4:$BW$14,4,FALSE)</f>
        <v>40.880100753841113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16.934387758169184</v>
      </c>
      <c r="E13" s="11">
        <f>HLOOKUP(E$3,'Qual F1'!$M$4:$BW$14,3,FALSE)</f>
        <v>14.174282635394345</v>
      </c>
      <c r="F13" s="11">
        <f>HLOOKUP(F$3,'Qual F1'!$M$4:$BW$14,3,FALSE)</f>
        <v>10.444768181284923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481.6359999999994</v>
      </c>
      <c r="C15" s="11">
        <f t="shared" ref="C15:F15" si="0">SUM(C5:C13)</f>
        <v>506.50599999999946</v>
      </c>
      <c r="D15" s="11">
        <f t="shared" si="0"/>
        <v>498.63900000000035</v>
      </c>
      <c r="E15" s="11">
        <f t="shared" si="0"/>
        <v>514.1450000000001</v>
      </c>
      <c r="F15" s="11">
        <f t="shared" si="0"/>
        <v>541.25400000000036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1.330569858464316</v>
      </c>
      <c r="C19" s="18">
        <f t="shared" si="1"/>
        <v>1.625858327790602</v>
      </c>
      <c r="D19" s="18">
        <f t="shared" si="1"/>
        <v>1.624431308216598</v>
      </c>
      <c r="E19" s="18">
        <f t="shared" si="1"/>
        <v>1.9907944402940483</v>
      </c>
      <c r="F19" s="18">
        <f t="shared" si="1"/>
        <v>2.4430895018256642</v>
      </c>
      <c r="G19" s="11"/>
    </row>
    <row r="20" spans="1:7" x14ac:dyDescent="0.2">
      <c r="A20" t="str">
        <f>$A6</f>
        <v>RQF7 Other higher degree</v>
      </c>
      <c r="B20" s="18">
        <f t="shared" si="1"/>
        <v>8.432964400631958</v>
      </c>
      <c r="C20" s="18">
        <f t="shared" si="1"/>
        <v>10.577401446150027</v>
      </c>
      <c r="D20" s="18">
        <f t="shared" si="1"/>
        <v>10.647260420846433</v>
      </c>
      <c r="E20" s="18">
        <f t="shared" si="1"/>
        <v>13.143942344229073</v>
      </c>
      <c r="F20" s="18">
        <f t="shared" si="1"/>
        <v>16.279193872673048</v>
      </c>
      <c r="G20" s="11"/>
    </row>
    <row r="21" spans="1:7" x14ac:dyDescent="0.2">
      <c r="A21" t="str">
        <f>$A7</f>
        <v>RQF6 First degree</v>
      </c>
      <c r="B21" s="18">
        <f t="shared" si="1"/>
        <v>18.040759557527878</v>
      </c>
      <c r="C21" s="18">
        <f t="shared" si="1"/>
        <v>19.353576247254431</v>
      </c>
      <c r="D21" s="18">
        <f t="shared" si="1"/>
        <v>21.886876826023808</v>
      </c>
      <c r="E21" s="18">
        <f t="shared" si="1"/>
        <v>22.007140373876478</v>
      </c>
      <c r="F21" s="18">
        <f t="shared" si="1"/>
        <v>24.948475733888937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5.1033073605713835</v>
      </c>
      <c r="C22" s="18">
        <f t="shared" si="3"/>
        <v>4.9717739949529776</v>
      </c>
      <c r="D22" s="18">
        <f t="shared" si="3"/>
        <v>5.6984452604992439</v>
      </c>
      <c r="E22" s="18">
        <f t="shared" si="3"/>
        <v>5.3812028746633755</v>
      </c>
      <c r="F22" s="18">
        <f t="shared" si="3"/>
        <v>5.9572591124550227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5.0296909482979641</v>
      </c>
      <c r="C23" s="18">
        <f t="shared" si="4"/>
        <v>5.1812410033651917</v>
      </c>
      <c r="D23" s="18">
        <f t="shared" si="4"/>
        <v>5.8725480060695725</v>
      </c>
      <c r="E23" s="18">
        <f t="shared" si="4"/>
        <v>5.7752137216862867</v>
      </c>
      <c r="F23" s="18">
        <f t="shared" si="4"/>
        <v>6.499020976353358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19.08903753699666</v>
      </c>
      <c r="D24" s="18">
        <f t="shared" si="5"/>
        <v>18.502629284444776</v>
      </c>
      <c r="E24" s="18">
        <f t="shared" si="5"/>
        <v>19.237912824918816</v>
      </c>
      <c r="F24" s="18">
        <f t="shared" si="5"/>
        <v>19.096940747726709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21.43658406480175</v>
      </c>
      <c r="C25" s="18">
        <f t="shared" si="6"/>
        <v>20.157565565816128</v>
      </c>
      <c r="D25" s="18">
        <f t="shared" si="6"/>
        <v>19.685637667918151</v>
      </c>
      <c r="E25" s="18">
        <f t="shared" si="6"/>
        <v>18.452661992697905</v>
      </c>
      <c r="F25" s="18">
        <f t="shared" si="6"/>
        <v>15.293435365610591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15.541853313271679</v>
      </c>
      <c r="C26" s="18">
        <f>C12/C$15*100</f>
        <v>14.347665764724384</v>
      </c>
      <c r="D26" s="18">
        <f t="shared" si="7"/>
        <v>12.686049430821155</v>
      </c>
      <c r="E26" s="18">
        <f t="shared" si="7"/>
        <v>11.254266606349294</v>
      </c>
      <c r="F26" s="18">
        <f t="shared" si="7"/>
        <v>7.5528496332297008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5.1708609122257547</v>
      </c>
      <c r="C27" s="18">
        <f>C13/C$15*100</f>
        <v>4.6958801129495891</v>
      </c>
      <c r="D27" s="18">
        <f t="shared" si="8"/>
        <v>3.3961217951602602</v>
      </c>
      <c r="E27" s="18">
        <f t="shared" si="8"/>
        <v>2.7568648212847235</v>
      </c>
      <c r="F27" s="18">
        <f t="shared" si="8"/>
        <v>1.9297350562369822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6.4701014873974172</v>
      </c>
      <c r="C33" s="18">
        <f t="shared" si="9"/>
        <v>-1.6395968835719699</v>
      </c>
      <c r="D33" s="18">
        <f t="shared" si="9"/>
        <v>4.7912180283059991</v>
      </c>
      <c r="E33" s="18">
        <f t="shared" si="9"/>
        <v>2.5942086766477024</v>
      </c>
      <c r="F33" s="18">
        <f>IF(F$3-D$3 &lt;&gt; 0,(EXP(LN(F5/D5)/(F$3-D$3))-1)*100,0)</f>
        <v>3.3213788919769005</v>
      </c>
    </row>
    <row r="34" spans="1:6" x14ac:dyDescent="0.2">
      <c r="A34" t="str">
        <f>$A20</f>
        <v>RQF7 Other higher degree</v>
      </c>
      <c r="B34" s="18">
        <f t="shared" si="9"/>
        <v>7.1682387760575006</v>
      </c>
      <c r="C34" s="18">
        <f t="shared" si="9"/>
        <v>-0.90299303226424321</v>
      </c>
      <c r="D34" s="18">
        <f t="shared" si="9"/>
        <v>4.94395528649616</v>
      </c>
      <c r="E34" s="18">
        <f t="shared" si="9"/>
        <v>2.6886099893757898</v>
      </c>
      <c r="F34" s="18">
        <f t="shared" ref="F34:F43" si="10">IF(F$3-D$3 &lt;&gt; 0,(EXP(LN(F6/D6)/(F$3-D$3))-1)*100,0)</f>
        <v>3.4349541595827926</v>
      </c>
    </row>
    <row r="35" spans="1:6" x14ac:dyDescent="0.2">
      <c r="A35" t="str">
        <f>$A21</f>
        <v>RQF6 First degree</v>
      </c>
      <c r="B35" s="18">
        <f t="shared" si="9"/>
        <v>3.060682864826525</v>
      </c>
      <c r="C35" s="18">
        <f t="shared" si="9"/>
        <v>11.333077628488164</v>
      </c>
      <c r="D35" s="18">
        <f t="shared" si="9"/>
        <v>0.72466664057493357</v>
      </c>
      <c r="E35" s="18">
        <f t="shared" si="9"/>
        <v>1.7840178995327527</v>
      </c>
      <c r="F35" s="18">
        <f t="shared" si="10"/>
        <v>1.4296686187701191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0.60772452342372496</v>
      </c>
      <c r="C36" s="18">
        <f t="shared" ref="C36:E36" si="12">IF(D$3-C$3 &lt;&gt; 0,(EXP(LN(D8/C8)/(D$3-C$3))-1)*100,0)</f>
        <v>12.835732081618589</v>
      </c>
      <c r="D36" s="18">
        <f t="shared" si="12"/>
        <v>-0.53175126474152012</v>
      </c>
      <c r="E36" s="18">
        <f t="shared" si="12"/>
        <v>1.5425961108743058</v>
      </c>
      <c r="F36" s="18">
        <f t="shared" si="10"/>
        <v>0.84638442345426057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11.582074260129517</v>
      </c>
      <c r="D37" s="18">
        <f t="shared" si="13"/>
        <v>0.27857913975668502</v>
      </c>
      <c r="E37" s="18">
        <f t="shared" si="13"/>
        <v>1.709035986850993</v>
      </c>
      <c r="F37" s="18">
        <f t="shared" si="10"/>
        <v>1.2299640464859207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0.20191341307893573</v>
      </c>
      <c r="C38" s="18">
        <f t="shared" si="14"/>
        <v>-4.5774398990211962</v>
      </c>
      <c r="D38" s="18">
        <f t="shared" si="14"/>
        <v>1.4015925360354009</v>
      </c>
      <c r="E38" s="18">
        <f t="shared" si="14"/>
        <v>0.44125604385560901</v>
      </c>
      <c r="F38" s="18">
        <f t="shared" si="10"/>
        <v>0.7603533765515591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-0.27890509345585013</v>
      </c>
      <c r="C39" s="18">
        <f t="shared" si="15"/>
        <v>-3.8580215949751695</v>
      </c>
      <c r="D39" s="18">
        <f t="shared" si="15"/>
        <v>-0.67884012242352965</v>
      </c>
      <c r="E39" s="18">
        <f t="shared" si="15"/>
        <v>-1.3547556867118504</v>
      </c>
      <c r="F39" s="18">
        <f t="shared" si="10"/>
        <v>-1.1299631444229408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-0.737313572577869</v>
      </c>
      <c r="C40" s="18">
        <f t="shared" si="16"/>
        <v>-12.954405280805414</v>
      </c>
      <c r="D40" s="18">
        <f t="shared" si="16"/>
        <v>-1.7668581170009467</v>
      </c>
      <c r="E40" s="18">
        <f t="shared" si="16"/>
        <v>-3.4147264485413609</v>
      </c>
      <c r="F40" s="18">
        <f t="shared" si="10"/>
        <v>-2.8685315880586093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-28.801981859369619</v>
      </c>
      <c r="D41" s="18">
        <f t="shared" si="17"/>
        <v>-3.4957771514509073</v>
      </c>
      <c r="E41" s="18">
        <f t="shared" si="17"/>
        <v>-3.0071385999418165</v>
      </c>
      <c r="F41" s="18">
        <f t="shared" si="10"/>
        <v>-3.1702924078075179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-1.5531898931106625</v>
      </c>
      <c r="D43" s="18">
        <f>IF(E$3-D$3 &lt;&gt; 0,(EXP(LN(E15/D15)/(E$3-D$3))-1)*100,0)</f>
        <v>0.61433815961413618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1.8265665382458742</v>
      </c>
      <c r="C47" s="27">
        <f>D5-C5</f>
        <v>-0.1350219507808923</v>
      </c>
      <c r="D47" s="27">
        <f>E5-D5</f>
        <v>2.1355220440716707</v>
      </c>
      <c r="E47" s="27">
        <f>F5-E5</f>
        <v>2.9877495771616527</v>
      </c>
      <c r="F47" s="27">
        <f>F5-D5</f>
        <v>5.1232716212333234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12.958980548208913</v>
      </c>
      <c r="C48" s="27">
        <f t="shared" si="20"/>
        <v>-0.48378007893211361</v>
      </c>
      <c r="D48" s="27">
        <f t="shared" si="20"/>
        <v>14.48752947583209</v>
      </c>
      <c r="E48" s="27">
        <f t="shared" si="20"/>
        <v>20.532865637861264</v>
      </c>
      <c r="F48" s="27">
        <f t="shared" ref="F48:F57" si="21">F6-D6</f>
        <v>35.020395113693354</v>
      </c>
    </row>
    <row r="49" spans="1:6" x14ac:dyDescent="0.2">
      <c r="A49" t="str">
        <f t="shared" si="19"/>
        <v>RQF6 First degree</v>
      </c>
      <c r="B49" s="27">
        <f t="shared" ref="B49:E49" si="22">C7-B7</f>
        <v>11.136232204423564</v>
      </c>
      <c r="C49" s="27">
        <f t="shared" si="22"/>
        <v>11.109478829598501</v>
      </c>
      <c r="D49" s="27">
        <f t="shared" si="22"/>
        <v>4.0121081387503068</v>
      </c>
      <c r="E49" s="27">
        <f t="shared" si="22"/>
        <v>21.886010973436086</v>
      </c>
      <c r="F49" s="27">
        <f t="shared" si="21"/>
        <v>25.898119112186393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0.60296815171493989</v>
      </c>
      <c r="C50" s="27">
        <f t="shared" si="23"/>
        <v>3.2323368716243479</v>
      </c>
      <c r="D50" s="27">
        <f t="shared" si="23"/>
        <v>-0.74748494256283138</v>
      </c>
      <c r="E50" s="27">
        <f t="shared" si="23"/>
        <v>4.5767177165893145</v>
      </c>
      <c r="F50" s="27">
        <f t="shared" si="21"/>
        <v>3.8292327740264831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2.0184942607605159</v>
      </c>
      <c r="C51" s="27">
        <f t="shared" si="24"/>
        <v>3.0395180954804069</v>
      </c>
      <c r="D51" s="27">
        <f t="shared" si="24"/>
        <v>0.41015793737868833</v>
      </c>
      <c r="E51" s="27">
        <f t="shared" si="24"/>
        <v>5.4832384059876595</v>
      </c>
      <c r="F51" s="27">
        <f t="shared" si="21"/>
        <v>5.8933963433663479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0.7769710821475968</v>
      </c>
      <c r="C52" s="27">
        <f t="shared" si="25"/>
        <v>-4.4257948294775673</v>
      </c>
      <c r="D52" s="27">
        <f t="shared" si="25"/>
        <v>6.6494412560162175</v>
      </c>
      <c r="E52" s="27">
        <f t="shared" si="25"/>
        <v>4.4521887810219454</v>
      </c>
      <c r="F52" s="27">
        <f t="shared" si="21"/>
        <v>11.101630037038163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-1.1470269815559107</v>
      </c>
      <c r="C53" s="27">
        <f>D11-C11</f>
        <v>-3.9390122338620586</v>
      </c>
      <c r="D53" s="27">
        <f t="shared" si="26"/>
        <v>-3.2868278085738041</v>
      </c>
      <c r="E53" s="27">
        <f t="shared" si="26"/>
        <v>-12.09710834857465</v>
      </c>
      <c r="F53" s="27">
        <f t="shared" si="21"/>
        <v>-15.383936157148455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-2.1833726656342662</v>
      </c>
      <c r="C54" s="27">
        <f t="shared" si="27"/>
        <v>-9.41419793692247</v>
      </c>
      <c r="D54" s="27">
        <f t="shared" si="27"/>
        <v>-5.3943409781377625</v>
      </c>
      <c r="E54" s="27">
        <f t="shared" si="27"/>
        <v>-16.983148289373474</v>
      </c>
      <c r="F54" s="27">
        <f t="shared" si="21"/>
        <v>-22.377489267511237</v>
      </c>
    </row>
    <row r="55" spans="1:6" x14ac:dyDescent="0.2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-6.8505267667272349</v>
      </c>
      <c r="D55" s="27">
        <f t="shared" si="28"/>
        <v>-2.7601051227748385</v>
      </c>
      <c r="E55" s="27">
        <f t="shared" si="28"/>
        <v>-3.7295144541094221</v>
      </c>
      <c r="F55" s="27">
        <f t="shared" si="21"/>
        <v>-6.4896195768842606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24.870000000000061</v>
      </c>
      <c r="C57" s="29">
        <f t="shared" ref="C57" si="29">D15-C15</f>
        <v>-7.8669999999991091</v>
      </c>
      <c r="D57" s="29">
        <f>E15-D15</f>
        <v>15.505999999999744</v>
      </c>
      <c r="E57" s="29">
        <f>F15-E15</f>
        <v>27.109000000000265</v>
      </c>
      <c r="F57" s="29">
        <f t="shared" si="21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Cambridge and Peterborough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25.04800623977653</v>
      </c>
      <c r="N6" s="11">
        <v>26.311485400353181</v>
      </c>
      <c r="O6" s="11">
        <v>24.150789619213164</v>
      </c>
      <c r="P6" s="11">
        <v>22.157751303795031</v>
      </c>
      <c r="Q6" s="11">
        <v>24.847249526451858</v>
      </c>
      <c r="R6" s="11">
        <v>24.904727663207606</v>
      </c>
      <c r="S6" s="11">
        <v>23.711150641163592</v>
      </c>
      <c r="T6" s="11">
        <v>20.554861219942932</v>
      </c>
      <c r="U6" s="11">
        <v>22.683990692328777</v>
      </c>
      <c r="V6" s="11">
        <v>23.784914524896418</v>
      </c>
      <c r="W6" s="11">
        <v>16.934387758169184</v>
      </c>
      <c r="X6" s="11">
        <v>15.43644005893384</v>
      </c>
      <c r="Y6" s="11">
        <v>16.456618752637986</v>
      </c>
      <c r="Z6" s="11">
        <v>15.520753494373777</v>
      </c>
      <c r="AA6" s="11">
        <v>14.626172840253933</v>
      </c>
      <c r="AB6" s="11">
        <v>14.174282635394345</v>
      </c>
      <c r="AC6" s="11">
        <v>13.796058427877442</v>
      </c>
      <c r="AD6" s="11">
        <v>13.430035961463732</v>
      </c>
      <c r="AE6" s="11">
        <v>13.010267750021191</v>
      </c>
      <c r="AF6" s="11">
        <v>12.582497947786802</v>
      </c>
      <c r="AG6" s="11">
        <v>12.151423341405456</v>
      </c>
      <c r="AH6" s="11">
        <v>11.723029608811562</v>
      </c>
      <c r="AI6" s="11">
        <v>11.299367300216245</v>
      </c>
      <c r="AJ6" s="11">
        <v>10.88101217560291</v>
      </c>
      <c r="AK6" s="11">
        <v>10.490824865277538</v>
      </c>
      <c r="AL6" s="11">
        <v>10.444768181284923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76.39345854641239</v>
      </c>
      <c r="N7" s="11">
        <v>70.835314336522401</v>
      </c>
      <c r="O7" s="11">
        <v>68.250900408235907</v>
      </c>
      <c r="P7" s="11">
        <v>65.518994260887311</v>
      </c>
      <c r="Q7" s="11">
        <v>69.153493485048116</v>
      </c>
      <c r="R7" s="11">
        <v>74.855160623909086</v>
      </c>
      <c r="S7" s="11">
        <v>72.662529356844075</v>
      </c>
      <c r="T7" s="11">
        <v>72.195330860117267</v>
      </c>
      <c r="U7" s="11">
        <v>70.444086952904669</v>
      </c>
      <c r="V7" s="11">
        <v>72.67178795827482</v>
      </c>
      <c r="W7" s="11">
        <v>63.25759002135235</v>
      </c>
      <c r="X7" s="11">
        <v>58.838287851757428</v>
      </c>
      <c r="Y7" s="11">
        <v>61.964969883718155</v>
      </c>
      <c r="Z7" s="11">
        <v>60.609244765070258</v>
      </c>
      <c r="AA7" s="11">
        <v>59.3429834769614</v>
      </c>
      <c r="AB7" s="11">
        <v>57.863249043214587</v>
      </c>
      <c r="AC7" s="11">
        <v>56.307598143112159</v>
      </c>
      <c r="AD7" s="11">
        <v>54.694360870782795</v>
      </c>
      <c r="AE7" s="11">
        <v>53.060174251887211</v>
      </c>
      <c r="AF7" s="11">
        <v>51.406639788563922</v>
      </c>
      <c r="AG7" s="11">
        <v>49.731065385928297</v>
      </c>
      <c r="AH7" s="11">
        <v>48.024140090198443</v>
      </c>
      <c r="AI7" s="11">
        <v>46.29055557830501</v>
      </c>
      <c r="AJ7" s="11">
        <v>44.529945686327395</v>
      </c>
      <c r="AK7" s="11">
        <v>42.741673532819249</v>
      </c>
      <c r="AL7" s="11">
        <v>40.880100753841113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94.16421051286747</v>
      </c>
      <c r="N8" s="11">
        <v>100.8902177012758</v>
      </c>
      <c r="O8" s="11">
        <v>93.391804025795622</v>
      </c>
      <c r="P8" s="11">
        <v>100.52594086330609</v>
      </c>
      <c r="Q8" s="11">
        <v>101.29930899925832</v>
      </c>
      <c r="R8" s="11">
        <v>103.24630602634844</v>
      </c>
      <c r="S8" s="11">
        <v>100.43329286615759</v>
      </c>
      <c r="T8" s="11">
        <v>106.09548843490983</v>
      </c>
      <c r="U8" s="11">
        <v>105.08613667602047</v>
      </c>
      <c r="V8" s="11">
        <v>102.09927904479252</v>
      </c>
      <c r="W8" s="11">
        <v>98.160266810930466</v>
      </c>
      <c r="X8" s="11">
        <v>97.856251068702235</v>
      </c>
      <c r="Y8" s="11">
        <v>97.308815572876469</v>
      </c>
      <c r="Z8" s="11">
        <v>96.488695865260979</v>
      </c>
      <c r="AA8" s="11">
        <v>95.843903449110428</v>
      </c>
      <c r="AB8" s="11">
        <v>94.873439002356662</v>
      </c>
      <c r="AC8" s="11">
        <v>93.770654648837507</v>
      </c>
      <c r="AD8" s="11">
        <v>92.620372369772781</v>
      </c>
      <c r="AE8" s="11">
        <v>91.460481199313435</v>
      </c>
      <c r="AF8" s="11">
        <v>90.293542297513184</v>
      </c>
      <c r="AG8" s="11">
        <v>89.128963173809112</v>
      </c>
      <c r="AH8" s="11">
        <v>87.931892301197195</v>
      </c>
      <c r="AI8" s="11">
        <v>86.70214323354017</v>
      </c>
      <c r="AJ8" s="11">
        <v>85.450589725205532</v>
      </c>
      <c r="AK8" s="11">
        <v>84.157590995783607</v>
      </c>
      <c r="AL8" s="11">
        <v>82.776330653782011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83.685053794089868</v>
      </c>
      <c r="N9" s="11">
        <v>83.236902606269055</v>
      </c>
      <c r="O9" s="11">
        <v>82.403352471646585</v>
      </c>
      <c r="P9" s="11">
        <v>85.591309721538678</v>
      </c>
      <c r="Q9" s="11">
        <v>93.16121056798886</v>
      </c>
      <c r="R9" s="11">
        <v>95.910149384992607</v>
      </c>
      <c r="S9" s="11">
        <v>96.340824633347225</v>
      </c>
      <c r="T9" s="11">
        <v>97.009401571064814</v>
      </c>
      <c r="U9" s="11">
        <v>95.713728631015698</v>
      </c>
      <c r="V9" s="11">
        <v>96.687120467140204</v>
      </c>
      <c r="W9" s="11">
        <v>92.261325637662637</v>
      </c>
      <c r="X9" s="11">
        <v>99.763230158697041</v>
      </c>
      <c r="Y9" s="11">
        <v>96.996010347362613</v>
      </c>
      <c r="Z9" s="11">
        <v>97.601492198068811</v>
      </c>
      <c r="AA9" s="11">
        <v>98.405243536147481</v>
      </c>
      <c r="AB9" s="11">
        <v>98.910766893678854</v>
      </c>
      <c r="AC9" s="11">
        <v>99.30998089840692</v>
      </c>
      <c r="AD9" s="11">
        <v>99.701759879294016</v>
      </c>
      <c r="AE9" s="11">
        <v>100.10940472670329</v>
      </c>
      <c r="AF9" s="11">
        <v>100.52474481547854</v>
      </c>
      <c r="AG9" s="11">
        <v>100.97809769484797</v>
      </c>
      <c r="AH9" s="11">
        <v>101.43837508963755</v>
      </c>
      <c r="AI9" s="11">
        <v>101.90948327412515</v>
      </c>
      <c r="AJ9" s="11">
        <v>102.39640235931037</v>
      </c>
      <c r="AK9" s="11">
        <v>102.90272319211154</v>
      </c>
      <c r="AL9" s="11">
        <v>103.3629556747008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21.448699200727717</v>
      </c>
      <c r="N10" s="11">
        <v>19.471867721700153</v>
      </c>
      <c r="O10" s="11">
        <v>23.156646784650341</v>
      </c>
      <c r="P10" s="11">
        <v>23.642993491166624</v>
      </c>
      <c r="Q10" s="11">
        <v>24.120728063805963</v>
      </c>
      <c r="R10" s="11">
        <v>24.224802295744354</v>
      </c>
      <c r="S10" s="11">
        <v>25.062531021956282</v>
      </c>
      <c r="T10" s="11">
        <v>25.594911253659841</v>
      </c>
      <c r="U10" s="11">
        <v>25.043096267854484</v>
      </c>
      <c r="V10" s="11">
        <v>26.24329655650487</v>
      </c>
      <c r="W10" s="11">
        <v>29.282814651985277</v>
      </c>
      <c r="X10" s="11">
        <v>28.957541868309658</v>
      </c>
      <c r="Y10" s="11">
        <v>28.096819191879256</v>
      </c>
      <c r="Z10" s="11">
        <v>28.634547278441708</v>
      </c>
      <c r="AA10" s="11">
        <v>29.2187539909688</v>
      </c>
      <c r="AB10" s="11">
        <v>29.692972589363965</v>
      </c>
      <c r="AC10" s="11">
        <v>30.161637824394653</v>
      </c>
      <c r="AD10" s="11">
        <v>30.650165493326377</v>
      </c>
      <c r="AE10">
        <v>31.148957148748487</v>
      </c>
      <c r="AF10">
        <v>31.664817565734701</v>
      </c>
      <c r="AG10">
        <v>32.213644874676106</v>
      </c>
      <c r="AH10">
        <v>32.773370942880831</v>
      </c>
      <c r="AI10" s="11">
        <v>33.35327770482597</v>
      </c>
      <c r="AJ10" s="11">
        <v>33.946240719698146</v>
      </c>
      <c r="AK10" s="11">
        <v>34.566950307846632</v>
      </c>
      <c r="AL10" s="11">
        <v>35.176210995351624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24.691395946140361</v>
      </c>
      <c r="N11" s="11">
        <v>22.29465631345116</v>
      </c>
      <c r="O11" s="11">
        <v>24.465813887955797</v>
      </c>
      <c r="P11" s="11">
        <v>25.221604098379636</v>
      </c>
      <c r="Q11" s="11">
        <v>25.967620921064039</v>
      </c>
      <c r="R11" s="11">
        <v>24.57936543916156</v>
      </c>
      <c r="S11" s="11">
        <v>25.694046768911267</v>
      </c>
      <c r="T11" s="11">
        <v>25.580808233950098</v>
      </c>
      <c r="U11" s="11">
        <v>24.800621772611574</v>
      </c>
      <c r="V11" s="11">
        <v>25.1823335908765</v>
      </c>
      <c r="W11" s="11">
        <v>28.414670462500847</v>
      </c>
      <c r="X11" s="11">
        <v>27.128245199440087</v>
      </c>
      <c r="Y11" s="11">
        <v>26.441619776019927</v>
      </c>
      <c r="Z11" s="11">
        <v>26.830915373939202</v>
      </c>
      <c r="AA11" s="11">
        <v>27.295686179795805</v>
      </c>
      <c r="AB11" s="11">
        <v>27.667185519938016</v>
      </c>
      <c r="AC11" s="11">
        <v>28.025320997466803</v>
      </c>
      <c r="AD11" s="11">
        <v>28.407427473296401</v>
      </c>
      <c r="AE11">
        <v>28.8185886049672</v>
      </c>
      <c r="AF11">
        <v>29.242157988116684</v>
      </c>
      <c r="AG11">
        <v>29.694733448375302</v>
      </c>
      <c r="AH11">
        <v>30.183336027744602</v>
      </c>
      <c r="AI11" s="11">
        <v>30.684386442800928</v>
      </c>
      <c r="AJ11" s="11">
        <v>31.201397483124556</v>
      </c>
      <c r="AK11" s="11">
        <v>31.729836670078971</v>
      </c>
      <c r="AL11" s="11">
        <v>32.243903236527331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67.735526029353693</v>
      </c>
      <c r="N12" s="11">
        <v>64.83775329628115</v>
      </c>
      <c r="O12" s="11">
        <v>76.568278666296067</v>
      </c>
      <c r="P12" s="11">
        <v>81.909136668581311</v>
      </c>
      <c r="Q12" s="11">
        <v>86.101697574391508</v>
      </c>
      <c r="R12" s="11">
        <v>86.890792702494863</v>
      </c>
      <c r="S12" s="11">
        <v>89.854155036933562</v>
      </c>
      <c r="T12" s="11">
        <v>93.650645609641956</v>
      </c>
      <c r="U12" s="11">
        <v>91.508260133951666</v>
      </c>
      <c r="V12" s="11">
        <v>98.027024906918427</v>
      </c>
      <c r="W12" s="11">
        <v>109.13650373651693</v>
      </c>
      <c r="X12" s="11">
        <v>108.06871693577384</v>
      </c>
      <c r="Y12" s="11">
        <v>106.10372388779201</v>
      </c>
      <c r="Z12" s="11">
        <v>108.41158335492717</v>
      </c>
      <c r="AA12" s="11">
        <v>110.93387111631492</v>
      </c>
      <c r="AB12" s="11">
        <v>113.14861187526724</v>
      </c>
      <c r="AC12" s="11">
        <v>115.26119431881582</v>
      </c>
      <c r="AD12" s="11">
        <v>117.32079692787254</v>
      </c>
      <c r="AE12">
        <v>119.40274855660431</v>
      </c>
      <c r="AF12">
        <v>121.51955279592825</v>
      </c>
      <c r="AG12">
        <v>123.68920370597016</v>
      </c>
      <c r="AH12">
        <v>125.88295519952331</v>
      </c>
      <c r="AI12">
        <v>128.12385028823525</v>
      </c>
      <c r="AJ12">
        <v>130.41900138451041</v>
      </c>
      <c r="AK12">
        <v>132.73141378074138</v>
      </c>
      <c r="AL12">
        <v>135.03462284870332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33.938866624872766</v>
      </c>
      <c r="N13" s="11">
        <v>27.949916509232512</v>
      </c>
      <c r="O13" s="11">
        <v>31.702088465260125</v>
      </c>
      <c r="P13" s="11">
        <v>31.081349109058639</v>
      </c>
      <c r="Q13" s="11">
        <v>38.110266206707635</v>
      </c>
      <c r="R13" s="11">
        <v>40.616192420627684</v>
      </c>
      <c r="S13" s="11">
        <v>49.047343099725126</v>
      </c>
      <c r="T13" s="11">
        <v>51.508404618524459</v>
      </c>
      <c r="U13" s="11">
        <v>52.752226381751136</v>
      </c>
      <c r="V13" s="11">
        <v>53.575172968836597</v>
      </c>
      <c r="W13" s="11">
        <v>53.091392889904483</v>
      </c>
      <c r="X13" s="11">
        <v>56.202750826505564</v>
      </c>
      <c r="Y13" s="11">
        <v>60.213757404029266</v>
      </c>
      <c r="Z13" s="11">
        <v>62.70680233314954</v>
      </c>
      <c r="AA13" s="11">
        <v>65.269464268525439</v>
      </c>
      <c r="AB13" s="11">
        <v>67.578922365736574</v>
      </c>
      <c r="AC13" s="11">
        <v>69.788475857710239</v>
      </c>
      <c r="AD13" s="11">
        <v>71.938697539304457</v>
      </c>
      <c r="AE13">
        <v>74.059130854440227</v>
      </c>
      <c r="AF13">
        <v>76.151558157414044</v>
      </c>
      <c r="AG13">
        <v>78.230531498787997</v>
      </c>
      <c r="AH13">
        <v>80.278913858807954</v>
      </c>
      <c r="AI13">
        <v>82.295759413347341</v>
      </c>
      <c r="AJ13">
        <v>84.291107447753618</v>
      </c>
      <c r="AK13">
        <v>86.238242402037116</v>
      </c>
      <c r="AL13">
        <v>88.111788003597837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5.1137831057592864</v>
      </c>
      <c r="N14" s="11">
        <v>4.3028861149143625</v>
      </c>
      <c r="O14" s="11">
        <v>4.7863256709466242</v>
      </c>
      <c r="P14" s="11">
        <v>4.7679204832869848</v>
      </c>
      <c r="Q14" s="11">
        <v>5.9634246552832124</v>
      </c>
      <c r="R14" s="11">
        <v>6.4085034435131849</v>
      </c>
      <c r="S14" s="11">
        <v>7.5091265749610629</v>
      </c>
      <c r="T14" s="11">
        <v>7.8611481981887348</v>
      </c>
      <c r="U14" s="11">
        <v>8.0948524915613866</v>
      </c>
      <c r="V14" s="11">
        <v>8.2350699817590591</v>
      </c>
      <c r="W14" s="11">
        <v>8.1000480309781668</v>
      </c>
      <c r="X14" s="11">
        <v>8.4765360318803396</v>
      </c>
      <c r="Y14" s="11">
        <v>9.1546651836845392</v>
      </c>
      <c r="Z14" s="11">
        <v>9.5219653367685471</v>
      </c>
      <c r="AA14" s="11">
        <v>9.8969211419215437</v>
      </c>
      <c r="AB14" s="11">
        <v>10.235570075049838</v>
      </c>
      <c r="AC14" s="11">
        <v>10.561078883378446</v>
      </c>
      <c r="AD14" s="11">
        <v>10.876383484886439</v>
      </c>
      <c r="AE14">
        <v>11.189246907315217</v>
      </c>
      <c r="AF14">
        <v>11.493488643464151</v>
      </c>
      <c r="AG14">
        <v>11.795336876199531</v>
      </c>
      <c r="AH14">
        <v>12.091986881198739</v>
      </c>
      <c r="AI14">
        <v>12.385176764603314</v>
      </c>
      <c r="AJ14">
        <v>12.670303018467193</v>
      </c>
      <c r="AK14">
        <v>12.953744253304226</v>
      </c>
      <c r="AL14">
        <v>13.22331965221149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Cambridge and Peterborough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Cambridge and Peterborough</v>
      </c>
      <c r="W1" s="203" t="str">
        <f>CONCATENATE("Shift-share Figure 1: Levels of Employment, ",C4," - ",F40,", ",Info!B5)</f>
        <v>Shift-share Figure 1: Levels of Employment, 2015 - 2035, Cambridge and Peterborough</v>
      </c>
      <c r="AK1" s="203" t="str">
        <f>CONCATENATE("Shift-share Figure 1.1: Net Changes, ",C4,"-",F40,", ",Info!B5)</f>
        <v>Shift-share Figure 1.1: Net Changes, 2015-2035, Cambridge and Peterborough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33.977977302456395</v>
      </c>
      <c r="C8" s="141">
        <f t="shared" ref="C8:C33" si="0">B8/B$35*100</f>
        <v>7.054700500472638</v>
      </c>
      <c r="E8" s="151">
        <v>40.220668174527788</v>
      </c>
      <c r="F8" s="141">
        <f t="shared" ref="F8:F33" si="1">E8/E$35*100</f>
        <v>8.0660895306078686</v>
      </c>
      <c r="H8" s="151">
        <f>E8-B8</f>
        <v>6.2426908720713925</v>
      </c>
      <c r="I8" s="141">
        <f>IF(B8&lt;&gt;0,((E8/B8)-1)*100,0)</f>
        <v>18.372756025180117</v>
      </c>
      <c r="K8" s="207">
        <f t="shared" ref="K8:K33" si="2">(($E$35/$B$35)-1)*B8</f>
        <v>1.1995107260953743</v>
      </c>
      <c r="L8" s="141">
        <f>IF(B8&lt;&gt;0,K8/B8*100,0)</f>
        <v>3.5302593659942705</v>
      </c>
      <c r="N8" s="151">
        <f>H8-(K8+Q8)</f>
        <v>5.1883578548811213</v>
      </c>
      <c r="O8" s="141">
        <f>IF(B8&lt;&gt;0,N8/B8*100,0)</f>
        <v>15.269766674739746</v>
      </c>
      <c r="Q8" s="151">
        <v>-0.14517770890510323</v>
      </c>
      <c r="R8" s="141">
        <f>IF(B8&lt;&gt;0,Q8/B8*100,0)</f>
        <v>-0.42727001555389166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16.556155710344658</v>
      </c>
      <c r="F9" s="141">
        <f t="shared" si="1"/>
        <v>3.3202689140529826</v>
      </c>
      <c r="H9" s="151">
        <f t="shared" ref="H9:H32" si="3">E9-B9</f>
        <v>0.77726784241025904</v>
      </c>
      <c r="I9" s="141">
        <f t="shared" ref="I9:I32" si="4">IF(B9&lt;&gt;0,((E9/B9)-1)*100,0)</f>
        <v>4.9259988974876379</v>
      </c>
      <c r="K9" s="207">
        <f t="shared" si="2"/>
        <v>0.55703566680748773</v>
      </c>
      <c r="L9" s="141">
        <f t="shared" ref="L9:L32" si="5">IF(B9&lt;&gt;0,K9/B9*100,0)</f>
        <v>3.5302593659942705</v>
      </c>
      <c r="N9" s="151">
        <f t="shared" ref="N9:N31" si="6">H9-(K9+Q9)</f>
        <v>0.24410456481769216</v>
      </c>
      <c r="O9" s="141">
        <f>IF(B9&lt;&gt;0,N9/B9*100,0)</f>
        <v>1.5470327621362816</v>
      </c>
      <c r="Q9" s="151">
        <v>-2.3872389214920818E-2</v>
      </c>
      <c r="R9" s="141">
        <f>IF(B9&lt;&gt;0,Q9/B9*100,0)</f>
        <v>-0.15129323064291433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38.711672394980909</v>
      </c>
      <c r="F10" s="141">
        <f t="shared" si="1"/>
        <v>7.7634666351771315</v>
      </c>
      <c r="H10" s="151">
        <f t="shared" si="3"/>
        <v>6.5501142951341151</v>
      </c>
      <c r="I10" s="141">
        <f t="shared" si="4"/>
        <v>20.366284104765796</v>
      </c>
      <c r="K10" s="207">
        <f t="shared" si="2"/>
        <v>1.1353864170695303</v>
      </c>
      <c r="L10" s="141">
        <f t="shared" si="5"/>
        <v>3.5302593659942705</v>
      </c>
      <c r="N10" s="151">
        <f t="shared" si="6"/>
        <v>4.192094883399677</v>
      </c>
      <c r="O10" s="141">
        <f t="shared" ref="O10:O32" si="7">IF(B10&lt;&gt;0,N10/B10*100,0)</f>
        <v>13.034489406219555</v>
      </c>
      <c r="Q10" s="151">
        <v>1.2226329946649077</v>
      </c>
      <c r="R10" s="141">
        <f t="shared" ref="R10:R32" si="8">IF(B10&lt;&gt;0,Q10/B10*100,0)</f>
        <v>3.8015353325519761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15.984865159184784</v>
      </c>
      <c r="C11" s="141">
        <f t="shared" si="0"/>
        <v>3.3188684315924859</v>
      </c>
      <c r="E11" s="151">
        <v>18.652888649516367</v>
      </c>
      <c r="F11" s="141">
        <f t="shared" si="1"/>
        <v>3.740760078837869</v>
      </c>
      <c r="H11" s="151">
        <f>E11-B11</f>
        <v>2.6680234903315831</v>
      </c>
      <c r="I11" s="141">
        <f>IF(B11&lt;&gt;0,((E11/B11)-1)*100,0)</f>
        <v>16.690935230057647</v>
      </c>
      <c r="K11" s="207">
        <f t="shared" si="2"/>
        <v>0.5643071994236758</v>
      </c>
      <c r="L11" s="141">
        <f t="shared" si="5"/>
        <v>3.5302593659942705</v>
      </c>
      <c r="N11" s="151">
        <f t="shared" si="6"/>
        <v>1.9649358273598456</v>
      </c>
      <c r="O11" s="141">
        <f t="shared" si="7"/>
        <v>12.292476713391656</v>
      </c>
      <c r="Q11" s="151">
        <v>0.13878046354806173</v>
      </c>
      <c r="R11" s="141">
        <f>IF(B11&lt;&gt;0,Q11/B11*100,0)</f>
        <v>0.86819915067171838</v>
      </c>
      <c r="T11" s="136"/>
    </row>
    <row r="12" spans="1:97" x14ac:dyDescent="0.2">
      <c r="A12" s="10" t="str">
        <f>name!$D8</f>
        <v>23 Teaching and other educational professionals</v>
      </c>
      <c r="B12" s="151">
        <v>23.390817236214609</v>
      </c>
      <c r="C12" s="141">
        <f t="shared" si="0"/>
        <v>4.8565342366879989</v>
      </c>
      <c r="E12" s="151">
        <v>28.103818172232611</v>
      </c>
      <c r="F12" s="141">
        <f t="shared" si="1"/>
        <v>5.636105112562916</v>
      </c>
      <c r="H12" s="151">
        <f t="shared" si="3"/>
        <v>4.7130009360180019</v>
      </c>
      <c r="I12" s="141">
        <f t="shared" si="4"/>
        <v>20.148936603724742</v>
      </c>
      <c r="K12" s="207">
        <f t="shared" si="2"/>
        <v>0.82575651626406843</v>
      </c>
      <c r="L12" s="141">
        <f t="shared" si="5"/>
        <v>3.5302593659942705</v>
      </c>
      <c r="N12" s="151">
        <f t="shared" si="6"/>
        <v>2.5061631826514192</v>
      </c>
      <c r="O12" s="141">
        <f t="shared" si="7"/>
        <v>10.714303640367365</v>
      </c>
      <c r="Q12" s="151">
        <v>1.3810812371025141</v>
      </c>
      <c r="R12" s="141">
        <f t="shared" si="8"/>
        <v>5.9043735973631062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35.721956350312233</v>
      </c>
      <c r="F13" s="141">
        <f t="shared" si="1"/>
        <v>7.1638913824053514</v>
      </c>
      <c r="H13" s="151">
        <f t="shared" si="3"/>
        <v>7.6366199565036084</v>
      </c>
      <c r="I13" s="141">
        <f t="shared" si="4"/>
        <v>27.190772613238458</v>
      </c>
      <c r="K13" s="207">
        <f t="shared" si="2"/>
        <v>0.99148521851342641</v>
      </c>
      <c r="L13" s="141">
        <f t="shared" si="5"/>
        <v>3.5302593659942705</v>
      </c>
      <c r="N13" s="151">
        <f>H13-(K13+Q13)</f>
        <v>5.763429593371943</v>
      </c>
      <c r="O13" s="141">
        <f>IF(B13&lt;&gt;0,N13/B13*100,0)</f>
        <v>20.521134276470633</v>
      </c>
      <c r="Q13" s="151">
        <v>0.88170514461823912</v>
      </c>
      <c r="R13" s="141">
        <f t="shared" si="8"/>
        <v>3.139378970773552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8.8123341385308578</v>
      </c>
      <c r="C14" s="141">
        <f t="shared" si="0"/>
        <v>1.8296668310780047</v>
      </c>
      <c r="E14" s="151">
        <v>11.432372485839808</v>
      </c>
      <c r="F14" s="141">
        <f t="shared" si="1"/>
        <v>2.2927152681278047</v>
      </c>
      <c r="H14" s="151">
        <f t="shared" si="3"/>
        <v>2.6200383473089506</v>
      </c>
      <c r="I14" s="141">
        <f t="shared" si="4"/>
        <v>29.731491181810178</v>
      </c>
      <c r="K14" s="207">
        <f t="shared" si="2"/>
        <v>0.31109825128819613</v>
      </c>
      <c r="L14" s="141">
        <f>IF(B14&lt;&gt;0,K14/B14*100,0)</f>
        <v>3.5302593659942705</v>
      </c>
      <c r="N14" s="151">
        <f t="shared" si="6"/>
        <v>2.0052459074426392</v>
      </c>
      <c r="O14" s="141">
        <f t="shared" si="7"/>
        <v>22.75499176404292</v>
      </c>
      <c r="Q14" s="151">
        <v>0.30369418857811536</v>
      </c>
      <c r="R14" s="141">
        <f t="shared" si="8"/>
        <v>3.4462400517729974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6.9872614433948819</v>
      </c>
      <c r="C15" s="141">
        <f t="shared" si="0"/>
        <v>1.4507348793268946</v>
      </c>
      <c r="E15" s="151">
        <v>8.2795156082857844</v>
      </c>
      <c r="F15" s="141">
        <f t="shared" si="1"/>
        <v>1.6604227924983368</v>
      </c>
      <c r="H15" s="151">
        <f t="shared" si="3"/>
        <v>1.2922541648909025</v>
      </c>
      <c r="I15" s="141">
        <f t="shared" si="4"/>
        <v>18.494429832913738</v>
      </c>
      <c r="K15" s="207">
        <f t="shared" si="2"/>
        <v>0.24666845153195427</v>
      </c>
      <c r="L15" s="141">
        <f t="shared" si="5"/>
        <v>3.5302593659942705</v>
      </c>
      <c r="N15" s="151">
        <f t="shared" si="6"/>
        <v>0.93520468453268601</v>
      </c>
      <c r="O15" s="141">
        <f t="shared" si="7"/>
        <v>13.384423813377458</v>
      </c>
      <c r="Q15" s="151">
        <v>0.1103810288262622</v>
      </c>
      <c r="R15" s="141">
        <f t="shared" si="8"/>
        <v>1.5797466535420159</v>
      </c>
      <c r="T15" s="11"/>
    </row>
    <row r="16" spans="1:97" x14ac:dyDescent="0.2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5.1751889700818694</v>
      </c>
      <c r="F16" s="141">
        <f t="shared" si="1"/>
        <v>1.0378628567123445</v>
      </c>
      <c r="H16" s="151">
        <f t="shared" si="3"/>
        <v>-5.018013913990238E-2</v>
      </c>
      <c r="I16" s="141">
        <f t="shared" si="4"/>
        <v>-0.96031759845144338</v>
      </c>
      <c r="K16" s="207">
        <f t="shared" si="2"/>
        <v>0.18446908238607299</v>
      </c>
      <c r="L16" s="141">
        <f t="shared" si="5"/>
        <v>3.5302593659942705</v>
      </c>
      <c r="N16" s="151">
        <f t="shared" si="6"/>
        <v>0.27400389268808001</v>
      </c>
      <c r="O16" s="141">
        <f t="shared" si="7"/>
        <v>5.2437232080795173</v>
      </c>
      <c r="Q16" s="151">
        <v>-0.50865311421405535</v>
      </c>
      <c r="R16" s="141">
        <f t="shared" si="8"/>
        <v>-9.7343001725252378</v>
      </c>
      <c r="T16" s="11"/>
    </row>
    <row r="17" spans="1:20" x14ac:dyDescent="0.2">
      <c r="A17" s="10" t="str">
        <f>name!$D13</f>
        <v>34 Culture, media and sports occupations</v>
      </c>
      <c r="B17" s="151">
        <v>10.03245875294046</v>
      </c>
      <c r="C17" s="141">
        <f t="shared" si="0"/>
        <v>2.0829960287313365</v>
      </c>
      <c r="E17" s="151">
        <v>11.551278858336774</v>
      </c>
      <c r="F17" s="141">
        <f t="shared" si="1"/>
        <v>2.3165614519395334</v>
      </c>
      <c r="H17" s="151">
        <f t="shared" si="3"/>
        <v>1.5188201053963137</v>
      </c>
      <c r="I17" s="141">
        <f t="shared" si="4"/>
        <v>15.13906154810909</v>
      </c>
      <c r="K17" s="207">
        <f t="shared" si="2"/>
        <v>0.35417181476519261</v>
      </c>
      <c r="L17" s="141">
        <f t="shared" si="5"/>
        <v>3.5302593659942705</v>
      </c>
      <c r="N17" s="151">
        <f t="shared" si="6"/>
        <v>0.90473209932897514</v>
      </c>
      <c r="O17" s="141">
        <f t="shared" si="7"/>
        <v>9.0180495291226883</v>
      </c>
      <c r="Q17" s="151">
        <v>0.25991619130214599</v>
      </c>
      <c r="R17" s="141">
        <f t="shared" si="8"/>
        <v>2.5907526529921285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29.152834141258136</v>
      </c>
      <c r="C18" s="141">
        <f t="shared" si="0"/>
        <v>6.0528768906929997</v>
      </c>
      <c r="E18" s="151">
        <v>31.647813734382822</v>
      </c>
      <c r="F18" s="141">
        <f t="shared" si="1"/>
        <v>6.3468388422050435</v>
      </c>
      <c r="H18" s="151">
        <f t="shared" si="3"/>
        <v>2.4949795931246861</v>
      </c>
      <c r="I18" s="141">
        <f t="shared" si="4"/>
        <v>8.5582745781608303</v>
      </c>
      <c r="K18" s="207">
        <f t="shared" si="2"/>
        <v>1.0291706577245407</v>
      </c>
      <c r="L18" s="141">
        <f t="shared" si="5"/>
        <v>3.5302593659942705</v>
      </c>
      <c r="N18" s="151">
        <f t="shared" si="6"/>
        <v>1.8214813186089445</v>
      </c>
      <c r="O18" s="141">
        <f t="shared" si="7"/>
        <v>6.2480419906451523</v>
      </c>
      <c r="Q18" s="151">
        <v>-0.35567238320879907</v>
      </c>
      <c r="R18" s="141">
        <f t="shared" si="8"/>
        <v>-1.2200267784785932</v>
      </c>
      <c r="T18" s="11"/>
    </row>
    <row r="19" spans="1:20" x14ac:dyDescent="0.2">
      <c r="A19" s="10" t="str">
        <f>name!$D15</f>
        <v>41 Administrative occupations</v>
      </c>
      <c r="B19" s="151">
        <v>41.355447069592024</v>
      </c>
      <c r="C19" s="141">
        <f t="shared" si="0"/>
        <v>8.5864526467274089</v>
      </c>
      <c r="E19" s="151">
        <v>40.50783191949813</v>
      </c>
      <c r="F19" s="141">
        <f t="shared" si="1"/>
        <v>8.1236790382417166</v>
      </c>
      <c r="H19" s="151">
        <f t="shared" si="3"/>
        <v>-0.84761515009389399</v>
      </c>
      <c r="I19" s="141">
        <f t="shared" si="4"/>
        <v>-2.0495852666458814</v>
      </c>
      <c r="K19" s="207">
        <f t="shared" si="2"/>
        <v>1.4599545435230754</v>
      </c>
      <c r="L19" s="141">
        <f t="shared" si="5"/>
        <v>3.5302593659942705</v>
      </c>
      <c r="N19" s="151">
        <f t="shared" si="6"/>
        <v>-1.7853881627042107</v>
      </c>
      <c r="O19" s="141">
        <f t="shared" si="7"/>
        <v>-4.3171777582280741</v>
      </c>
      <c r="Q19" s="151">
        <v>-0.52218153091275876</v>
      </c>
      <c r="R19" s="141">
        <f t="shared" si="8"/>
        <v>-1.2626668744120777</v>
      </c>
      <c r="T19" s="11"/>
    </row>
    <row r="20" spans="1:20" x14ac:dyDescent="0.2">
      <c r="A20" s="10" t="str">
        <f>name!$D16</f>
        <v>42 Secretarial and related occupations</v>
      </c>
      <c r="B20" s="151">
        <v>12.28674879319496</v>
      </c>
      <c r="C20" s="141">
        <f t="shared" si="0"/>
        <v>2.5510445218370226</v>
      </c>
      <c r="E20" s="151">
        <v>11.059403070393889</v>
      </c>
      <c r="F20" s="141">
        <f t="shared" si="1"/>
        <v>2.217917786293067</v>
      </c>
      <c r="H20" s="151">
        <f t="shared" si="3"/>
        <v>-1.2273457228010702</v>
      </c>
      <c r="I20" s="141">
        <f t="shared" si="4"/>
        <v>-9.9891821950558466</v>
      </c>
      <c r="K20" s="207">
        <f t="shared" si="2"/>
        <v>0.43375410004795306</v>
      </c>
      <c r="L20" s="141">
        <f t="shared" si="5"/>
        <v>3.5302593659942705</v>
      </c>
      <c r="N20" s="151">
        <f t="shared" si="6"/>
        <v>-1.905189210588961</v>
      </c>
      <c r="O20" s="141">
        <f t="shared" si="7"/>
        <v>-15.50604836687272</v>
      </c>
      <c r="Q20" s="151">
        <v>0.24408938773993766</v>
      </c>
      <c r="R20" s="141">
        <f t="shared" si="8"/>
        <v>1.9866068058226032</v>
      </c>
      <c r="T20" s="11"/>
    </row>
    <row r="21" spans="1:20" x14ac:dyDescent="0.2">
      <c r="A21" s="10" t="str">
        <f>name!$D17</f>
        <v>51 Skilled agricultural and related trades</v>
      </c>
      <c r="B21" s="151">
        <v>6.2027654673988017</v>
      </c>
      <c r="C21" s="141">
        <f t="shared" si="0"/>
        <v>1.2878533721314025</v>
      </c>
      <c r="E21" s="151">
        <v>4.3084060306578777</v>
      </c>
      <c r="F21" s="141">
        <f t="shared" si="1"/>
        <v>0.86403310424132007</v>
      </c>
      <c r="H21" s="151">
        <f t="shared" si="3"/>
        <v>-1.894359436740924</v>
      </c>
      <c r="I21" s="141">
        <f t="shared" si="4"/>
        <v>-30.540562055707465</v>
      </c>
      <c r="K21" s="207">
        <f t="shared" si="2"/>
        <v>0.21897370886350448</v>
      </c>
      <c r="L21" s="141">
        <f t="shared" si="5"/>
        <v>3.5302593659942705</v>
      </c>
      <c r="N21" s="151">
        <f t="shared" si="6"/>
        <v>-1.0000145253712573</v>
      </c>
      <c r="O21" s="141">
        <f t="shared" si="7"/>
        <v>-16.122075397292498</v>
      </c>
      <c r="Q21" s="151">
        <v>-1.1133186202331711</v>
      </c>
      <c r="R21" s="141">
        <f t="shared" si="8"/>
        <v>-17.948746024409232</v>
      </c>
      <c r="T21" s="11"/>
    </row>
    <row r="22" spans="1:20" x14ac:dyDescent="0.2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15.063955371495434</v>
      </c>
      <c r="F22" s="141">
        <f t="shared" si="1"/>
        <v>3.0210142751560602</v>
      </c>
      <c r="H22" s="151">
        <f t="shared" si="3"/>
        <v>-3.004666006656878</v>
      </c>
      <c r="I22" s="141">
        <f t="shared" si="4"/>
        <v>-16.629193471782923</v>
      </c>
      <c r="K22" s="207">
        <f t="shared" si="2"/>
        <v>0.63786919850826496</v>
      </c>
      <c r="L22" s="141">
        <f t="shared" si="5"/>
        <v>3.5302593659942705</v>
      </c>
      <c r="N22" s="151">
        <f t="shared" si="6"/>
        <v>-3.2167312066482139</v>
      </c>
      <c r="O22" s="141">
        <f t="shared" si="7"/>
        <v>-17.802859107655703</v>
      </c>
      <c r="Q22" s="151">
        <v>-0.42580399851692896</v>
      </c>
      <c r="R22" s="141">
        <f t="shared" si="8"/>
        <v>-2.3565937301214923</v>
      </c>
      <c r="T22" s="11"/>
    </row>
    <row r="23" spans="1:20" x14ac:dyDescent="0.2">
      <c r="A23" s="10" t="str">
        <f>name!$D19</f>
        <v>53 Skilled construction and building trades</v>
      </c>
      <c r="B23" s="151">
        <v>12.011193668857642</v>
      </c>
      <c r="C23" s="141">
        <f t="shared" si="0"/>
        <v>2.4938322029203883</v>
      </c>
      <c r="E23" s="151">
        <v>9.8282011773522715</v>
      </c>
      <c r="F23" s="141">
        <f t="shared" si="1"/>
        <v>1.9710053119295257</v>
      </c>
      <c r="H23" s="151">
        <f t="shared" si="3"/>
        <v>-2.1829924915053702</v>
      </c>
      <c r="I23" s="141">
        <f t="shared" si="4"/>
        <v>-18.174650677437544</v>
      </c>
      <c r="K23" s="207">
        <f t="shared" si="2"/>
        <v>0.42402628946255772</v>
      </c>
      <c r="L23" s="141">
        <f t="shared" si="5"/>
        <v>3.5302593659942705</v>
      </c>
      <c r="N23" s="151">
        <f t="shared" si="6"/>
        <v>-2.7643741327270299</v>
      </c>
      <c r="O23" s="141">
        <f t="shared" si="7"/>
        <v>-23.014982598227839</v>
      </c>
      <c r="Q23" s="151">
        <v>0.1573553517591019</v>
      </c>
      <c r="R23" s="141">
        <f t="shared" si="8"/>
        <v>1.3100725547960264</v>
      </c>
      <c r="T23" s="11"/>
    </row>
    <row r="24" spans="1:20" x14ac:dyDescent="0.2">
      <c r="A24" s="10" t="str">
        <f>name!$D20</f>
        <v>54 Textiles, printing and other skilled trades</v>
      </c>
      <c r="B24" s="151">
        <v>10.699132493843589</v>
      </c>
      <c r="C24" s="141">
        <f t="shared" si="0"/>
        <v>2.2214146147388463</v>
      </c>
      <c r="E24" s="151">
        <v>9.3111606569094025</v>
      </c>
      <c r="F24" s="141">
        <f t="shared" si="1"/>
        <v>1.8673149627103776</v>
      </c>
      <c r="H24" s="151">
        <f t="shared" si="3"/>
        <v>-1.3879718369341862</v>
      </c>
      <c r="I24" s="141">
        <f t="shared" si="4"/>
        <v>-12.972751180834919</v>
      </c>
      <c r="K24" s="207">
        <f t="shared" si="2"/>
        <v>0.37770712694404968</v>
      </c>
      <c r="L24" s="141">
        <f t="shared" si="5"/>
        <v>3.5302593659942705</v>
      </c>
      <c r="N24" s="151">
        <f t="shared" si="6"/>
        <v>-2.2645312575821768</v>
      </c>
      <c r="O24" s="141">
        <f t="shared" si="7"/>
        <v>-21.165559533777301</v>
      </c>
      <c r="Q24" s="151">
        <v>0.49885229370394069</v>
      </c>
      <c r="R24" s="141">
        <f t="shared" si="8"/>
        <v>4.6625489869481136</v>
      </c>
      <c r="T24" s="11"/>
    </row>
    <row r="25" spans="1:20" x14ac:dyDescent="0.2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36.565361484940723</v>
      </c>
      <c r="F25" s="141">
        <f t="shared" si="1"/>
        <v>7.333032812303232</v>
      </c>
      <c r="H25" s="151">
        <f t="shared" si="3"/>
        <v>1.738991037956751</v>
      </c>
      <c r="I25" s="141">
        <f t="shared" si="4"/>
        <v>4.9933168907279946</v>
      </c>
      <c r="K25" s="207">
        <f t="shared" si="2"/>
        <v>1.2294612045405124</v>
      </c>
      <c r="L25" s="141">
        <f t="shared" si="5"/>
        <v>3.5302593659942705</v>
      </c>
      <c r="N25" s="151">
        <f t="shared" si="6"/>
        <v>-0.44062785977013519</v>
      </c>
      <c r="O25" s="141">
        <f t="shared" si="7"/>
        <v>-1.2652132683217765</v>
      </c>
      <c r="Q25" s="151">
        <v>0.95015769318637355</v>
      </c>
      <c r="R25" s="141">
        <f t="shared" si="8"/>
        <v>2.728270793055493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11.251642958101975</v>
      </c>
      <c r="F26" s="141">
        <f t="shared" si="1"/>
        <v>2.2564707048790749</v>
      </c>
      <c r="H26" s="151">
        <f t="shared" si="3"/>
        <v>1.118082090305009</v>
      </c>
      <c r="I26" s="141">
        <f t="shared" si="4"/>
        <v>11.03345709264072</v>
      </c>
      <c r="K26" s="207">
        <f t="shared" si="2"/>
        <v>0.35774098164413265</v>
      </c>
      <c r="L26" s="141">
        <f t="shared" si="5"/>
        <v>3.5302593659942705</v>
      </c>
      <c r="N26" s="151">
        <f t="shared" si="6"/>
        <v>0.50320992707839851</v>
      </c>
      <c r="O26" s="141">
        <f t="shared" si="7"/>
        <v>4.965775936448253</v>
      </c>
      <c r="Q26" s="151">
        <v>0.25713118158247789</v>
      </c>
      <c r="R26" s="141">
        <f t="shared" si="8"/>
        <v>2.5374217901981986</v>
      </c>
      <c r="T26" s="11"/>
    </row>
    <row r="27" spans="1:20" x14ac:dyDescent="0.2">
      <c r="A27" s="10" t="str">
        <f>name!$D23</f>
        <v>63 Community and civil enforcement occupations</v>
      </c>
      <c r="B27" s="151">
        <v>0.513054409627139</v>
      </c>
      <c r="C27" s="141">
        <f t="shared" si="0"/>
        <v>0.10652326853207381</v>
      </c>
      <c r="E27" s="151">
        <v>0.51231242352039552</v>
      </c>
      <c r="F27" s="141">
        <f t="shared" si="1"/>
        <v>0.10274214883320305</v>
      </c>
      <c r="H27" s="151">
        <f t="shared" si="3"/>
        <v>-7.419861067434752E-4</v>
      </c>
      <c r="I27" s="141">
        <f t="shared" si="4"/>
        <v>-0.14462132920418647</v>
      </c>
      <c r="K27" s="207">
        <f t="shared" si="2"/>
        <v>1.8112151348508684E-2</v>
      </c>
      <c r="L27" s="141">
        <f t="shared" si="5"/>
        <v>3.5302593659942705</v>
      </c>
      <c r="N27" s="151">
        <f t="shared" si="6"/>
        <v>1.7860282340232268E-2</v>
      </c>
      <c r="O27" s="141">
        <f t="shared" si="7"/>
        <v>3.4811673002113332</v>
      </c>
      <c r="Q27" s="151">
        <v>-3.6714419795484426E-2</v>
      </c>
      <c r="R27" s="141">
        <f t="shared" si="8"/>
        <v>-7.156047995409792</v>
      </c>
      <c r="T27" s="172"/>
    </row>
    <row r="28" spans="1:20" x14ac:dyDescent="0.2">
      <c r="A28" s="10" t="str">
        <f>name!$D24</f>
        <v>71 Sales occupations</v>
      </c>
      <c r="B28" s="151">
        <v>32.655691486787738</v>
      </c>
      <c r="C28" s="141">
        <f t="shared" si="0"/>
        <v>6.7801600143651513</v>
      </c>
      <c r="E28" s="151">
        <v>27.964043166280533</v>
      </c>
      <c r="F28" s="141">
        <f t="shared" si="1"/>
        <v>5.6080738101673795</v>
      </c>
      <c r="H28" s="151">
        <f t="shared" si="3"/>
        <v>-4.6916483205072055</v>
      </c>
      <c r="I28" s="141">
        <f t="shared" si="4"/>
        <v>-14.367015692824669</v>
      </c>
      <c r="K28" s="207">
        <f t="shared" si="2"/>
        <v>1.1528306072425178</v>
      </c>
      <c r="L28" s="141">
        <f t="shared" si="5"/>
        <v>3.5302593659942705</v>
      </c>
      <c r="N28" s="151">
        <f>H28-(K28+Q28)</f>
        <v>-3.3803117861701866</v>
      </c>
      <c r="O28" s="141">
        <f t="shared" si="7"/>
        <v>-10.351371023755037</v>
      </c>
      <c r="Q28" s="151">
        <v>-2.4641671415795368</v>
      </c>
      <c r="R28" s="141">
        <f t="shared" si="8"/>
        <v>-7.5459040350639075</v>
      </c>
      <c r="T28" s="11"/>
    </row>
    <row r="29" spans="1:20" x14ac:dyDescent="0.2">
      <c r="A29" s="10" t="str">
        <f>name!$D25</f>
        <v>72 Customer service occupations</v>
      </c>
      <c r="B29" s="151">
        <v>7.0081764764575425</v>
      </c>
      <c r="C29" s="141">
        <f t="shared" si="0"/>
        <v>1.4550773772013601</v>
      </c>
      <c r="E29" s="151">
        <v>7.4892665772946962</v>
      </c>
      <c r="F29" s="141">
        <f t="shared" si="1"/>
        <v>1.5019416004954873</v>
      </c>
      <c r="H29" s="151">
        <f t="shared" si="3"/>
        <v>0.48109010083715376</v>
      </c>
      <c r="I29" s="141">
        <f t="shared" si="4"/>
        <v>6.8646972925592298</v>
      </c>
      <c r="K29" s="207">
        <f t="shared" si="2"/>
        <v>0.24740680644554963</v>
      </c>
      <c r="L29" s="141">
        <f t="shared" si="5"/>
        <v>3.5302593659942705</v>
      </c>
      <c r="N29" s="151">
        <f t="shared" si="6"/>
        <v>0.55194371308216894</v>
      </c>
      <c r="O29" s="141">
        <f t="shared" si="7"/>
        <v>7.8757108205865647</v>
      </c>
      <c r="Q29" s="151">
        <v>-0.31826041869056482</v>
      </c>
      <c r="R29" s="141">
        <f t="shared" si="8"/>
        <v>-4.5412728940216054</v>
      </c>
      <c r="T29" s="11"/>
    </row>
    <row r="30" spans="1:20" x14ac:dyDescent="0.2">
      <c r="A30" s="10" t="str">
        <f>name!$D26</f>
        <v>81 Process, plant and machine operatives</v>
      </c>
      <c r="B30" s="151">
        <v>11.842277087192301</v>
      </c>
      <c r="C30" s="141">
        <f t="shared" si="0"/>
        <v>2.4587607834946521</v>
      </c>
      <c r="E30" s="151">
        <v>10.179592196433891</v>
      </c>
      <c r="F30" s="141">
        <f t="shared" si="1"/>
        <v>2.0414753351490531</v>
      </c>
      <c r="H30" s="151">
        <f t="shared" si="3"/>
        <v>-1.6626848907584098</v>
      </c>
      <c r="I30" s="141">
        <f t="shared" si="4"/>
        <v>-14.040246470475193</v>
      </c>
      <c r="K30" s="207">
        <f t="shared" si="2"/>
        <v>0.41806309601759967</v>
      </c>
      <c r="L30" s="141">
        <f t="shared" si="5"/>
        <v>3.5302593659942705</v>
      </c>
      <c r="N30" s="151">
        <f t="shared" si="6"/>
        <v>-1.9720407521713226</v>
      </c>
      <c r="O30" s="141">
        <f t="shared" si="7"/>
        <v>-16.65254695234357</v>
      </c>
      <c r="Q30" s="151">
        <v>-0.1087072346046868</v>
      </c>
      <c r="R30" s="141">
        <f t="shared" si="8"/>
        <v>-0.91795888412589344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16.760354407893018</v>
      </c>
      <c r="F31" s="141">
        <f t="shared" si="1"/>
        <v>3.3612201227527354</v>
      </c>
      <c r="H31" s="151">
        <f t="shared" si="3"/>
        <v>0.52149510473331873</v>
      </c>
      <c r="I31" s="141">
        <f t="shared" si="4"/>
        <v>3.2114023220328525</v>
      </c>
      <c r="K31" s="207">
        <f t="shared" si="2"/>
        <v>0.5732738514804272</v>
      </c>
      <c r="L31" s="141">
        <f t="shared" si="5"/>
        <v>3.5302593659942705</v>
      </c>
      <c r="N31" s="151">
        <f t="shared" si="6"/>
        <v>-1.0542274641870495</v>
      </c>
      <c r="O31" s="141">
        <f t="shared" si="7"/>
        <v>-6.4920044228840732</v>
      </c>
      <c r="Q31" s="151">
        <v>1.002448717439941</v>
      </c>
      <c r="R31" s="141">
        <f t="shared" si="8"/>
        <v>6.173147378922657</v>
      </c>
      <c r="T31" s="11"/>
    </row>
    <row r="32" spans="1:20" x14ac:dyDescent="0.2">
      <c r="A32" s="10" t="str">
        <f>name!$D28</f>
        <v>91 Elementary trades and related occupations</v>
      </c>
      <c r="B32" s="151">
        <v>7.970132567310003</v>
      </c>
      <c r="C32" s="141">
        <f t="shared" si="0"/>
        <v>1.6548041606752824</v>
      </c>
      <c r="E32" s="151">
        <v>6.1648639460946812</v>
      </c>
      <c r="F32" s="141">
        <f t="shared" si="1"/>
        <v>1.236338101531304</v>
      </c>
      <c r="H32" s="151">
        <f t="shared" si="3"/>
        <v>-1.8052686212153217</v>
      </c>
      <c r="I32" s="141">
        <f t="shared" si="4"/>
        <v>-22.650421507664053</v>
      </c>
      <c r="K32" s="207">
        <f t="shared" si="2"/>
        <v>0.28136635143962097</v>
      </c>
      <c r="L32" s="141">
        <f t="shared" si="5"/>
        <v>3.5302593659942705</v>
      </c>
      <c r="N32" s="151">
        <f>H32-(K32+Q32)</f>
        <v>-1.7699405014193381</v>
      </c>
      <c r="O32" s="141">
        <f t="shared" si="7"/>
        <v>-22.207165144013537</v>
      </c>
      <c r="Q32" s="151">
        <v>-0.31669447123560457</v>
      </c>
      <c r="R32" s="141">
        <f t="shared" si="8"/>
        <v>-3.9735157296447832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50.234268838853509</v>
      </c>
      <c r="C33" s="141">
        <f t="shared" si="0"/>
        <v>10.429924017069636</v>
      </c>
      <c r="E33" s="151">
        <v>45.619275504291615</v>
      </c>
      <c r="F33" s="141">
        <f t="shared" si="1"/>
        <v>9.1487580201892751</v>
      </c>
      <c r="H33" s="151">
        <f t="shared" ref="H33" si="9">E33-B33</f>
        <v>-4.6149933345618948</v>
      </c>
      <c r="I33" s="141">
        <f>IF(B33&lt;&gt;0,((E33/B33)-1)*100,0)</f>
        <v>-9.1869423826319245</v>
      </c>
      <c r="K33" s="207">
        <f t="shared" si="2"/>
        <v>1.7733999806223673</v>
      </c>
      <c r="L33" s="141">
        <f t="shared" ref="L33" si="10">IF(B33&lt;&gt;0,K33/B33*100,0)</f>
        <v>3.5302593659942705</v>
      </c>
      <c r="N33" s="151">
        <f>H33-(K33+Q33)</f>
        <v>-5.3193908722434191</v>
      </c>
      <c r="O33" s="141">
        <f t="shared" ref="O33" si="11">IF(B33&lt;&gt;0,N33/B33*100,0)</f>
        <v>-10.589167504970543</v>
      </c>
      <c r="Q33" s="151">
        <v>-1.0690024429408433</v>
      </c>
      <c r="R33" s="141">
        <f t="shared" ref="R33" si="12">IF(B33&lt;&gt;0,Q33/B33*100,0)</f>
        <v>-2.1280342436556525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498.63900000000018</v>
      </c>
      <c r="F35" s="147">
        <f t="shared" ref="F35" si="13">E35/E$35*100</f>
        <v>100</v>
      </c>
      <c r="G35" s="145"/>
      <c r="H35" s="152">
        <f>E35-B35</f>
        <v>17.003000000000213</v>
      </c>
      <c r="I35" s="147">
        <f>IF(B35&lt;&gt;0,((E35/B35)-1)*100,0)</f>
        <v>3.5302593659942705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Cambridge and Peterborough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40.220668174527788</v>
      </c>
      <c r="C44" s="141">
        <f t="shared" ref="C44:C68" si="15">B44/B$71*100</f>
        <v>8.0660895306078686</v>
      </c>
      <c r="E44" s="151">
        <v>40.325726900663049</v>
      </c>
      <c r="F44" s="141">
        <f t="shared" ref="F44:F68" si="16">E44/E$71*100</f>
        <v>7.4504256597943019</v>
      </c>
      <c r="H44" s="151">
        <f>E44-B44</f>
        <v>0.10505872613526179</v>
      </c>
      <c r="I44" s="141">
        <f>IF(B44&gt;0,((E44/B44)-1)*100,0)</f>
        <v>0.26120582005098036</v>
      </c>
      <c r="K44" s="151">
        <f>(($E$71/$B$71)-1)*B44</f>
        <v>3.4373640534685332</v>
      </c>
      <c r="L44" s="141">
        <f>IF(B44&gt;0,K44/B44*100,0)</f>
        <v>8.546262927689142</v>
      </c>
      <c r="N44" s="151">
        <f>H44-(K44+Q44)</f>
        <v>-2.7129783837297041</v>
      </c>
      <c r="O44" s="141">
        <f>IF(B44&gt;0,N44/B44*100,0)</f>
        <v>-6.7452344947562661</v>
      </c>
      <c r="Q44" s="151">
        <v>-0.61932694360356733</v>
      </c>
      <c r="R44" s="141">
        <f>IF(B44&gt;0,Q44/B44*100,0)</f>
        <v>-1.539822612881887</v>
      </c>
      <c r="T44" s="151"/>
    </row>
    <row r="45" spans="1:20" x14ac:dyDescent="0.2">
      <c r="A45" s="135" t="str">
        <f t="shared" si="14"/>
        <v>12 Other managers and proprietors</v>
      </c>
      <c r="B45" s="151">
        <v>16.556155710344658</v>
      </c>
      <c r="C45" s="141">
        <f t="shared" si="15"/>
        <v>3.3202689140529826</v>
      </c>
      <c r="E45" s="151">
        <v>19.553592918854807</v>
      </c>
      <c r="F45" s="141">
        <f t="shared" si="16"/>
        <v>3.6126463580601356</v>
      </c>
      <c r="H45" s="151">
        <f t="shared" ref="H45:H71" si="17">E45-B45</f>
        <v>2.9974372085101493</v>
      </c>
      <c r="I45" s="141">
        <f t="shared" ref="I45:I71" si="18">IF(B45&gt;0,((E45/B45)-1)*100,0)</f>
        <v>18.104669108887904</v>
      </c>
      <c r="K45" s="151">
        <f t="shared" ref="K45:K68" si="19">(($E$71/$B$71)-1)*B45</f>
        <v>1.4149325977236742</v>
      </c>
      <c r="L45" s="141">
        <f t="shared" ref="L45:L68" si="20">IF(B45&gt;0,K45/B45*100,0)</f>
        <v>8.546262927689142</v>
      </c>
      <c r="N45" s="151">
        <f t="shared" ref="N45:N68" si="21">H45-(K45+Q45)</f>
        <v>1.5994862071124862</v>
      </c>
      <c r="O45" s="141">
        <f t="shared" ref="O45:O68" si="22">IF(B45&gt;0,N45/B45*100,0)</f>
        <v>9.6609758635761764</v>
      </c>
      <c r="Q45" s="151">
        <v>-1.6981596326011216E-2</v>
      </c>
      <c r="R45" s="141">
        <f>IF(B45&gt;0,Q45/B45*100,0)</f>
        <v>-0.10256968237741769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38.711672394980909</v>
      </c>
      <c r="C46" s="141">
        <f t="shared" si="15"/>
        <v>7.7634666351771315</v>
      </c>
      <c r="E46" s="151">
        <v>53.937348221907044</v>
      </c>
      <c r="F46" s="141">
        <f t="shared" si="16"/>
        <v>9.9652562792897683</v>
      </c>
      <c r="H46" s="151">
        <f t="shared" si="17"/>
        <v>15.225675826926135</v>
      </c>
      <c r="I46" s="141">
        <f t="shared" si="18"/>
        <v>39.330968891181747</v>
      </c>
      <c r="K46" s="151">
        <f t="shared" si="19"/>
        <v>3.3084013065807243</v>
      </c>
      <c r="L46" s="141">
        <f t="shared" si="20"/>
        <v>8.546262927689142</v>
      </c>
      <c r="N46" s="151">
        <f t="shared" si="21"/>
        <v>12.406822938024604</v>
      </c>
      <c r="O46" s="141">
        <f t="shared" si="22"/>
        <v>32.049307535556608</v>
      </c>
      <c r="Q46" s="151">
        <v>-0.48954841767919272</v>
      </c>
      <c r="R46" s="141">
        <f t="shared" ref="R46:R68" si="23">IF(B46&gt;0,Q46/B46*100,0)</f>
        <v>-1.2646015720639965</v>
      </c>
      <c r="T46" s="151"/>
    </row>
    <row r="47" spans="1:20" x14ac:dyDescent="0.2">
      <c r="A47" s="135" t="str">
        <f t="shared" si="14"/>
        <v>22 Health professionals</v>
      </c>
      <c r="B47" s="151">
        <v>18.652888649516367</v>
      </c>
      <c r="C47" s="141">
        <f t="shared" si="15"/>
        <v>3.740760078837869</v>
      </c>
      <c r="E47" s="151">
        <v>21.093986383577185</v>
      </c>
      <c r="F47" s="141">
        <f t="shared" si="16"/>
        <v>3.8972435092539151</v>
      </c>
      <c r="H47" s="151">
        <f t="shared" si="17"/>
        <v>2.4410977340608184</v>
      </c>
      <c r="I47" s="141">
        <f t="shared" si="18"/>
        <v>13.086968886849126</v>
      </c>
      <c r="K47" s="151">
        <f t="shared" si="19"/>
        <v>1.594124907596753</v>
      </c>
      <c r="L47" s="141">
        <f t="shared" si="20"/>
        <v>8.546262927689142</v>
      </c>
      <c r="N47" s="151">
        <f t="shared" si="21"/>
        <v>-0.63505186025435822</v>
      </c>
      <c r="O47" s="141">
        <f t="shared" si="22"/>
        <v>-3.4045764824250098</v>
      </c>
      <c r="Q47" s="151">
        <v>1.4820246867184237</v>
      </c>
      <c r="R47" s="141">
        <f t="shared" si="23"/>
        <v>7.9452824415849914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28.103818172232611</v>
      </c>
      <c r="C48" s="141">
        <f t="shared" si="15"/>
        <v>5.636105112562916</v>
      </c>
      <c r="E48" s="151">
        <v>29.337348958342325</v>
      </c>
      <c r="F48" s="141">
        <f t="shared" si="16"/>
        <v>5.4202553622407086</v>
      </c>
      <c r="H48" s="151">
        <f t="shared" si="17"/>
        <v>1.2335307861097142</v>
      </c>
      <c r="I48" s="141">
        <f t="shared" si="18"/>
        <v>4.3891928795941171</v>
      </c>
      <c r="K48" s="151">
        <f t="shared" si="19"/>
        <v>2.4018261937186796</v>
      </c>
      <c r="L48" s="141">
        <f t="shared" si="20"/>
        <v>8.546262927689142</v>
      </c>
      <c r="N48" s="151">
        <f t="shared" si="21"/>
        <v>0.60945690577823197</v>
      </c>
      <c r="O48" s="141">
        <f t="shared" si="22"/>
        <v>2.1685911218298202</v>
      </c>
      <c r="Q48" s="151">
        <v>-1.7777523133871973</v>
      </c>
      <c r="R48" s="141">
        <f t="shared" si="23"/>
        <v>-6.3256611699248326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35.721956350312233</v>
      </c>
      <c r="C49" s="141">
        <f t="shared" si="15"/>
        <v>7.1638913824053514</v>
      </c>
      <c r="E49" s="151">
        <v>42.347261296703714</v>
      </c>
      <c r="F49" s="141">
        <f t="shared" si="16"/>
        <v>7.82391655243263</v>
      </c>
      <c r="H49" s="151">
        <f t="shared" si="17"/>
        <v>6.6253049463914806</v>
      </c>
      <c r="I49" s="141">
        <f t="shared" si="18"/>
        <v>18.546870393713945</v>
      </c>
      <c r="K49" s="151">
        <f t="shared" si="19"/>
        <v>3.0528923126120313</v>
      </c>
      <c r="L49" s="141">
        <f t="shared" si="20"/>
        <v>8.546262927689142</v>
      </c>
      <c r="N49" s="151">
        <f t="shared" si="21"/>
        <v>3.337412877440856</v>
      </c>
      <c r="O49" s="141">
        <f t="shared" si="22"/>
        <v>9.3427494415817041</v>
      </c>
      <c r="Q49" s="151">
        <v>0.23499975633859313</v>
      </c>
      <c r="R49" s="141">
        <f t="shared" si="23"/>
        <v>0.65785802444310726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11.432372485839808</v>
      </c>
      <c r="C50" s="141">
        <f t="shared" si="15"/>
        <v>2.2927152681278047</v>
      </c>
      <c r="E50" s="151">
        <v>11.815907095082672</v>
      </c>
      <c r="F50" s="141">
        <f t="shared" si="16"/>
        <v>2.1830613898618156</v>
      </c>
      <c r="H50" s="151">
        <f t="shared" si="17"/>
        <v>0.38353460924286331</v>
      </c>
      <c r="I50" s="141">
        <f t="shared" si="18"/>
        <v>3.354812045512956</v>
      </c>
      <c r="K50" s="151">
        <f t="shared" si="19"/>
        <v>0.97704061151266108</v>
      </c>
      <c r="L50" s="141">
        <f t="shared" si="20"/>
        <v>8.546262927689142</v>
      </c>
      <c r="N50" s="151">
        <f t="shared" si="21"/>
        <v>-0.46626723665588021</v>
      </c>
      <c r="O50" s="141">
        <f t="shared" si="22"/>
        <v>-4.0784818482200533</v>
      </c>
      <c r="Q50" s="151">
        <v>-0.1272387656139175</v>
      </c>
      <c r="R50" s="141">
        <f t="shared" si="23"/>
        <v>-1.1129690339561282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8.2795156082857844</v>
      </c>
      <c r="C51" s="141">
        <f t="shared" si="15"/>
        <v>1.6604227924983368</v>
      </c>
      <c r="E51" s="151">
        <v>16.19340961459876</v>
      </c>
      <c r="F51" s="141">
        <f t="shared" si="16"/>
        <v>2.9918318598289821</v>
      </c>
      <c r="H51" s="151">
        <f t="shared" si="17"/>
        <v>7.9138940063129759</v>
      </c>
      <c r="I51" s="141">
        <f t="shared" si="18"/>
        <v>95.584021828439944</v>
      </c>
      <c r="K51" s="151">
        <f t="shared" si="19"/>
        <v>0.70758917302316404</v>
      </c>
      <c r="L51" s="141">
        <f t="shared" si="20"/>
        <v>8.546262927689142</v>
      </c>
      <c r="N51" s="151">
        <f t="shared" si="21"/>
        <v>6.6064904243360223</v>
      </c>
      <c r="O51" s="141">
        <f t="shared" si="22"/>
        <v>79.793199709950784</v>
      </c>
      <c r="Q51" s="151">
        <v>0.59981440895378968</v>
      </c>
      <c r="R51" s="141">
        <f t="shared" si="23"/>
        <v>7.2445591908000164</v>
      </c>
      <c r="T51" s="151"/>
    </row>
    <row r="52" spans="1:20" x14ac:dyDescent="0.2">
      <c r="A52" s="135" t="str">
        <f t="shared" si="14"/>
        <v>33 Protective service occupations</v>
      </c>
      <c r="B52" s="151">
        <v>5.1751889700818694</v>
      </c>
      <c r="C52" s="141">
        <f t="shared" si="15"/>
        <v>1.0378628567123445</v>
      </c>
      <c r="E52" s="151">
        <v>5.1058753605063441</v>
      </c>
      <c r="F52" s="141">
        <f t="shared" si="16"/>
        <v>0.9433418248190949</v>
      </c>
      <c r="H52" s="151">
        <f t="shared" si="17"/>
        <v>-6.9313609575525348E-2</v>
      </c>
      <c r="I52" s="141">
        <f t="shared" si="18"/>
        <v>-1.3393445143014548</v>
      </c>
      <c r="K52" s="151">
        <f t="shared" si="19"/>
        <v>0.44228525638796429</v>
      </c>
      <c r="L52" s="141">
        <f t="shared" si="20"/>
        <v>8.546262927689142</v>
      </c>
      <c r="N52" s="151">
        <f t="shared" si="21"/>
        <v>-0.56891863466752501</v>
      </c>
      <c r="O52" s="141">
        <f t="shared" si="22"/>
        <v>-10.993195378110512</v>
      </c>
      <c r="Q52" s="151">
        <v>5.7319768704035379E-2</v>
      </c>
      <c r="R52" s="141">
        <f t="shared" si="23"/>
        <v>1.1075879361199172</v>
      </c>
      <c r="T52" s="151"/>
    </row>
    <row r="53" spans="1:20" x14ac:dyDescent="0.2">
      <c r="A53" s="135" t="str">
        <f t="shared" si="14"/>
        <v>34 Culture, media and sports occupations</v>
      </c>
      <c r="B53" s="151">
        <v>11.551278858336774</v>
      </c>
      <c r="C53" s="141">
        <f t="shared" si="15"/>
        <v>2.3165614519395334</v>
      </c>
      <c r="E53" s="151">
        <v>10.837518089090239</v>
      </c>
      <c r="F53" s="141">
        <f t="shared" si="16"/>
        <v>2.0022980133338946</v>
      </c>
      <c r="H53" s="151">
        <f t="shared" si="17"/>
        <v>-0.71376076924653553</v>
      </c>
      <c r="I53" s="141">
        <f t="shared" si="18"/>
        <v>-6.1790627514061054</v>
      </c>
      <c r="K53" s="151">
        <f t="shared" si="19"/>
        <v>0.98720266274402912</v>
      </c>
      <c r="L53" s="141">
        <f t="shared" si="20"/>
        <v>8.546262927689142</v>
      </c>
      <c r="N53" s="151">
        <f t="shared" si="21"/>
        <v>-1.1324583999618767</v>
      </c>
      <c r="O53" s="141">
        <f t="shared" si="22"/>
        <v>-9.8037491246656234</v>
      </c>
      <c r="Q53" s="151">
        <v>-0.56850503202868796</v>
      </c>
      <c r="R53" s="141">
        <f t="shared" si="23"/>
        <v>-4.9215765544296186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31.647813734382822</v>
      </c>
      <c r="C54" s="141">
        <f t="shared" si="15"/>
        <v>6.3468388422050435</v>
      </c>
      <c r="E54" s="151">
        <v>34.538299714416254</v>
      </c>
      <c r="F54" s="141">
        <f t="shared" si="16"/>
        <v>6.3811629501890526</v>
      </c>
      <c r="H54" s="151">
        <f t="shared" si="17"/>
        <v>2.8904859800334322</v>
      </c>
      <c r="I54" s="141">
        <f t="shared" si="18"/>
        <v>9.1332880188597301</v>
      </c>
      <c r="K54" s="151">
        <f t="shared" si="19"/>
        <v>2.7047053726056713</v>
      </c>
      <c r="L54" s="141">
        <f t="shared" si="20"/>
        <v>8.546262927689142</v>
      </c>
      <c r="N54" s="151">
        <f t="shared" si="21"/>
        <v>0.59344875466166869</v>
      </c>
      <c r="O54" s="141">
        <f t="shared" si="22"/>
        <v>1.8751650892615497</v>
      </c>
      <c r="Q54" s="151">
        <v>-0.40766814723390782</v>
      </c>
      <c r="R54" s="141">
        <f t="shared" si="23"/>
        <v>-1.2881399980909547</v>
      </c>
      <c r="T54" s="151"/>
    </row>
    <row r="55" spans="1:20" x14ac:dyDescent="0.2">
      <c r="A55" s="135" t="str">
        <f t="shared" si="14"/>
        <v>41 Administrative occupations</v>
      </c>
      <c r="B55" s="151">
        <v>40.50783191949813</v>
      </c>
      <c r="C55" s="141">
        <f t="shared" si="15"/>
        <v>8.1236790382417166</v>
      </c>
      <c r="E55" s="151">
        <v>40.46207770211349</v>
      </c>
      <c r="F55" s="141">
        <f t="shared" si="16"/>
        <v>7.4756173076066856</v>
      </c>
      <c r="H55" s="151">
        <f t="shared" si="17"/>
        <v>-4.5754217384640583E-2</v>
      </c>
      <c r="I55" s="141">
        <f t="shared" si="18"/>
        <v>-0.11295153360852961</v>
      </c>
      <c r="K55" s="151">
        <f t="shared" si="19"/>
        <v>3.4619058221466972</v>
      </c>
      <c r="L55" s="141">
        <f t="shared" si="20"/>
        <v>8.546262927689142</v>
      </c>
      <c r="N55" s="151">
        <f t="shared" si="21"/>
        <v>-3.4969405753956768</v>
      </c>
      <c r="O55" s="141">
        <f t="shared" si="22"/>
        <v>-8.6327517659923227</v>
      </c>
      <c r="Q55" s="151">
        <v>-1.07194641356608E-2</v>
      </c>
      <c r="R55" s="141">
        <f t="shared" si="23"/>
        <v>-2.6462695305351724E-2</v>
      </c>
      <c r="T55" s="151"/>
    </row>
    <row r="56" spans="1:20" x14ac:dyDescent="0.2">
      <c r="A56" s="135" t="str">
        <f t="shared" si="14"/>
        <v>42 Secretarial and related occupations</v>
      </c>
      <c r="B56" s="151">
        <v>11.059403070393889</v>
      </c>
      <c r="C56" s="141">
        <f t="shared" si="15"/>
        <v>2.217917786293067</v>
      </c>
      <c r="E56" s="151">
        <v>7.0124097787203423</v>
      </c>
      <c r="F56" s="141">
        <f t="shared" si="16"/>
        <v>1.2955857654114966</v>
      </c>
      <c r="H56" s="151">
        <f t="shared" si="17"/>
        <v>-4.0469932916735472</v>
      </c>
      <c r="I56" s="141">
        <f t="shared" si="18"/>
        <v>-36.593234426072961</v>
      </c>
      <c r="K56" s="151">
        <f t="shared" si="19"/>
        <v>0.94516566462878759</v>
      </c>
      <c r="L56" s="141">
        <f t="shared" si="20"/>
        <v>8.546262927689142</v>
      </c>
      <c r="N56" s="151">
        <f t="shared" si="21"/>
        <v>-5.2962475860427194</v>
      </c>
      <c r="O56" s="141">
        <f t="shared" si="22"/>
        <v>-47.889090869839229</v>
      </c>
      <c r="Q56" s="151">
        <v>0.3040886297403842</v>
      </c>
      <c r="R56" s="141">
        <f t="shared" si="23"/>
        <v>2.7495935160771192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4.3084060306578777</v>
      </c>
      <c r="C57" s="141">
        <f t="shared" si="15"/>
        <v>0.86403310424132007</v>
      </c>
      <c r="E57" s="151">
        <v>4.906501556186126</v>
      </c>
      <c r="F57" s="141">
        <f t="shared" si="16"/>
        <v>0.90650629024194296</v>
      </c>
      <c r="H57" s="151">
        <f t="shared" si="17"/>
        <v>0.5980955255282483</v>
      </c>
      <c r="I57" s="141">
        <f t="shared" si="18"/>
        <v>13.882060355321734</v>
      </c>
      <c r="K57" s="151">
        <f t="shared" si="19"/>
        <v>0.36820770737243746</v>
      </c>
      <c r="L57" s="141">
        <f t="shared" si="20"/>
        <v>8.546262927689142</v>
      </c>
      <c r="N57" s="151">
        <f t="shared" si="21"/>
        <v>0.44894169046734989</v>
      </c>
      <c r="O57" s="141">
        <f t="shared" si="22"/>
        <v>10.42013420445422</v>
      </c>
      <c r="Q57" s="151">
        <v>-0.21905387231153903</v>
      </c>
      <c r="R57" s="141">
        <f t="shared" si="23"/>
        <v>-5.0843367768216199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15.063955371495434</v>
      </c>
      <c r="C58" s="141">
        <f t="shared" si="15"/>
        <v>3.0210142751560602</v>
      </c>
      <c r="E58" s="151">
        <v>14.231198903113466</v>
      </c>
      <c r="F58" s="141">
        <f t="shared" si="16"/>
        <v>2.6293013821816493</v>
      </c>
      <c r="H58" s="151">
        <f t="shared" si="17"/>
        <v>-0.83275646838196771</v>
      </c>
      <c r="I58" s="141">
        <f t="shared" si="18"/>
        <v>-5.5281395081516198</v>
      </c>
      <c r="K58" s="151">
        <f t="shared" si="19"/>
        <v>1.2874052333577513</v>
      </c>
      <c r="L58" s="141">
        <f t="shared" si="20"/>
        <v>8.546262927689142</v>
      </c>
      <c r="N58" s="151">
        <f t="shared" si="21"/>
        <v>-1.2453748995824014</v>
      </c>
      <c r="O58" s="141">
        <f t="shared" si="22"/>
        <v>-8.2672503261589938</v>
      </c>
      <c r="Q58" s="151">
        <v>-0.87478680215731741</v>
      </c>
      <c r="R58" s="141">
        <f t="shared" si="23"/>
        <v>-5.8071521096817698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9.8282011773522715</v>
      </c>
      <c r="C59" s="141">
        <f t="shared" si="15"/>
        <v>1.9710053119295257</v>
      </c>
      <c r="E59" s="151">
        <v>8.5548800659791873</v>
      </c>
      <c r="F59" s="141">
        <f t="shared" si="16"/>
        <v>1.5805666223213475</v>
      </c>
      <c r="H59" s="151">
        <f t="shared" si="17"/>
        <v>-1.2733211113730842</v>
      </c>
      <c r="I59" s="141">
        <f t="shared" si="18"/>
        <v>-12.955790061636874</v>
      </c>
      <c r="K59" s="151">
        <f t="shared" si="19"/>
        <v>0.83994391367876486</v>
      </c>
      <c r="L59" s="141">
        <f t="shared" si="20"/>
        <v>8.546262927689142</v>
      </c>
      <c r="N59" s="151">
        <f t="shared" si="21"/>
        <v>-2.1315835192150621</v>
      </c>
      <c r="O59" s="141">
        <f t="shared" si="22"/>
        <v>-21.688440038518962</v>
      </c>
      <c r="Q59" s="151">
        <v>1.8318494163213173E-2</v>
      </c>
      <c r="R59" s="141">
        <f t="shared" si="23"/>
        <v>0.18638704919294496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9.3111606569094025</v>
      </c>
      <c r="C60" s="141">
        <f t="shared" si="15"/>
        <v>1.8673149627103776</v>
      </c>
      <c r="E60" s="151">
        <v>10.305403508632189</v>
      </c>
      <c r="F60" s="141">
        <f t="shared" si="16"/>
        <v>1.9039865772136906</v>
      </c>
      <c r="H60" s="151">
        <f t="shared" si="17"/>
        <v>0.99424285172278637</v>
      </c>
      <c r="I60" s="141">
        <f t="shared" si="18"/>
        <v>10.67796903477336</v>
      </c>
      <c r="K60" s="151">
        <f t="shared" si="19"/>
        <v>0.79575627135902494</v>
      </c>
      <c r="L60" s="141">
        <f t="shared" si="20"/>
        <v>8.546262927689142</v>
      </c>
      <c r="N60" s="151">
        <f t="shared" si="21"/>
        <v>5.8273853215484839E-2</v>
      </c>
      <c r="O60" s="141">
        <f t="shared" si="22"/>
        <v>0.62584950859206123</v>
      </c>
      <c r="Q60" s="151">
        <v>0.14021272714827659</v>
      </c>
      <c r="R60" s="141">
        <f t="shared" si="23"/>
        <v>1.5058565984921644</v>
      </c>
      <c r="T60" s="151"/>
    </row>
    <row r="61" spans="1:20" x14ac:dyDescent="0.2">
      <c r="A61" s="135" t="str">
        <f t="shared" si="14"/>
        <v>61 Caring personal service occupations</v>
      </c>
      <c r="B61" s="151">
        <v>36.565361484940723</v>
      </c>
      <c r="C61" s="141">
        <f t="shared" si="15"/>
        <v>7.333032812303232</v>
      </c>
      <c r="E61" s="151">
        <v>43.380612048742691</v>
      </c>
      <c r="F61" s="141">
        <f t="shared" si="16"/>
        <v>8.0148344490281254</v>
      </c>
      <c r="H61" s="151">
        <f t="shared" si="17"/>
        <v>6.8152505638019676</v>
      </c>
      <c r="I61" s="141">
        <f t="shared" si="18"/>
        <v>18.63854283680142</v>
      </c>
      <c r="K61" s="151">
        <f t="shared" si="19"/>
        <v>3.1249719329630126</v>
      </c>
      <c r="L61" s="141">
        <f t="shared" si="20"/>
        <v>8.546262927689142</v>
      </c>
      <c r="N61" s="151">
        <f t="shared" si="21"/>
        <v>1.8370690554166433</v>
      </c>
      <c r="O61" s="141">
        <f t="shared" si="22"/>
        <v>5.0240691758872167</v>
      </c>
      <c r="Q61" s="151">
        <v>1.8532095754223119</v>
      </c>
      <c r="R61" s="141">
        <f t="shared" si="23"/>
        <v>5.0682107332250714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11.251642958101975</v>
      </c>
      <c r="C62" s="141">
        <f t="shared" si="15"/>
        <v>2.2564707048790749</v>
      </c>
      <c r="E62" s="151">
        <v>10.910527945758817</v>
      </c>
      <c r="F62" s="141">
        <f t="shared" si="16"/>
        <v>2.0157870326609721</v>
      </c>
      <c r="H62" s="151">
        <f t="shared" si="17"/>
        <v>-0.34111501234315789</v>
      </c>
      <c r="I62" s="141">
        <f t="shared" si="18"/>
        <v>-3.031690692758171</v>
      </c>
      <c r="K62" s="151">
        <f t="shared" si="19"/>
        <v>0.96159499088421496</v>
      </c>
      <c r="L62" s="141">
        <f t="shared" si="20"/>
        <v>8.546262927689142</v>
      </c>
      <c r="N62" s="151">
        <f t="shared" si="21"/>
        <v>-1.0286084959842718</v>
      </c>
      <c r="O62" s="141">
        <f t="shared" si="22"/>
        <v>-9.1418515483874412</v>
      </c>
      <c r="Q62" s="151">
        <v>-0.27410150724310101</v>
      </c>
      <c r="R62" s="141">
        <f t="shared" si="23"/>
        <v>-2.4361020720598732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0.51231242352039552</v>
      </c>
      <c r="C63" s="141">
        <f t="shared" si="15"/>
        <v>0.10274214883320305</v>
      </c>
      <c r="E63" s="151">
        <v>0.42958110868422483</v>
      </c>
      <c r="F63" s="141">
        <f t="shared" si="16"/>
        <v>7.9367747616502574E-2</v>
      </c>
      <c r="H63" s="151">
        <f t="shared" si="17"/>
        <v>-8.2731314836170688E-2</v>
      </c>
      <c r="I63" s="141">
        <f t="shared" si="18"/>
        <v>-16.148606014212163</v>
      </c>
      <c r="K63" s="151">
        <f t="shared" si="19"/>
        <v>4.3783566725269348E-2</v>
      </c>
      <c r="L63" s="141">
        <f t="shared" si="20"/>
        <v>8.546262927689142</v>
      </c>
      <c r="N63" s="151">
        <f t="shared" si="21"/>
        <v>-0.14208844286114103</v>
      </c>
      <c r="O63" s="141">
        <f t="shared" si="22"/>
        <v>-27.734725206304585</v>
      </c>
      <c r="Q63" s="151">
        <v>1.5573561299700986E-2</v>
      </c>
      <c r="R63" s="141">
        <f t="shared" si="23"/>
        <v>3.0398562644032761</v>
      </c>
      <c r="T63" s="151"/>
    </row>
    <row r="64" spans="1:20" x14ac:dyDescent="0.2">
      <c r="A64" s="135" t="str">
        <f t="shared" si="14"/>
        <v>71 Sales occupations</v>
      </c>
      <c r="B64" s="151">
        <v>27.964043166280533</v>
      </c>
      <c r="C64" s="141">
        <f t="shared" si="15"/>
        <v>5.6080738101673795</v>
      </c>
      <c r="E64" s="151">
        <v>27.063178271985048</v>
      </c>
      <c r="F64" s="141">
        <f t="shared" si="16"/>
        <v>5.0000883636860047</v>
      </c>
      <c r="H64" s="151">
        <f t="shared" si="17"/>
        <v>-0.90086489429548422</v>
      </c>
      <c r="I64" s="141">
        <f t="shared" si="18"/>
        <v>-3.2215115995163468</v>
      </c>
      <c r="K64" s="151">
        <f t="shared" si="19"/>
        <v>2.3898806542028219</v>
      </c>
      <c r="L64" s="141">
        <f t="shared" si="20"/>
        <v>8.546262927689142</v>
      </c>
      <c r="N64" s="151">
        <f t="shared" si="21"/>
        <v>-2.5892883885982876</v>
      </c>
      <c r="O64" s="141">
        <f t="shared" si="22"/>
        <v>-9.2593491334632567</v>
      </c>
      <c r="Q64" s="151">
        <v>-0.70145715990001878</v>
      </c>
      <c r="R64" s="141">
        <f t="shared" si="23"/>
        <v>-2.5084253937422267</v>
      </c>
      <c r="T64" s="151"/>
    </row>
    <row r="65" spans="1:20" x14ac:dyDescent="0.2">
      <c r="A65" s="135" t="str">
        <f t="shared" si="14"/>
        <v>72 Customer service occupations</v>
      </c>
      <c r="B65" s="151">
        <v>7.4892665772946962</v>
      </c>
      <c r="C65" s="141">
        <f t="shared" si="15"/>
        <v>1.5019416004954873</v>
      </c>
      <c r="E65" s="151">
        <v>9.3696281890597355</v>
      </c>
      <c r="F65" s="141">
        <f t="shared" si="16"/>
        <v>1.7310963409156763</v>
      </c>
      <c r="H65" s="151">
        <f t="shared" si="17"/>
        <v>1.8803616117650392</v>
      </c>
      <c r="I65" s="141">
        <f t="shared" si="18"/>
        <v>25.107419963735246</v>
      </c>
      <c r="K65" s="151">
        <f t="shared" si="19"/>
        <v>0.64005241305115002</v>
      </c>
      <c r="L65" s="141">
        <f t="shared" si="20"/>
        <v>8.546262927689142</v>
      </c>
      <c r="N65" s="151">
        <f t="shared" si="21"/>
        <v>1.2856835040675798</v>
      </c>
      <c r="O65" s="141">
        <f t="shared" si="22"/>
        <v>17.167014831137173</v>
      </c>
      <c r="Q65" s="151">
        <v>-4.5374305353690629E-2</v>
      </c>
      <c r="R65" s="141">
        <f t="shared" si="23"/>
        <v>-0.60585779509107718</v>
      </c>
      <c r="T65" s="151"/>
    </row>
    <row r="66" spans="1:20" x14ac:dyDescent="0.2">
      <c r="A66" s="135" t="str">
        <f t="shared" si="14"/>
        <v>81 Process, plant and machine operatives</v>
      </c>
      <c r="B66" s="151">
        <v>10.179592196433891</v>
      </c>
      <c r="C66" s="141">
        <f t="shared" si="15"/>
        <v>2.0414753351490531</v>
      </c>
      <c r="E66" s="151">
        <v>10.314131585234092</v>
      </c>
      <c r="F66" s="141">
        <f t="shared" si="16"/>
        <v>1.9055991429595145</v>
      </c>
      <c r="H66" s="151">
        <f t="shared" si="17"/>
        <v>0.13453938880020111</v>
      </c>
      <c r="I66" s="141">
        <f t="shared" si="18"/>
        <v>1.3216579427153485</v>
      </c>
      <c r="K66" s="151">
        <f t="shared" si="19"/>
        <v>0.86997471407376636</v>
      </c>
      <c r="L66" s="141">
        <f t="shared" si="20"/>
        <v>8.546262927689142</v>
      </c>
      <c r="N66" s="151">
        <f t="shared" si="21"/>
        <v>-0.22860024266986778</v>
      </c>
      <c r="O66" s="141">
        <f t="shared" si="22"/>
        <v>-2.2456719115914181</v>
      </c>
      <c r="Q66" s="151">
        <v>-0.50683508260369747</v>
      </c>
      <c r="R66" s="141">
        <f t="shared" si="23"/>
        <v>-4.9789330733823665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16.760354407893018</v>
      </c>
      <c r="C67" s="141">
        <f t="shared" si="15"/>
        <v>3.3612201227527354</v>
      </c>
      <c r="E67" s="151">
        <v>17.870700126055866</v>
      </c>
      <c r="F67" s="141">
        <f t="shared" si="16"/>
        <v>3.3017215810055656</v>
      </c>
      <c r="H67" s="151">
        <f t="shared" si="17"/>
        <v>1.1103457181628471</v>
      </c>
      <c r="I67" s="141">
        <f t="shared" si="18"/>
        <v>6.6248343629293993</v>
      </c>
      <c r="K67" s="151">
        <f t="shared" si="19"/>
        <v>1.432383955311074</v>
      </c>
      <c r="L67" s="141">
        <f t="shared" si="20"/>
        <v>8.546262927689142</v>
      </c>
      <c r="N67" s="151">
        <f t="shared" si="21"/>
        <v>-0.30863086897487357</v>
      </c>
      <c r="O67" s="141">
        <f t="shared" si="22"/>
        <v>-1.8414340261774469</v>
      </c>
      <c r="Q67" s="151">
        <v>-1.3407368173353387E-2</v>
      </c>
      <c r="R67" s="141">
        <f t="shared" si="23"/>
        <v>-7.9994538582307081E-2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6.1648639460946812</v>
      </c>
      <c r="C68" s="141">
        <f t="shared" si="15"/>
        <v>1.236338101531304</v>
      </c>
      <c r="E68" s="151">
        <v>13.227570268039601</v>
      </c>
      <c r="F68" s="141">
        <f t="shared" si="16"/>
        <v>2.4438748292002646</v>
      </c>
      <c r="H68" s="151">
        <f t="shared" si="17"/>
        <v>7.06270632194492</v>
      </c>
      <c r="I68" s="141">
        <f t="shared" si="18"/>
        <v>114.56386359376194</v>
      </c>
      <c r="K68" s="151">
        <f t="shared" si="19"/>
        <v>0.52686548196756366</v>
      </c>
      <c r="L68" s="141">
        <f t="shared" si="20"/>
        <v>8.546262927689142</v>
      </c>
      <c r="N68" s="151">
        <f t="shared" si="21"/>
        <v>6.6507685601855018</v>
      </c>
      <c r="O68" s="141">
        <f t="shared" si="22"/>
        <v>107.88183840453823</v>
      </c>
      <c r="Q68" s="151">
        <v>-0.11492772020814544</v>
      </c>
      <c r="R68" s="141">
        <f t="shared" si="23"/>
        <v>-1.8642377384654185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45.619275504291615</v>
      </c>
      <c r="C69" s="141">
        <f t="shared" ref="C69" si="25">B69/B$71*100</f>
        <v>9.1487580201892751</v>
      </c>
      <c r="E69" s="151">
        <v>38.129324387952806</v>
      </c>
      <c r="F69" s="141">
        <f t="shared" ref="F69" si="26">E69/E$71*100</f>
        <v>7.0446268088462727</v>
      </c>
      <c r="H69" s="151">
        <f t="shared" ref="H69" si="27">E69-B69</f>
        <v>-7.4899511163388084</v>
      </c>
      <c r="I69" s="141">
        <f t="shared" ref="I69" si="28">IF(B69&gt;0,((E69/B69)-1)*100,0)</f>
        <v>-16.418391203153138</v>
      </c>
      <c r="K69" s="151">
        <f t="shared" ref="K69" si="29">(($E$71/$B$71)-1)*B69</f>
        <v>3.8987432303036478</v>
      </c>
      <c r="L69" s="141">
        <f t="shared" ref="L69" si="30">IF(B69&gt;0,K69/B69*100,0)</f>
        <v>8.546262927689142</v>
      </c>
      <c r="N69" s="151">
        <f t="shared" ref="N69" si="31">H69-(K69+Q69)</f>
        <v>-13.450817236114501</v>
      </c>
      <c r="O69" s="141">
        <f t="shared" ref="O69" si="32">IF(B69&gt;0,N69/B69*100,0)</f>
        <v>-29.484942685793246</v>
      </c>
      <c r="Q69" s="151">
        <v>2.0621228894720445</v>
      </c>
      <c r="R69" s="141">
        <f t="shared" ref="R69" si="33">IF(B69&gt;0,Q69/B69*100,0)</f>
        <v>4.5202885549509686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498.63900000000018</v>
      </c>
      <c r="C71" s="147">
        <f>B71/B$71*100</f>
        <v>100</v>
      </c>
      <c r="D71" s="145"/>
      <c r="E71" s="152">
        <f>SUM(E44:E69)</f>
        <v>541.25400000000002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Cambridge and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Cambridge and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Cambridge and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Cambridge and Peterborough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40.220668174527781</v>
      </c>
      <c r="C7" s="11">
        <f t="shared" si="2"/>
        <v>40.325726900663049</v>
      </c>
      <c r="D7" s="11">
        <f t="shared" si="2"/>
        <v>0.10505872613526801</v>
      </c>
      <c r="E7" s="11">
        <f t="shared" si="2"/>
        <v>19.756066504321662</v>
      </c>
      <c r="F7" s="11">
        <f t="shared" si="2"/>
        <v>19.861125230456928</v>
      </c>
      <c r="G7" s="200">
        <f>IF(B7&gt;0,(1+(E7/B7))^(1/($C$6-$B$6))-1,0)</f>
        <v>2.6996355544866013E-2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26.878904979491512</v>
      </c>
      <c r="R7" s="11">
        <v>24.316071312937577</v>
      </c>
      <c r="S7" s="345">
        <f>R7-Q7</f>
        <v>-2.5628336665539351</v>
      </c>
      <c r="T7" s="345">
        <v>11.301865618235931</v>
      </c>
      <c r="U7" s="345">
        <f>SUM(S7:T7)</f>
        <v>8.7390319516819961</v>
      </c>
      <c r="V7" s="346">
        <f>IF(Q7&gt;0,(1+(T7/Q7))^(1/($C$6-$B$6))-1,0)</f>
        <v>2.3675260866404813E-2</v>
      </c>
      <c r="X7" s="10" t="str">
        <f>name!B4</f>
        <v>Agriculture</v>
      </c>
      <c r="Y7" s="11">
        <v>4.2029999999999914</v>
      </c>
      <c r="Z7" s="11">
        <v>4.3</v>
      </c>
      <c r="AA7" s="345">
        <f>Z7-Y7</f>
        <v>9.7000000000008413E-2</v>
      </c>
      <c r="AB7" s="11">
        <v>2.2035624856850773</v>
      </c>
      <c r="AC7" s="345">
        <f>SUM(AA7:AB7)</f>
        <v>2.3005624856850857</v>
      </c>
      <c r="AD7" s="348">
        <f>IF(Y7&gt;0,(1+(AB7/Y7))^(1/($C$6-$B$6))-1,0)</f>
        <v>2.8500195121295313E-2</v>
      </c>
    </row>
    <row r="8" spans="1:30" x14ac:dyDescent="0.2">
      <c r="A8" s="10" t="str">
        <f>name!D5</f>
        <v>12 Other managers and proprietors</v>
      </c>
      <c r="B8" s="11">
        <f t="shared" si="2"/>
        <v>16.556155710344655</v>
      </c>
      <c r="C8" s="11">
        <f t="shared" si="2"/>
        <v>19.553592918854793</v>
      </c>
      <c r="D8" s="11">
        <f t="shared" si="2"/>
        <v>2.9974372085101386</v>
      </c>
      <c r="E8" s="11">
        <f t="shared" si="2"/>
        <v>10.078538255494992</v>
      </c>
      <c r="F8" s="11">
        <f t="shared" si="2"/>
        <v>13.075975464005129</v>
      </c>
      <c r="G8" s="200">
        <f t="shared" ref="G8:G33" si="3">IF(B8&gt;0,(1+(E8/B8))^(1/($C$6-$B$6))-1,0)</f>
        <v>3.2204814913035618E-2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56.776823884872435</v>
      </c>
      <c r="K8" s="11">
        <f t="array" ref="K8:K16">MMULT(aggregation!$B$13:$AA$21,C7:C32)</f>
        <v>59.879319819517846</v>
      </c>
      <c r="L8" s="11">
        <f t="array" ref="L8:L16">MMULT(aggregation!$B$13:$AA$21,D7:D32)</f>
        <v>3.1024959346454066</v>
      </c>
      <c r="M8" s="11">
        <f t="array" ref="M8:M16">MMULT(aggregation!$B$13:$AA$21,E7:E32)</f>
        <v>29.834604759816656</v>
      </c>
      <c r="N8" s="11">
        <f t="array" ref="N8:N16">MMULT(aggregation!$B$13:$AA$21,F7:F32)</f>
        <v>32.93710069446206</v>
      </c>
      <c r="O8" s="11"/>
      <c r="P8" s="10" t="str">
        <f>name!D5</f>
        <v>12 Other managers and proprietors</v>
      </c>
      <c r="Q8" s="11">
        <v>9.3616785938916856</v>
      </c>
      <c r="R8" s="11">
        <v>11.939851871679677</v>
      </c>
      <c r="S8" s="345">
        <f t="shared" ref="S8:S31" si="4">R8-Q8</f>
        <v>2.5781732777879913</v>
      </c>
      <c r="T8" s="345">
        <v>5.5502442690919231</v>
      </c>
      <c r="U8" s="345">
        <f t="shared" ref="U8:U31" si="5">SUM(S8:T8)</f>
        <v>8.1284175468799145</v>
      </c>
      <c r="V8" s="346">
        <f t="shared" ref="V8:V33" si="6">IF(Q8&gt;0,(1+(T8/Q8))^(1/($C$6-$B$6))-1,0)</f>
        <v>3.1522395539330228E-2</v>
      </c>
      <c r="X8" s="10" t="str">
        <f>name!B5</f>
        <v>Mining and quarrying</v>
      </c>
      <c r="Y8" s="11">
        <v>0.16899999999999957</v>
      </c>
      <c r="Z8" s="11">
        <v>0.1110000000000002</v>
      </c>
      <c r="AA8" s="345">
        <f t="shared" ref="AA8:AA29" si="7">Z8-Y8</f>
        <v>-5.7999999999999372E-2</v>
      </c>
      <c r="AB8" s="11">
        <v>5.2505096802884836E-2</v>
      </c>
      <c r="AC8" s="345">
        <f t="shared" ref="AC8:AC29" si="8">SUM(AA8:AB8)</f>
        <v>-5.4949031971145354E-3</v>
      </c>
      <c r="AD8" s="348">
        <f t="shared" ref="AD8:AD29" si="9">IF(Y8&gt;0,(1+(AB8/Y8))^(1/($C$6-$B$6))-1,0)</f>
        <v>1.8200098249698371E-2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38.711672394980916</v>
      </c>
      <c r="C9" s="11">
        <f t="shared" si="2"/>
        <v>53.937348221907023</v>
      </c>
      <c r="D9" s="11">
        <f t="shared" si="2"/>
        <v>15.225675826926098</v>
      </c>
      <c r="E9" s="11">
        <f t="shared" si="2"/>
        <v>18.213545977793409</v>
      </c>
      <c r="F9" s="11">
        <f t="shared" si="2"/>
        <v>33.439221804719502</v>
      </c>
      <c r="G9" s="200">
        <f t="shared" si="3"/>
        <v>2.6039746643867989E-2</v>
      </c>
      <c r="H9" s="11"/>
      <c r="I9" s="10" t="str">
        <f>name!E5</f>
        <v>Professional occupations</v>
      </c>
      <c r="J9" s="11">
        <v>121.19033556704204</v>
      </c>
      <c r="K9" s="11">
        <v>146.71594486053039</v>
      </c>
      <c r="L9" s="11">
        <v>25.525609293488316</v>
      </c>
      <c r="M9" s="11">
        <v>61.569924231440325</v>
      </c>
      <c r="N9" s="11">
        <v>87.095533524928641</v>
      </c>
      <c r="O9" s="11"/>
      <c r="P9" s="10" t="str">
        <f>name!D6</f>
        <v>21 Science, research, engineering and technology professionals</v>
      </c>
      <c r="Q9" s="11">
        <v>30.184063770295982</v>
      </c>
      <c r="R9" s="11">
        <v>39.785292120246645</v>
      </c>
      <c r="S9" s="345">
        <f t="shared" si="4"/>
        <v>9.601228349950663</v>
      </c>
      <c r="T9" s="345">
        <v>12.038487420253828</v>
      </c>
      <c r="U9" s="345">
        <f t="shared" si="5"/>
        <v>21.639715770204489</v>
      </c>
      <c r="V9" s="346">
        <f t="shared" si="6"/>
        <v>2.2628245718374629E-2</v>
      </c>
      <c r="X9" s="10" t="str">
        <f>name!B6</f>
        <v>Food drink and tobacco</v>
      </c>
      <c r="Y9" s="11">
        <v>6.6049999999999978</v>
      </c>
      <c r="Z9" s="11">
        <v>7.3679999999999986</v>
      </c>
      <c r="AA9" s="345">
        <f t="shared" si="7"/>
        <v>0.76300000000000079</v>
      </c>
      <c r="AB9" s="11">
        <v>3.0774783585712098</v>
      </c>
      <c r="AC9" s="345">
        <f t="shared" si="8"/>
        <v>3.8404783585712106</v>
      </c>
      <c r="AD9" s="348">
        <f t="shared" si="9"/>
        <v>2.5827287992008729E-2</v>
      </c>
    </row>
    <row r="10" spans="1:30" x14ac:dyDescent="0.2">
      <c r="A10" s="10" t="str">
        <f>name!D7</f>
        <v>22 Health professionals</v>
      </c>
      <c r="B10" s="11">
        <f t="shared" si="2"/>
        <v>18.652888649516356</v>
      </c>
      <c r="C10" s="11">
        <f t="shared" si="2"/>
        <v>21.093986383577221</v>
      </c>
      <c r="D10" s="11">
        <f t="shared" si="2"/>
        <v>2.4410977340608659</v>
      </c>
      <c r="E10" s="11">
        <f t="shared" si="2"/>
        <v>10.420000234047633</v>
      </c>
      <c r="F10" s="11">
        <f t="shared" si="2"/>
        <v>12.861097968108499</v>
      </c>
      <c r="G10" s="200">
        <f t="shared" si="3"/>
        <v>3.0029048561634353E-2</v>
      </c>
      <c r="H10" s="11"/>
      <c r="I10" s="10" t="str">
        <f>name!E6</f>
        <v>Associate professional occupations</v>
      </c>
      <c r="J10" s="11">
        <v>68.086169656927069</v>
      </c>
      <c r="K10" s="11">
        <v>78.491009873694253</v>
      </c>
      <c r="L10" s="11">
        <v>10.404840216767184</v>
      </c>
      <c r="M10" s="11">
        <v>34.611873488599286</v>
      </c>
      <c r="N10" s="11">
        <v>45.016713705366456</v>
      </c>
      <c r="O10" s="11"/>
      <c r="P10" s="10" t="str">
        <f>name!D7</f>
        <v>22 Health professionals</v>
      </c>
      <c r="Q10" s="11">
        <v>5.0594651193452842</v>
      </c>
      <c r="R10" s="11">
        <v>5.8769973653521062</v>
      </c>
      <c r="S10" s="345">
        <f t="shared" si="4"/>
        <v>0.81753224600682195</v>
      </c>
      <c r="T10" s="345">
        <v>2.0588624789676149</v>
      </c>
      <c r="U10" s="345">
        <f t="shared" si="5"/>
        <v>2.8763947249744368</v>
      </c>
      <c r="V10" s="346">
        <f t="shared" si="6"/>
        <v>2.3021806182662807E-2</v>
      </c>
      <c r="X10" s="10" t="str">
        <f>name!B7</f>
        <v>Engineering</v>
      </c>
      <c r="Y10" s="11">
        <v>10.026999999999989</v>
      </c>
      <c r="Z10" s="11">
        <v>8.6200000000000099</v>
      </c>
      <c r="AA10" s="345">
        <f t="shared" si="7"/>
        <v>-1.4069999999999787</v>
      </c>
      <c r="AB10" s="11">
        <v>3.954660963890857</v>
      </c>
      <c r="AC10" s="345">
        <f t="shared" si="8"/>
        <v>2.5476609638908783</v>
      </c>
      <c r="AD10" s="348">
        <f t="shared" si="9"/>
        <v>2.2411792811036335E-2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28.103818172232561</v>
      </c>
      <c r="C11" s="11">
        <f t="shared" si="2"/>
        <v>29.337348958342325</v>
      </c>
      <c r="D11" s="11">
        <f t="shared" si="2"/>
        <v>1.2335307861097669</v>
      </c>
      <c r="E11" s="11">
        <f t="shared" si="2"/>
        <v>14.286749356001001</v>
      </c>
      <c r="F11" s="11">
        <f t="shared" si="2"/>
        <v>15.520280142110771</v>
      </c>
      <c r="G11" s="200">
        <f t="shared" si="3"/>
        <v>2.778023181161049E-2</v>
      </c>
      <c r="H11" s="11"/>
      <c r="I11" s="10" t="str">
        <f>name!E7</f>
        <v>Administrative and secretarial occupations</v>
      </c>
      <c r="J11" s="11">
        <v>51.567234989892</v>
      </c>
      <c r="K11" s="11">
        <v>47.474487480833837</v>
      </c>
      <c r="L11" s="11">
        <v>-4.0927475090581567</v>
      </c>
      <c r="M11" s="11">
        <v>25.895853543246481</v>
      </c>
      <c r="N11" s="11">
        <v>21.803106034188328</v>
      </c>
      <c r="O11" s="11"/>
      <c r="P11" s="10" t="str">
        <f>name!D8</f>
        <v>23 Teaching and other educational professionals</v>
      </c>
      <c r="Q11" s="11">
        <v>9.0041491243330487</v>
      </c>
      <c r="R11" s="11">
        <v>9.6014994590744305</v>
      </c>
      <c r="S11" s="345">
        <f t="shared" si="4"/>
        <v>0.59735033474138177</v>
      </c>
      <c r="T11" s="345">
        <v>3.888752846849918</v>
      </c>
      <c r="U11" s="345">
        <f t="shared" si="5"/>
        <v>4.4861031815913002</v>
      </c>
      <c r="V11" s="346">
        <f t="shared" si="6"/>
        <v>2.4221449671674167E-2</v>
      </c>
      <c r="X11" s="10" t="str">
        <f>name!B8</f>
        <v>Rest of manufacturing</v>
      </c>
      <c r="Y11" s="11">
        <v>25.446999999999978</v>
      </c>
      <c r="Z11" s="11">
        <v>22.047000000000018</v>
      </c>
      <c r="AA11" s="345">
        <f t="shared" si="7"/>
        <v>-3.3999999999999595</v>
      </c>
      <c r="AB11" s="11">
        <v>10.003966940689832</v>
      </c>
      <c r="AC11" s="345">
        <f t="shared" si="8"/>
        <v>6.6039669406898724</v>
      </c>
      <c r="AD11" s="348">
        <f t="shared" si="9"/>
        <v>2.2349603827831688E-2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35.721956350312212</v>
      </c>
      <c r="C12" s="11">
        <f t="shared" si="2"/>
        <v>42.347261296703792</v>
      </c>
      <c r="D12" s="11">
        <f t="shared" si="2"/>
        <v>6.6253049463915827</v>
      </c>
      <c r="E12" s="11">
        <f t="shared" si="2"/>
        <v>18.649628663598275</v>
      </c>
      <c r="F12" s="11">
        <f t="shared" si="2"/>
        <v>25.274933609989862</v>
      </c>
      <c r="G12" s="200">
        <f t="shared" si="3"/>
        <v>2.8400905910863861E-2</v>
      </c>
      <c r="H12" s="11"/>
      <c r="I12" s="10" t="str">
        <f>name!E8</f>
        <v>Skilled trades occupations</v>
      </c>
      <c r="J12" s="11">
        <v>38.511723236414966</v>
      </c>
      <c r="K12" s="11">
        <v>37.997984033910981</v>
      </c>
      <c r="L12" s="11">
        <v>-0.5137392025039903</v>
      </c>
      <c r="M12" s="11">
        <v>16.493878714548298</v>
      </c>
      <c r="N12" s="11">
        <v>15.98013951204431</v>
      </c>
      <c r="O12" s="11"/>
      <c r="P12" s="10" t="str">
        <f>name!D9</f>
        <v>24 Business, media and public service professionals</v>
      </c>
      <c r="Q12" s="11">
        <v>20.314796758326722</v>
      </c>
      <c r="R12" s="11">
        <v>23.363369983947276</v>
      </c>
      <c r="S12" s="345">
        <f t="shared" si="4"/>
        <v>3.0485732256205544</v>
      </c>
      <c r="T12" s="345">
        <v>9.3273010012763393</v>
      </c>
      <c r="U12" s="345">
        <f t="shared" si="5"/>
        <v>12.375874226896894</v>
      </c>
      <c r="V12" s="346">
        <f t="shared" si="6"/>
        <v>2.5509678694672244E-2</v>
      </c>
      <c r="X12" s="10" t="str">
        <f>name!B9</f>
        <v>Electricity and gas</v>
      </c>
      <c r="Y12" s="11">
        <v>0.46900000000000019</v>
      </c>
      <c r="Z12" s="11">
        <v>0.41199999999999987</v>
      </c>
      <c r="AA12" s="345">
        <f t="shared" si="7"/>
        <v>-5.7000000000000328E-2</v>
      </c>
      <c r="AB12" s="11">
        <v>0.17960423209373982</v>
      </c>
      <c r="AC12" s="345">
        <f t="shared" si="8"/>
        <v>0.1226042320937395</v>
      </c>
      <c r="AD12" s="348">
        <f t="shared" si="9"/>
        <v>2.1849952367263947E-2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11.432372485839807</v>
      </c>
      <c r="C13" s="11">
        <f t="shared" si="2"/>
        <v>11.815907095082659</v>
      </c>
      <c r="D13" s="11">
        <f t="shared" si="2"/>
        <v>0.38353460924285449</v>
      </c>
      <c r="E13" s="11">
        <f t="shared" si="2"/>
        <v>4.6614205450582533</v>
      </c>
      <c r="F13" s="11">
        <f t="shared" si="2"/>
        <v>5.0449551543011077</v>
      </c>
      <c r="G13" s="200">
        <f t="shared" si="3"/>
        <v>2.3060859688072144E-2</v>
      </c>
      <c r="H13" s="11"/>
      <c r="I13" s="10" t="str">
        <f>name!E9</f>
        <v>Caring, leisure and other service occupations</v>
      </c>
      <c r="J13" s="11">
        <v>48.329316866563119</v>
      </c>
      <c r="K13" s="11">
        <v>54.720721103185689</v>
      </c>
      <c r="L13" s="11">
        <v>6.391404236622563</v>
      </c>
      <c r="M13" s="11">
        <v>28.656087107555873</v>
      </c>
      <c r="N13" s="11">
        <v>35.047491344178432</v>
      </c>
      <c r="O13" s="11"/>
      <c r="P13" s="10" t="str">
        <f>name!D10</f>
        <v>31 Science, engineering and technology associate professionals</v>
      </c>
      <c r="Q13" s="11">
        <v>8.0798947289096983</v>
      </c>
      <c r="R13" s="11">
        <v>7.5325670645250327</v>
      </c>
      <c r="S13" s="345">
        <f t="shared" si="4"/>
        <v>-0.54732766438466562</v>
      </c>
      <c r="T13" s="345">
        <v>2.7486594005961971</v>
      </c>
      <c r="U13" s="345">
        <f t="shared" si="5"/>
        <v>2.2013317362115314</v>
      </c>
      <c r="V13" s="346">
        <f t="shared" si="6"/>
        <v>1.9712284493994758E-2</v>
      </c>
      <c r="X13" s="10" t="str">
        <f>name!B10</f>
        <v>Water and sewerage</v>
      </c>
      <c r="Y13" s="11">
        <v>4.4780000000000006</v>
      </c>
      <c r="Z13" s="11">
        <v>5.2810000000000006</v>
      </c>
      <c r="AA13" s="345">
        <f t="shared" si="7"/>
        <v>0.80299999999999994</v>
      </c>
      <c r="AB13" s="11">
        <v>2.1736699158847435</v>
      </c>
      <c r="AC13" s="345">
        <f t="shared" si="8"/>
        <v>2.9766699158847434</v>
      </c>
      <c r="AD13" s="348">
        <f t="shared" si="9"/>
        <v>2.6730444864508707E-2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8.2795156082857915</v>
      </c>
      <c r="C14" s="11">
        <f t="shared" si="2"/>
        <v>16.193409614598764</v>
      </c>
      <c r="D14" s="11">
        <f t="shared" si="2"/>
        <v>7.9138940063129777</v>
      </c>
      <c r="E14" s="11">
        <f t="shared" si="2"/>
        <v>8.1621067550749427</v>
      </c>
      <c r="F14" s="11">
        <f t="shared" si="2"/>
        <v>16.076000761387917</v>
      </c>
      <c r="G14" s="200">
        <f t="shared" si="3"/>
        <v>4.6797433827579837E-2</v>
      </c>
      <c r="H14" s="11"/>
      <c r="I14" s="10" t="str">
        <f>name!E10</f>
        <v>Sales and customer service occupations</v>
      </c>
      <c r="J14" s="11">
        <v>35.453309743575218</v>
      </c>
      <c r="K14" s="11">
        <v>36.432806461044777</v>
      </c>
      <c r="L14" s="11">
        <v>0.97949671746955891</v>
      </c>
      <c r="M14" s="11">
        <v>16.586501326118075</v>
      </c>
      <c r="N14" s="11">
        <v>17.56599804358763</v>
      </c>
      <c r="O14" s="11"/>
      <c r="P14" s="10" t="str">
        <f>name!D11</f>
        <v>32 Health and social care associate professionals</v>
      </c>
      <c r="Q14" s="11">
        <v>1.4501086696560257</v>
      </c>
      <c r="R14" s="11">
        <v>2.2754276842602148</v>
      </c>
      <c r="S14" s="345">
        <f t="shared" si="4"/>
        <v>0.82531901460418911</v>
      </c>
      <c r="T14" s="345">
        <v>0.9566671672905892</v>
      </c>
      <c r="U14" s="345">
        <f t="shared" si="5"/>
        <v>1.7819861818947782</v>
      </c>
      <c r="V14" s="346">
        <f t="shared" si="6"/>
        <v>3.4353542654922187E-2</v>
      </c>
      <c r="X14" s="10" t="str">
        <f>name!B11</f>
        <v>Construction</v>
      </c>
      <c r="Y14" s="11">
        <v>29.112999999999943</v>
      </c>
      <c r="Z14" s="11">
        <v>32.634999999999962</v>
      </c>
      <c r="AA14" s="345">
        <f t="shared" si="7"/>
        <v>3.5220000000000198</v>
      </c>
      <c r="AB14" s="11">
        <v>12.855978193858398</v>
      </c>
      <c r="AC14" s="345">
        <f t="shared" si="8"/>
        <v>16.377978193858418</v>
      </c>
      <c r="AD14" s="348">
        <f t="shared" si="9"/>
        <v>2.4682759142106381E-2</v>
      </c>
    </row>
    <row r="15" spans="1:30" x14ac:dyDescent="0.2">
      <c r="A15" s="10" t="str">
        <f>name!D12</f>
        <v>33 Protective service occupations</v>
      </c>
      <c r="B15" s="11">
        <f t="shared" si="2"/>
        <v>5.1751889700818694</v>
      </c>
      <c r="C15" s="11">
        <f t="shared" si="2"/>
        <v>5.1058753605063512</v>
      </c>
      <c r="D15" s="11">
        <f t="shared" si="2"/>
        <v>-6.931360957551852E-2</v>
      </c>
      <c r="E15" s="11">
        <f t="shared" si="2"/>
        <v>1.6999782311701011</v>
      </c>
      <c r="F15" s="11">
        <f t="shared" si="2"/>
        <v>1.6306646215945828</v>
      </c>
      <c r="G15" s="200">
        <f t="shared" si="3"/>
        <v>1.911643048447198E-2</v>
      </c>
      <c r="H15" s="11"/>
      <c r="I15" s="10" t="str">
        <f>name!E11</f>
        <v>Process, plant and machine operatives</v>
      </c>
      <c r="J15" s="11">
        <v>26.939946604326884</v>
      </c>
      <c r="K15" s="11">
        <v>28.184831711289938</v>
      </c>
      <c r="L15" s="11">
        <v>1.2448851069630522</v>
      </c>
      <c r="M15" s="11">
        <v>13.568623817213066</v>
      </c>
      <c r="N15" s="11">
        <v>14.813508924176118</v>
      </c>
      <c r="O15" s="11"/>
      <c r="P15" s="10" t="str">
        <f>name!D12</f>
        <v>33 Protective service occupations</v>
      </c>
      <c r="Q15" s="11">
        <v>3.6278044233311868</v>
      </c>
      <c r="R15" s="11">
        <v>3.1116041802141559</v>
      </c>
      <c r="S15" s="345">
        <f t="shared" si="4"/>
        <v>-0.51620024311703094</v>
      </c>
      <c r="T15" s="345">
        <v>0.88247609134666738</v>
      </c>
      <c r="U15" s="345">
        <f t="shared" si="5"/>
        <v>0.36627584822963644</v>
      </c>
      <c r="V15" s="346">
        <f t="shared" si="6"/>
        <v>1.4621309155424589E-2</v>
      </c>
      <c r="X15" s="10" t="str">
        <f>name!B12</f>
        <v>Wholesale and retail trade</v>
      </c>
      <c r="Y15" s="11">
        <v>65.245999999999981</v>
      </c>
      <c r="Z15" s="11">
        <v>67.709999999999923</v>
      </c>
      <c r="AA15" s="345">
        <f t="shared" si="7"/>
        <v>2.4639999999999418</v>
      </c>
      <c r="AB15" s="11">
        <v>30.787317953703575</v>
      </c>
      <c r="AC15" s="345">
        <f t="shared" si="8"/>
        <v>33.25131795370352</v>
      </c>
      <c r="AD15" s="348">
        <f t="shared" si="9"/>
        <v>2.6103579955683687E-2</v>
      </c>
    </row>
    <row r="16" spans="1:30" x14ac:dyDescent="0.2">
      <c r="A16" s="10" t="str">
        <f>name!D13</f>
        <v>34 Culture, media and sports occupations</v>
      </c>
      <c r="B16" s="11">
        <f t="shared" si="2"/>
        <v>11.55127885833677</v>
      </c>
      <c r="C16" s="11">
        <f t="shared" si="2"/>
        <v>10.837518089090235</v>
      </c>
      <c r="D16" s="11">
        <f t="shared" si="2"/>
        <v>-0.71376076924653686</v>
      </c>
      <c r="E16" s="11">
        <f t="shared" si="2"/>
        <v>4.810015077507054</v>
      </c>
      <c r="F16" s="11">
        <f t="shared" si="2"/>
        <v>4.0962543082605176</v>
      </c>
      <c r="G16" s="200">
        <f t="shared" si="3"/>
        <v>2.3479555668052043E-2</v>
      </c>
      <c r="H16" s="11"/>
      <c r="I16" s="10" t="str">
        <f>name!E12</f>
        <v>Elementary occupations</v>
      </c>
      <c r="J16" s="11">
        <v>51.784139450386327</v>
      </c>
      <c r="K16" s="11">
        <v>51.35689465599242</v>
      </c>
      <c r="L16" s="11">
        <v>-0.42724479439390617</v>
      </c>
      <c r="M16" s="11">
        <v>25.21423928786237</v>
      </c>
      <c r="N16" s="11">
        <v>24.786994493468463</v>
      </c>
      <c r="O16" s="11"/>
      <c r="P16" s="10" t="str">
        <f>name!D13</f>
        <v>34 Culture, media and sports occupations</v>
      </c>
      <c r="Q16" s="11">
        <v>6.1928294756254516</v>
      </c>
      <c r="R16" s="11">
        <v>5.7625656674612546</v>
      </c>
      <c r="S16" s="345">
        <f t="shared" si="4"/>
        <v>-0.43026380816419696</v>
      </c>
      <c r="T16" s="345">
        <v>2.2357118268544474</v>
      </c>
      <c r="U16" s="345">
        <f t="shared" si="5"/>
        <v>1.8054480186902504</v>
      </c>
      <c r="V16" s="346">
        <f t="shared" si="6"/>
        <v>2.0761355276850635E-2</v>
      </c>
      <c r="X16" s="10" t="str">
        <f>name!B13</f>
        <v>Transport and storage</v>
      </c>
      <c r="Y16" s="11">
        <v>23.095999999999979</v>
      </c>
      <c r="Z16" s="11">
        <v>25.363000000000007</v>
      </c>
      <c r="AA16" s="345">
        <f t="shared" si="7"/>
        <v>2.2670000000000279</v>
      </c>
      <c r="AB16" s="11">
        <v>11.637322582319195</v>
      </c>
      <c r="AC16" s="345">
        <f t="shared" si="8"/>
        <v>13.904322582319223</v>
      </c>
      <c r="AD16" s="348">
        <f t="shared" si="9"/>
        <v>2.7576043152411689E-2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31.647813734382822</v>
      </c>
      <c r="C17" s="11">
        <f t="shared" si="10"/>
        <v>34.538299714416233</v>
      </c>
      <c r="D17" s="11">
        <f t="shared" si="10"/>
        <v>2.8904859800334064</v>
      </c>
      <c r="E17" s="11">
        <f t="shared" si="10"/>
        <v>15.278352879788931</v>
      </c>
      <c r="F17" s="11">
        <f t="shared" si="10"/>
        <v>18.168838859822333</v>
      </c>
      <c r="G17" s="200">
        <f t="shared" si="3"/>
        <v>2.660826802135241E-2</v>
      </c>
      <c r="H17" s="11"/>
      <c r="O17" s="11"/>
      <c r="P17" s="10" t="str">
        <f>name!D14</f>
        <v>35 Business and public service associate professionals</v>
      </c>
      <c r="Q17" s="11">
        <v>16.689157523441708</v>
      </c>
      <c r="R17" s="11">
        <v>17.095404646215023</v>
      </c>
      <c r="S17" s="345">
        <f t="shared" si="4"/>
        <v>0.40624712277331554</v>
      </c>
      <c r="T17" s="345">
        <v>6.538296252552958</v>
      </c>
      <c r="U17" s="345">
        <f t="shared" si="5"/>
        <v>6.9445433753262735</v>
      </c>
      <c r="V17" s="346">
        <f t="shared" si="6"/>
        <v>2.2283017099745672E-2</v>
      </c>
      <c r="X17" s="10" t="str">
        <f>name!B14</f>
        <v>Accommodation and food</v>
      </c>
      <c r="Y17" s="11">
        <v>30.129000000000026</v>
      </c>
      <c r="Z17" s="11">
        <v>36.111000000000125</v>
      </c>
      <c r="AA17" s="345">
        <f t="shared" si="7"/>
        <v>5.9820000000000988</v>
      </c>
      <c r="AB17" s="11">
        <v>16.311310743798838</v>
      </c>
      <c r="AC17" s="345">
        <f t="shared" si="8"/>
        <v>22.293310743798937</v>
      </c>
      <c r="AD17" s="348">
        <f t="shared" si="9"/>
        <v>2.9265367503809037E-2</v>
      </c>
    </row>
    <row r="18" spans="1:30" x14ac:dyDescent="0.2">
      <c r="A18" s="10" t="str">
        <f>name!D15</f>
        <v>41 Administrative occupations</v>
      </c>
      <c r="B18" s="11">
        <f t="shared" si="10"/>
        <v>40.507831919498109</v>
      </c>
      <c r="C18" s="11">
        <f t="shared" si="10"/>
        <v>40.462077702113497</v>
      </c>
      <c r="D18" s="11">
        <f t="shared" si="10"/>
        <v>-4.5754217384603724E-2</v>
      </c>
      <c r="E18" s="11">
        <f t="shared" si="10"/>
        <v>21.029213851656785</v>
      </c>
      <c r="F18" s="11">
        <f t="shared" si="10"/>
        <v>20.98345963427218</v>
      </c>
      <c r="G18" s="200">
        <f t="shared" si="3"/>
        <v>2.826844735791112E-2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11.287530235006161</v>
      </c>
      <c r="R18" s="11">
        <v>13.182371716802425</v>
      </c>
      <c r="S18" s="345">
        <f t="shared" si="4"/>
        <v>1.8948414817962647</v>
      </c>
      <c r="T18" s="345">
        <v>4.5887492489926283</v>
      </c>
      <c r="U18" s="345">
        <f t="shared" si="5"/>
        <v>6.4835907307888929</v>
      </c>
      <c r="V18" s="346">
        <f t="shared" si="6"/>
        <v>2.300240316888269E-2</v>
      </c>
      <c r="X18" s="10" t="str">
        <f>name!B15</f>
        <v>Media</v>
      </c>
      <c r="Y18" s="11">
        <v>6.7500000000000062</v>
      </c>
      <c r="Z18" s="11">
        <v>6.3079999999999865</v>
      </c>
      <c r="AA18" s="345">
        <f t="shared" si="7"/>
        <v>-0.44200000000001971</v>
      </c>
      <c r="AB18" s="11">
        <v>3.0549810202686642</v>
      </c>
      <c r="AC18" s="345">
        <f t="shared" si="8"/>
        <v>2.6129810202686445</v>
      </c>
      <c r="AD18" s="348">
        <f t="shared" si="9"/>
        <v>2.5202206671946392E-2</v>
      </c>
    </row>
    <row r="19" spans="1:30" x14ac:dyDescent="0.2">
      <c r="A19" s="10" t="str">
        <f>name!D16</f>
        <v>42 Secretarial and related occupations</v>
      </c>
      <c r="B19" s="11">
        <f t="shared" si="10"/>
        <v>11.059403070393893</v>
      </c>
      <c r="C19" s="11">
        <f t="shared" si="10"/>
        <v>7.0124097787203414</v>
      </c>
      <c r="D19" s="11">
        <f t="shared" si="10"/>
        <v>-4.0469932916735525</v>
      </c>
      <c r="E19" s="11">
        <f t="shared" si="10"/>
        <v>4.8666396915896986</v>
      </c>
      <c r="F19" s="11">
        <f t="shared" si="10"/>
        <v>0.81964639991614707</v>
      </c>
      <c r="G19" s="200">
        <f t="shared" si="3"/>
        <v>2.4609581306673345E-2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0.85115803751251662</v>
      </c>
      <c r="K19" s="11">
        <f t="array" ref="K19:K27">MMULT(aggregation!$B$13:$AA$21,C36:C61)</f>
        <v>1.3390170011660134</v>
      </c>
      <c r="L19" s="11">
        <f t="array" ref="L19:L27">MMULT(aggregation!$B$13:$AA$21,D36:D61)</f>
        <v>0.48785896365349679</v>
      </c>
      <c r="M19" s="11">
        <f t="array" ref="M19:M27">MMULT(aggregation!$B$13:$AA$21,E36:E61)</f>
        <v>0.61904495736307541</v>
      </c>
      <c r="N19" s="11">
        <f t="array" ref="N19:N27">MMULT(aggregation!$B$13:$AA$21,F36:F61)</f>
        <v>1.1069039210165723</v>
      </c>
      <c r="O19" s="11"/>
      <c r="P19" s="10" t="str">
        <f>name!D16</f>
        <v>42 Secretarial and related occupations</v>
      </c>
      <c r="Q19" s="11">
        <v>0.51263577074278632</v>
      </c>
      <c r="R19" s="11">
        <v>0.55238414523488533</v>
      </c>
      <c r="S19" s="345">
        <f t="shared" si="4"/>
        <v>3.9748374492099003E-2</v>
      </c>
      <c r="T19" s="345">
        <v>0.16246351753753385</v>
      </c>
      <c r="U19" s="345">
        <f t="shared" si="5"/>
        <v>0.20221189202963286</v>
      </c>
      <c r="V19" s="346">
        <f t="shared" si="6"/>
        <v>1.8522395640940159E-2</v>
      </c>
      <c r="X19" s="10" t="str">
        <f>name!B16</f>
        <v>Information technology</v>
      </c>
      <c r="Y19" s="11">
        <v>19.780999999999985</v>
      </c>
      <c r="Z19" s="11">
        <v>21.837999999999973</v>
      </c>
      <c r="AA19" s="345">
        <f t="shared" si="7"/>
        <v>2.0569999999999879</v>
      </c>
      <c r="AB19" s="11">
        <v>9.024989894480667</v>
      </c>
      <c r="AC19" s="345">
        <f t="shared" si="8"/>
        <v>11.081989894480655</v>
      </c>
      <c r="AD19" s="348">
        <f t="shared" si="9"/>
        <v>2.5374007219978179E-2</v>
      </c>
    </row>
    <row r="20" spans="1:30" x14ac:dyDescent="0.2">
      <c r="A20" s="10" t="str">
        <f>name!D17</f>
        <v>51 Skilled agricultural and related trades</v>
      </c>
      <c r="B20" s="11">
        <f t="shared" si="10"/>
        <v>4.3084060306578698</v>
      </c>
      <c r="C20" s="11">
        <f t="shared" si="10"/>
        <v>4.9065015561861296</v>
      </c>
      <c r="D20" s="11">
        <f t="shared" si="10"/>
        <v>0.59809552552825929</v>
      </c>
      <c r="E20" s="11">
        <f t="shared" si="10"/>
        <v>2.5159842267987296</v>
      </c>
      <c r="F20" s="11">
        <f t="shared" si="10"/>
        <v>3.114079752326989</v>
      </c>
      <c r="G20" s="200">
        <f t="shared" si="3"/>
        <v>3.1137263881450439E-2</v>
      </c>
      <c r="H20" s="11"/>
      <c r="I20" s="11" t="str">
        <f t="shared" si="11"/>
        <v>Professional occupations</v>
      </c>
      <c r="J20" s="11">
        <v>5.8534099076735284</v>
      </c>
      <c r="K20" s="11">
        <v>9.2030472904739611</v>
      </c>
      <c r="L20" s="11">
        <v>3.3496373828004318</v>
      </c>
      <c r="M20" s="11">
        <v>3.6057154376935507</v>
      </c>
      <c r="N20" s="11">
        <v>6.9553528204939816</v>
      </c>
      <c r="O20" s="11"/>
      <c r="P20" s="10" t="str">
        <f>name!D17</f>
        <v>51 Skilled agricultural and related trades</v>
      </c>
      <c r="Q20" s="11">
        <v>3.2719414217780618</v>
      </c>
      <c r="R20" s="11">
        <v>3.5601987987072432</v>
      </c>
      <c r="S20" s="345">
        <f t="shared" si="4"/>
        <v>0.28825737692918141</v>
      </c>
      <c r="T20" s="345">
        <v>1.7228560298782152</v>
      </c>
      <c r="U20" s="345">
        <f t="shared" si="5"/>
        <v>2.0111134068073966</v>
      </c>
      <c r="V20" s="346">
        <f t="shared" si="6"/>
        <v>2.8602299264963049E-2</v>
      </c>
      <c r="X20" s="10" t="str">
        <f>name!B17</f>
        <v>Finance and insurance</v>
      </c>
      <c r="Y20" s="11">
        <v>10.631999999999994</v>
      </c>
      <c r="Z20" s="11">
        <v>8.8689999999999873</v>
      </c>
      <c r="AA20" s="345">
        <f t="shared" si="7"/>
        <v>-1.763000000000007</v>
      </c>
      <c r="AB20" s="11">
        <v>4.8244456347160209</v>
      </c>
      <c r="AC20" s="345">
        <f t="shared" si="8"/>
        <v>3.0614456347160139</v>
      </c>
      <c r="AD20" s="348">
        <f t="shared" si="9"/>
        <v>2.5257553302045155E-2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15.063955371495434</v>
      </c>
      <c r="C21" s="11">
        <f t="shared" si="10"/>
        <v>14.231198903113491</v>
      </c>
      <c r="D21" s="11">
        <f t="shared" si="10"/>
        <v>-0.83275646838194428</v>
      </c>
      <c r="E21" s="11">
        <f t="shared" si="10"/>
        <v>5.6775980144061293</v>
      </c>
      <c r="F21" s="11">
        <f t="shared" si="10"/>
        <v>4.8448415460241847</v>
      </c>
      <c r="G21" s="200">
        <f t="shared" si="3"/>
        <v>2.1551228840313907E-2</v>
      </c>
      <c r="H21" s="11"/>
      <c r="I21" s="11" t="str">
        <f t="shared" si="11"/>
        <v>Associate professional occupations</v>
      </c>
      <c r="J21" s="11">
        <v>0.87764088526162065</v>
      </c>
      <c r="K21" s="11">
        <v>1.6025313877015295</v>
      </c>
      <c r="L21" s="11">
        <v>0.7248905024399086</v>
      </c>
      <c r="M21" s="11">
        <v>0.62950004263861747</v>
      </c>
      <c r="N21" s="11">
        <v>1.3543905450785263</v>
      </c>
      <c r="O21" s="11"/>
      <c r="P21" s="10" t="str">
        <f>name!D18</f>
        <v>52 Skilled metal, electrical and electronic trades</v>
      </c>
      <c r="Q21" s="11">
        <v>14.616012259471146</v>
      </c>
      <c r="R21" s="11">
        <v>13.325375110877127</v>
      </c>
      <c r="S21" s="345">
        <f t="shared" si="4"/>
        <v>-1.2906371485940191</v>
      </c>
      <c r="T21" s="345">
        <v>5.231417385280567</v>
      </c>
      <c r="U21" s="345">
        <f t="shared" si="5"/>
        <v>3.9407802366865479</v>
      </c>
      <c r="V21" s="346">
        <f t="shared" si="6"/>
        <v>2.0606566374919089E-2</v>
      </c>
      <c r="X21" s="10" t="str">
        <f>name!B18</f>
        <v>Real estate</v>
      </c>
      <c r="Y21" s="11">
        <v>6.9970000000000034</v>
      </c>
      <c r="Z21" s="11">
        <v>8.1550000000000136</v>
      </c>
      <c r="AA21" s="345">
        <f t="shared" si="7"/>
        <v>1.1580000000000101</v>
      </c>
      <c r="AB21" s="11">
        <v>3.7166244789852989</v>
      </c>
      <c r="AC21" s="345">
        <f t="shared" si="8"/>
        <v>4.874624478985309</v>
      </c>
      <c r="AD21" s="348">
        <f t="shared" si="9"/>
        <v>2.8809509173745695E-2</v>
      </c>
    </row>
    <row r="22" spans="1:30" x14ac:dyDescent="0.2">
      <c r="A22" s="10" t="str">
        <f>name!D19</f>
        <v>53 Skilled construction and building trades</v>
      </c>
      <c r="B22" s="11">
        <f t="shared" si="10"/>
        <v>9.8282011773522697</v>
      </c>
      <c r="C22" s="11">
        <f t="shared" si="10"/>
        <v>8.5548800659791802</v>
      </c>
      <c r="D22" s="11">
        <f t="shared" si="10"/>
        <v>-1.2733211113730887</v>
      </c>
      <c r="E22" s="11">
        <f t="shared" si="10"/>
        <v>3.9834140283383555</v>
      </c>
      <c r="F22" s="11">
        <f t="shared" si="10"/>
        <v>2.7100929169652668</v>
      </c>
      <c r="G22" s="200">
        <f t="shared" si="3"/>
        <v>2.2942828917767999E-2</v>
      </c>
      <c r="H22" s="11"/>
      <c r="I22" s="11" t="str">
        <f t="shared" si="11"/>
        <v>Administrative and secretarial occupations</v>
      </c>
      <c r="J22" s="11">
        <v>0.228585166384491</v>
      </c>
      <c r="K22" s="11">
        <v>0.4946545877352197</v>
      </c>
      <c r="L22" s="11">
        <v>0.2660694213507287</v>
      </c>
      <c r="M22" s="11">
        <v>0.20526541119633007</v>
      </c>
      <c r="N22" s="11">
        <v>0.47133483254705877</v>
      </c>
      <c r="O22" s="11"/>
      <c r="P22" s="10" t="str">
        <f>name!D19</f>
        <v>53 Skilled construction and building trades</v>
      </c>
      <c r="Q22" s="11">
        <v>9.5476976139502305</v>
      </c>
      <c r="R22" s="11">
        <v>8.345936713491918</v>
      </c>
      <c r="S22" s="345">
        <f t="shared" si="4"/>
        <v>-1.2017609004583125</v>
      </c>
      <c r="T22" s="345">
        <v>3.8794340093535578</v>
      </c>
      <c r="U22" s="345">
        <f t="shared" si="5"/>
        <v>2.6776731088952452</v>
      </c>
      <c r="V22" s="346">
        <f t="shared" si="6"/>
        <v>2.299216149718708E-2</v>
      </c>
      <c r="X22" s="10" t="str">
        <f>name!B19</f>
        <v>Professional services</v>
      </c>
      <c r="Y22" s="11">
        <v>60.894000000000055</v>
      </c>
      <c r="Z22" s="11">
        <v>70.278000000000091</v>
      </c>
      <c r="AA22" s="345">
        <f t="shared" si="7"/>
        <v>9.3840000000000359</v>
      </c>
      <c r="AB22" s="11">
        <v>31.279755533822481</v>
      </c>
      <c r="AC22" s="345">
        <f t="shared" si="8"/>
        <v>40.663755533822517</v>
      </c>
      <c r="AD22" s="348">
        <f t="shared" si="9"/>
        <v>2.8021471012684707E-2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9.3111606569093937</v>
      </c>
      <c r="C23" s="11">
        <f t="shared" si="10"/>
        <v>10.305403508632178</v>
      </c>
      <c r="D23" s="11">
        <f t="shared" si="10"/>
        <v>0.99424285172278337</v>
      </c>
      <c r="E23" s="11">
        <f t="shared" si="10"/>
        <v>4.3168824450050858</v>
      </c>
      <c r="F23" s="11">
        <f t="shared" si="10"/>
        <v>5.3111252967278686</v>
      </c>
      <c r="G23" s="200">
        <f t="shared" si="3"/>
        <v>2.571957849454054E-2</v>
      </c>
      <c r="H23" s="11"/>
      <c r="I23" s="11" t="str">
        <f t="shared" si="11"/>
        <v>Skilled trades occupations</v>
      </c>
      <c r="J23" s="11">
        <v>6.3755145459252441E-2</v>
      </c>
      <c r="K23" s="11">
        <v>0.13431326046494169</v>
      </c>
      <c r="L23" s="11">
        <v>7.0558115005689231E-2</v>
      </c>
      <c r="M23" s="11">
        <v>5.6288267440606596E-2</v>
      </c>
      <c r="N23" s="11">
        <v>0.12684638244629581</v>
      </c>
      <c r="O23" s="11"/>
      <c r="P23" s="10" t="str">
        <f>name!D20</f>
        <v>54 Textiles, printing and other skilled trades</v>
      </c>
      <c r="Q23" s="11">
        <v>5.2677533279145257</v>
      </c>
      <c r="R23" s="11">
        <v>5.8147569798898493</v>
      </c>
      <c r="S23" s="345">
        <f t="shared" si="4"/>
        <v>0.54700365197532363</v>
      </c>
      <c r="T23" s="345">
        <v>1.838008516928602</v>
      </c>
      <c r="U23" s="345">
        <f t="shared" si="5"/>
        <v>2.3850121689039256</v>
      </c>
      <c r="V23" s="346">
        <f t="shared" si="6"/>
        <v>2.0153869408959801E-2</v>
      </c>
      <c r="X23" s="10" t="str">
        <f>name!B20</f>
        <v>Support services</v>
      </c>
      <c r="Y23" s="11">
        <v>39.289999999999942</v>
      </c>
      <c r="Z23" s="11">
        <v>46.42</v>
      </c>
      <c r="AA23" s="345">
        <f t="shared" si="7"/>
        <v>7.1300000000000594</v>
      </c>
      <c r="AB23" s="11">
        <v>20.275239143689895</v>
      </c>
      <c r="AC23" s="345">
        <f t="shared" si="8"/>
        <v>27.405239143689954</v>
      </c>
      <c r="AD23" s="348">
        <f t="shared" si="9"/>
        <v>2.8128482603500871E-2</v>
      </c>
    </row>
    <row r="24" spans="1:30" x14ac:dyDescent="0.2">
      <c r="A24" s="10" t="str">
        <f>name!D21</f>
        <v>61 Caring personal service occupations</v>
      </c>
      <c r="B24" s="11">
        <f t="shared" si="10"/>
        <v>36.565361484940759</v>
      </c>
      <c r="C24" s="11">
        <f t="shared" si="10"/>
        <v>43.380612048742634</v>
      </c>
      <c r="D24" s="11">
        <f t="shared" si="10"/>
        <v>6.8152505638018743</v>
      </c>
      <c r="E24" s="11">
        <f t="shared" si="10"/>
        <v>22.913029520741368</v>
      </c>
      <c r="F24" s="11">
        <f t="shared" si="10"/>
        <v>29.728280084543247</v>
      </c>
      <c r="G24" s="200">
        <f t="shared" si="3"/>
        <v>3.296583122414587E-2</v>
      </c>
      <c r="H24" s="11"/>
      <c r="I24" s="11" t="str">
        <f t="shared" si="11"/>
        <v>Caring, leisure and other service occupations</v>
      </c>
      <c r="J24" s="11">
        <v>3.7048429467521078E-2</v>
      </c>
      <c r="K24" s="11">
        <v>7.8654225552899845E-2</v>
      </c>
      <c r="L24" s="11">
        <v>4.1605796085378774E-2</v>
      </c>
      <c r="M24" s="11">
        <v>3.3731586473791444E-2</v>
      </c>
      <c r="N24" s="11">
        <v>7.5337382559170232E-2</v>
      </c>
      <c r="O24" s="11"/>
      <c r="P24" s="10" t="str">
        <f>name!D21</f>
        <v>61 Caring personal service occupations</v>
      </c>
      <c r="Q24" s="11">
        <v>5.0089780922648641</v>
      </c>
      <c r="R24" s="11">
        <v>7.4626415506518455</v>
      </c>
      <c r="S24" s="345">
        <f t="shared" si="4"/>
        <v>2.4536634583869814</v>
      </c>
      <c r="T24" s="345">
        <v>2.8968694580814027</v>
      </c>
      <c r="U24" s="345">
        <f t="shared" si="5"/>
        <v>5.3505329164683841</v>
      </c>
      <c r="V24" s="346">
        <f t="shared" si="6"/>
        <v>3.089227889132018E-2</v>
      </c>
      <c r="X24" s="10" t="str">
        <f>name!B21</f>
        <v>Public admin. and defence</v>
      </c>
      <c r="Y24" s="11">
        <v>15.016000000000005</v>
      </c>
      <c r="Z24" s="11">
        <v>16.810000000000013</v>
      </c>
      <c r="AA24" s="345">
        <f t="shared" si="7"/>
        <v>1.7940000000000076</v>
      </c>
      <c r="AB24" s="11">
        <v>7.9391678386419535</v>
      </c>
      <c r="AC24" s="345">
        <f t="shared" si="8"/>
        <v>9.7331678386419611</v>
      </c>
      <c r="AD24" s="348">
        <f t="shared" si="9"/>
        <v>2.8699228660810094E-2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11.25164295810197</v>
      </c>
      <c r="C25" s="11">
        <f t="shared" si="10"/>
        <v>10.910527945758826</v>
      </c>
      <c r="D25" s="11">
        <f t="shared" si="10"/>
        <v>-0.34111501234314201</v>
      </c>
      <c r="E25" s="11">
        <f t="shared" si="10"/>
        <v>5.5364250719591901</v>
      </c>
      <c r="F25" s="11">
        <f t="shared" si="10"/>
        <v>5.1953100596160473</v>
      </c>
      <c r="G25" s="200">
        <f t="shared" si="3"/>
        <v>2.7035964448590244E-2</v>
      </c>
      <c r="H25" s="11"/>
      <c r="I25" s="11" t="str">
        <f t="shared" si="11"/>
        <v>Sales and customer service occupations</v>
      </c>
      <c r="J25" s="11">
        <v>0.10125387091308208</v>
      </c>
      <c r="K25" s="11">
        <v>0.18904125296545268</v>
      </c>
      <c r="L25" s="11">
        <v>8.7787382052370605E-2</v>
      </c>
      <c r="M25" s="11">
        <v>7.2422897910041126E-2</v>
      </c>
      <c r="N25" s="11">
        <v>0.16021027996241172</v>
      </c>
      <c r="O25" s="11"/>
      <c r="P25" s="10" t="str">
        <f>name!D22</f>
        <v>62 Leisure, travel and related personal service occupations</v>
      </c>
      <c r="Q25" s="11">
        <v>2.9386608436655459</v>
      </c>
      <c r="R25" s="11">
        <v>3.1367929473338423</v>
      </c>
      <c r="S25" s="345">
        <f t="shared" si="4"/>
        <v>0.19813210366829637</v>
      </c>
      <c r="T25" s="345">
        <v>1.2824951543399434</v>
      </c>
      <c r="U25" s="345">
        <f t="shared" si="5"/>
        <v>1.4806272580082398</v>
      </c>
      <c r="V25" s="346">
        <f t="shared" si="6"/>
        <v>2.4437487670614155E-2</v>
      </c>
      <c r="X25" s="10" t="str">
        <f>name!B22</f>
        <v>Education</v>
      </c>
      <c r="Y25" s="11">
        <v>53.894999999999975</v>
      </c>
      <c r="Z25" s="11">
        <v>53.983999999999952</v>
      </c>
      <c r="AA25" s="345">
        <f t="shared" si="7"/>
        <v>8.8999999999977319E-2</v>
      </c>
      <c r="AB25" s="11">
        <v>28.724887752865492</v>
      </c>
      <c r="AC25" s="345">
        <f t="shared" si="8"/>
        <v>28.813887752865469</v>
      </c>
      <c r="AD25" s="348">
        <f t="shared" si="9"/>
        <v>2.8890304936669331E-2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0.51231242352039519</v>
      </c>
      <c r="C26" s="11">
        <f t="shared" si="10"/>
        <v>0.42958110868422528</v>
      </c>
      <c r="D26" s="11">
        <f t="shared" si="10"/>
        <v>-8.2731314836169884E-2</v>
      </c>
      <c r="E26" s="11">
        <f t="shared" si="10"/>
        <v>0.2066325148553137</v>
      </c>
      <c r="F26" s="11">
        <f t="shared" si="10"/>
        <v>0.12390120001914376</v>
      </c>
      <c r="G26" s="200">
        <f t="shared" si="3"/>
        <v>2.2847095316636423E-2</v>
      </c>
      <c r="H26" s="11"/>
      <c r="I26" s="11" t="str">
        <f t="shared" si="11"/>
        <v>Process, plant and machine operatives</v>
      </c>
      <c r="J26" s="11">
        <v>5.7914975187412274E-2</v>
      </c>
      <c r="K26" s="11">
        <v>0.13299031066011785</v>
      </c>
      <c r="L26" s="11">
        <v>7.507533547270559E-2</v>
      </c>
      <c r="M26" s="11">
        <v>6.2469808508773123E-2</v>
      </c>
      <c r="N26" s="11">
        <v>0.13754514398147871</v>
      </c>
      <c r="O26" s="11"/>
      <c r="P26" s="10" t="str">
        <f>name!D23</f>
        <v>63 Community and civil enforcement occupations</v>
      </c>
      <c r="Q26" s="11">
        <v>0.383819179537018</v>
      </c>
      <c r="R26" s="11">
        <v>0.24105708693138156</v>
      </c>
      <c r="S26" s="345">
        <f t="shared" si="4"/>
        <v>-0.14276209260563644</v>
      </c>
      <c r="T26" s="345">
        <v>9.404119503631353E-2</v>
      </c>
      <c r="U26" s="345">
        <f t="shared" si="5"/>
        <v>-4.8720897569322907E-2</v>
      </c>
      <c r="V26" s="346">
        <f t="shared" si="6"/>
        <v>1.4717046887460894E-2</v>
      </c>
      <c r="X26" s="10" t="str">
        <f>name!B23</f>
        <v>Health and social work</v>
      </c>
      <c r="Y26" s="11">
        <v>56.726000000000084</v>
      </c>
      <c r="Z26" s="11">
        <v>69.491000000000057</v>
      </c>
      <c r="AA26" s="345">
        <f t="shared" si="7"/>
        <v>12.764999999999972</v>
      </c>
      <c r="AB26" s="11">
        <v>35.692601747909599</v>
      </c>
      <c r="AC26" s="345">
        <f t="shared" si="8"/>
        <v>48.457601747909571</v>
      </c>
      <c r="AD26" s="348">
        <f t="shared" si="9"/>
        <v>3.3074913432821429E-2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27.964043166280529</v>
      </c>
      <c r="C27" s="11">
        <f t="shared" si="12"/>
        <v>27.063178271985045</v>
      </c>
      <c r="D27" s="11">
        <f t="shared" si="12"/>
        <v>-0.90086489429548633</v>
      </c>
      <c r="E27" s="11">
        <f t="shared" si="12"/>
        <v>12.616968639005108</v>
      </c>
      <c r="F27" s="11">
        <f t="shared" si="12"/>
        <v>11.716103744709619</v>
      </c>
      <c r="G27" s="200">
        <f t="shared" si="3"/>
        <v>2.5136099415079993E-2</v>
      </c>
      <c r="H27" s="11"/>
      <c r="I27" s="11" t="str">
        <f t="shared" si="11"/>
        <v>Elementary occupations</v>
      </c>
      <c r="J27" s="11">
        <v>2.9281613118728605E-2</v>
      </c>
      <c r="K27" s="11">
        <v>4.9070335491358967E-2</v>
      </c>
      <c r="L27" s="11">
        <v>1.9788722372630359E-2</v>
      </c>
      <c r="M27" s="11">
        <v>2.3714058304554749E-2</v>
      </c>
      <c r="N27" s="11">
        <v>4.3502780677185111E-2</v>
      </c>
      <c r="O27" s="11"/>
      <c r="P27" s="10" t="str">
        <f>name!D24</f>
        <v>71 Sales occupations</v>
      </c>
      <c r="Q27" s="11">
        <v>11.755292556642829</v>
      </c>
      <c r="R27" s="11">
        <v>11.912810880375146</v>
      </c>
      <c r="S27" s="345">
        <f t="shared" si="4"/>
        <v>0.157518323732317</v>
      </c>
      <c r="T27" s="345">
        <v>3.9972068056335326</v>
      </c>
      <c r="U27" s="345">
        <f t="shared" si="5"/>
        <v>4.1547251293658496</v>
      </c>
      <c r="V27" s="346">
        <f t="shared" si="6"/>
        <v>1.9704655077086519E-2</v>
      </c>
      <c r="X27" s="10" t="str">
        <f>name!B24</f>
        <v>Arts and entertainment</v>
      </c>
      <c r="Y27" s="11">
        <v>14.09</v>
      </c>
      <c r="Z27" s="11">
        <v>13.457000000000004</v>
      </c>
      <c r="AA27" s="345">
        <f t="shared" si="7"/>
        <v>-0.63299999999999557</v>
      </c>
      <c r="AB27" s="11">
        <v>6.5766758188993295</v>
      </c>
      <c r="AC27" s="345">
        <f t="shared" si="8"/>
        <v>5.9436758188993339</v>
      </c>
      <c r="AD27" s="348">
        <f t="shared" si="9"/>
        <v>2.5866013976215241E-2</v>
      </c>
    </row>
    <row r="28" spans="1:30" x14ac:dyDescent="0.2">
      <c r="A28" s="10" t="str">
        <f>name!D25</f>
        <v>72 Customer service occupations</v>
      </c>
      <c r="B28" s="11">
        <f t="shared" si="12"/>
        <v>7.4892665772946883</v>
      </c>
      <c r="C28" s="11">
        <f t="shared" si="12"/>
        <v>9.3696281890597337</v>
      </c>
      <c r="D28" s="11">
        <f t="shared" si="12"/>
        <v>1.8803616117650452</v>
      </c>
      <c r="E28" s="11">
        <f t="shared" si="12"/>
        <v>3.9695326871129648</v>
      </c>
      <c r="F28" s="11">
        <f t="shared" si="12"/>
        <v>5.8498942988780103</v>
      </c>
      <c r="G28" s="200">
        <f t="shared" si="3"/>
        <v>2.8758227423310023E-2</v>
      </c>
      <c r="H28" s="11"/>
      <c r="O28" s="11"/>
      <c r="P28" s="10" t="str">
        <f>name!D25</f>
        <v>72 Customer service occupations</v>
      </c>
      <c r="Q28" s="11">
        <v>2.5508741214188375</v>
      </c>
      <c r="R28" s="11">
        <v>3.7035698938986732</v>
      </c>
      <c r="S28" s="345">
        <f t="shared" si="4"/>
        <v>1.1526957724798357</v>
      </c>
      <c r="T28" s="345">
        <v>1.120328131066874</v>
      </c>
      <c r="U28" s="345">
        <f t="shared" si="5"/>
        <v>2.2730239035467097</v>
      </c>
      <c r="V28" s="346">
        <f t="shared" si="6"/>
        <v>2.4569174803426241E-2</v>
      </c>
      <c r="X28" s="10" t="str">
        <f>name!B25</f>
        <v>Other services</v>
      </c>
      <c r="Y28" s="11">
        <v>15.586000000000004</v>
      </c>
      <c r="Z28" s="11">
        <v>15.686000000000003</v>
      </c>
      <c r="AA28" s="345">
        <f t="shared" si="7"/>
        <v>9.9999999999999645E-2</v>
      </c>
      <c r="AB28" s="11">
        <v>8.084839944822658</v>
      </c>
      <c r="AC28" s="345">
        <f t="shared" si="8"/>
        <v>8.1848399448226576</v>
      </c>
      <c r="AD28" s="348">
        <f t="shared" si="9"/>
        <v>2.8249719711242793E-2</v>
      </c>
    </row>
    <row r="29" spans="1:30" x14ac:dyDescent="0.2">
      <c r="A29" s="10" t="str">
        <f>name!D26</f>
        <v>81 Process, plant and machine operatives</v>
      </c>
      <c r="B29" s="11">
        <f t="shared" si="12"/>
        <v>10.179592196433886</v>
      </c>
      <c r="C29" s="11">
        <f t="shared" si="12"/>
        <v>10.314131585234088</v>
      </c>
      <c r="D29" s="11">
        <f t="shared" si="12"/>
        <v>0.134539388800203</v>
      </c>
      <c r="E29" s="11">
        <f t="shared" si="12"/>
        <v>4.2602261962207049</v>
      </c>
      <c r="F29" s="11">
        <f t="shared" si="12"/>
        <v>4.3947655850209077</v>
      </c>
      <c r="G29" s="200">
        <f t="shared" si="3"/>
        <v>2.3580703692079874E-2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7.78665618246138</v>
      </c>
      <c r="R29" s="11">
        <v>7.5169597241148249</v>
      </c>
      <c r="S29" s="345">
        <f t="shared" si="4"/>
        <v>-0.26969645834655509</v>
      </c>
      <c r="T29" s="345">
        <v>2.833682137701838</v>
      </c>
      <c r="U29" s="345">
        <f t="shared" si="5"/>
        <v>2.5639856793552829</v>
      </c>
      <c r="V29" s="346">
        <f t="shared" si="6"/>
        <v>2.0906158185552526E-2</v>
      </c>
      <c r="X29" s="231" t="str">
        <f>name!B3</f>
        <v>All industries</v>
      </c>
      <c r="Y29" s="34">
        <f>SUM(Y7:Y28)</f>
        <v>498.63899999999995</v>
      </c>
      <c r="Z29" s="34">
        <f>SUM(Z7:Z28)</f>
        <v>541.25400000000025</v>
      </c>
      <c r="AA29" s="349">
        <f t="shared" si="7"/>
        <v>42.615000000000293</v>
      </c>
      <c r="AB29" s="34">
        <f>SUM(AB7:AB28)</f>
        <v>252.43158627640045</v>
      </c>
      <c r="AC29" s="349">
        <f t="shared" si="8"/>
        <v>295.04658627640072</v>
      </c>
      <c r="AD29" s="350">
        <f t="shared" si="9"/>
        <v>2.7684092374402169E-2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16.760354407893001</v>
      </c>
      <c r="C30" s="11">
        <f t="shared" si="12"/>
        <v>17.870700126055851</v>
      </c>
      <c r="D30" s="11">
        <f t="shared" si="12"/>
        <v>1.1103457181628493</v>
      </c>
      <c r="E30" s="11">
        <f t="shared" si="12"/>
        <v>9.3083976209923609</v>
      </c>
      <c r="F30" s="11">
        <f t="shared" si="12"/>
        <v>10.41874333915521</v>
      </c>
      <c r="G30" s="200">
        <f t="shared" si="3"/>
        <v>2.9885956630714361E-2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6.1703176398346917</v>
      </c>
      <c r="K30" s="11">
        <f t="array" ref="K30:K38">MMULT(aggregation!$B$13:$AA$21,C65:C90)</f>
        <v>9.5472769998364697</v>
      </c>
      <c r="L30" s="11">
        <f t="array" ref="L30:L38">MMULT(aggregation!$B$13:$AA$21,D65:D90)</f>
        <v>3.376959360001778</v>
      </c>
      <c r="M30" s="11">
        <f t="array" ref="M30:M38">MMULT(aggregation!$B$13:$AA$21,E65:E90)</f>
        <v>4.4364911591372005</v>
      </c>
      <c r="N30" s="11">
        <f t="array" ref="N30:N38">MMULT(aggregation!$B$13:$AA$21,F65:F90)</f>
        <v>7.8134505191389785</v>
      </c>
      <c r="O30" s="11"/>
      <c r="P30" s="10" t="str">
        <f>name!D27</f>
        <v>82 Transport and mobile machine drivers and operatives</v>
      </c>
      <c r="Q30" s="11">
        <v>15.312889087130694</v>
      </c>
      <c r="R30" s="11">
        <v>15.692761011687258</v>
      </c>
      <c r="S30" s="345">
        <f t="shared" si="4"/>
        <v>0.37987192455656427</v>
      </c>
      <c r="T30" s="345">
        <v>8.08734833021634</v>
      </c>
      <c r="U30" s="345">
        <f t="shared" si="5"/>
        <v>8.4672202547729043</v>
      </c>
      <c r="V30" s="346">
        <f t="shared" si="6"/>
        <v>2.8673475880026E-2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6.1648639460946777</v>
      </c>
      <c r="C31" s="11">
        <f t="shared" si="12"/>
        <v>13.22757026803958</v>
      </c>
      <c r="D31" s="11">
        <f t="shared" si="12"/>
        <v>7.0627063219449004</v>
      </c>
      <c r="E31" s="11">
        <f t="shared" si="12"/>
        <v>5.3284302255780887</v>
      </c>
      <c r="F31" s="11">
        <f t="shared" si="12"/>
        <v>12.391136547522988</v>
      </c>
      <c r="G31" s="200">
        <f t="shared" si="3"/>
        <v>4.2400797765998588E-2</v>
      </c>
      <c r="H31" s="11"/>
      <c r="I31" s="11" t="str">
        <f>I20</f>
        <v>Professional occupations</v>
      </c>
      <c r="J31" s="11">
        <v>30.979271960297115</v>
      </c>
      <c r="K31" s="11">
        <v>48.783058839133673</v>
      </c>
      <c r="L31" s="11">
        <v>17.803786878836561</v>
      </c>
      <c r="M31" s="11">
        <v>20.001423849067315</v>
      </c>
      <c r="N31" s="11">
        <v>37.805210727903876</v>
      </c>
      <c r="O31" s="11"/>
      <c r="P31" s="10" t="str">
        <f>name!D28</f>
        <v>91 Elementary trades and related occupations</v>
      </c>
      <c r="Q31" s="11">
        <v>4.8816427622077745</v>
      </c>
      <c r="R31" s="11">
        <v>7.501785350602483</v>
      </c>
      <c r="S31" s="345">
        <f t="shared" si="4"/>
        <v>2.6201425883947085</v>
      </c>
      <c r="T31" s="345">
        <v>2.2901450128921281</v>
      </c>
      <c r="U31" s="345">
        <f t="shared" si="5"/>
        <v>4.9102876012868366</v>
      </c>
      <c r="V31" s="346">
        <f t="shared" si="6"/>
        <v>2.5976536913917325E-2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45.61927550429165</v>
      </c>
      <c r="C32" s="11">
        <f t="shared" si="12"/>
        <v>38.129324387952842</v>
      </c>
      <c r="D32" s="11">
        <f t="shared" si="12"/>
        <v>-7.4899511163388066</v>
      </c>
      <c r="E32" s="11">
        <f t="shared" si="12"/>
        <v>19.885809062284281</v>
      </c>
      <c r="F32" s="11">
        <f t="shared" si="12"/>
        <v>12.395857945945473</v>
      </c>
      <c r="G32" s="200">
        <f t="shared" ref="G32" si="13">IF(B32&gt;0,(1+(E32/B32))^(1/($C$6-$B$6))-1,0)</f>
        <v>2.4413064653892036E-2</v>
      </c>
      <c r="H32" s="11"/>
      <c r="I32" s="11" t="str">
        <f>I21</f>
        <v>Associate professional occupations</v>
      </c>
      <c r="J32" s="11">
        <v>8.2335451228363077</v>
      </c>
      <c r="K32" s="11">
        <v>14.33850049735431</v>
      </c>
      <c r="L32" s="11">
        <v>6.1049553745180027</v>
      </c>
      <c r="M32" s="11">
        <v>5.8379742495219062</v>
      </c>
      <c r="N32" s="11">
        <v>11.942929624039907</v>
      </c>
      <c r="O32" s="11"/>
      <c r="P32" s="10" t="str">
        <f>name!D29</f>
        <v>92 Elementary administration and service occupations</v>
      </c>
      <c r="Q32" s="11">
        <v>21.000540318817183</v>
      </c>
      <c r="R32" s="11">
        <v>19.135770310163011</v>
      </c>
      <c r="S32" s="345">
        <f t="shared" ref="S32" si="14">R32-Q32</f>
        <v>-1.8647700086541725</v>
      </c>
      <c r="T32" s="345">
        <v>7.9645353961122183</v>
      </c>
      <c r="U32" s="345">
        <f>SUM(S32:T32)</f>
        <v>6.0997653874580458</v>
      </c>
      <c r="V32" s="346">
        <f t="shared" ref="V32" si="15">IF(Q32&gt;0,(1+(T32/Q32))^(1/($C$6-$B$6))-1,0)</f>
        <v>2.1667582141625896E-2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498.63900000000007</v>
      </c>
      <c r="C33" s="11">
        <f>SUM(C62,C91,C120,C149,C178,C207,C236,C265,C294)</f>
        <v>541.25400000000013</v>
      </c>
      <c r="D33" s="11">
        <f t="shared" si="12"/>
        <v>42.615000000000038</v>
      </c>
      <c r="E33" s="11">
        <f t="shared" si="12"/>
        <v>252.43158627640042</v>
      </c>
      <c r="F33" s="11">
        <f t="shared" si="12"/>
        <v>295.04658627640049</v>
      </c>
      <c r="G33" s="200">
        <f t="shared" si="3"/>
        <v>2.7684092374402169E-2</v>
      </c>
      <c r="H33" s="11"/>
      <c r="I33" s="11" t="str">
        <f>I22</f>
        <v>Administrative and secretarial occupations</v>
      </c>
      <c r="J33" s="11">
        <v>2.9012115875191471</v>
      </c>
      <c r="K33" s="11">
        <v>5.5853769835761495</v>
      </c>
      <c r="L33" s="11">
        <v>2.6841653960570024</v>
      </c>
      <c r="M33" s="11">
        <v>2.4497006789749483</v>
      </c>
      <c r="N33" s="11">
        <v>5.1338660750319507</v>
      </c>
      <c r="O33" s="11"/>
      <c r="P33" s="10" t="str">
        <f>name!D3</f>
        <v>All occupations</v>
      </c>
      <c r="Q33" s="11">
        <f>SUM(Q7:Q32)</f>
        <v>252.96577693965733</v>
      </c>
      <c r="R33" s="11">
        <f>SUM(R7:R32)</f>
        <v>271.74582357667532</v>
      </c>
      <c r="S33" s="345">
        <f>R33-Q33</f>
        <v>18.780046637017989</v>
      </c>
      <c r="T33" s="11">
        <f>SUM(T7:T32)</f>
        <v>105.51690470236809</v>
      </c>
      <c r="U33" s="345">
        <f>SUM(S33:T33)</f>
        <v>124.29695133938608</v>
      </c>
      <c r="V33" s="346">
        <f t="shared" si="6"/>
        <v>2.3513936663662527E-2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0.70401722283378099</v>
      </c>
      <c r="K34" s="11">
        <v>1.4055516865807955</v>
      </c>
      <c r="L34" s="11">
        <v>0.70153446374701456</v>
      </c>
      <c r="M34" s="11">
        <v>0.58586227316673611</v>
      </c>
      <c r="N34" s="11">
        <v>1.2873967369137507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1.6012676339807099</v>
      </c>
      <c r="K35" s="11">
        <v>3.3959859988132961</v>
      </c>
      <c r="L35" s="11">
        <v>1.7947183648325862</v>
      </c>
      <c r="M35" s="11">
        <v>1.5217968394345511</v>
      </c>
      <c r="N35" s="11">
        <v>3.3165152042671373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0.64331182584745994</v>
      </c>
      <c r="C36" s="11">
        <v>0.96170036171741724</v>
      </c>
      <c r="D36" s="11">
        <f>C36-B36</f>
        <v>0.3183885358699573</v>
      </c>
      <c r="E36" s="11">
        <v>0.43328337438180525</v>
      </c>
      <c r="F36" s="11">
        <f>SUM(D36:E36)</f>
        <v>0.75167191025176261</v>
      </c>
      <c r="G36" s="200">
        <f>IF(B36&gt;0,(1+(E36/B36))^(1/($C$6-$B$6))-1,0)</f>
        <v>3.4924639959922787E-2</v>
      </c>
      <c r="I36" s="11" t="str">
        <f t="shared" si="17"/>
        <v>Sales and customer service occupations</v>
      </c>
      <c r="J36" s="11">
        <v>1.1939716832805587</v>
      </c>
      <c r="K36" s="11">
        <v>2.3665669282147515</v>
      </c>
      <c r="L36" s="11">
        <v>1.172595244934193</v>
      </c>
      <c r="M36" s="11">
        <v>0.8937443769511163</v>
      </c>
      <c r="N36" s="11">
        <v>2.0663396218853092</v>
      </c>
      <c r="P36" s="10" t="str">
        <f>name!D4</f>
        <v>11 Corporate managers and directors</v>
      </c>
      <c r="Q36" s="11">
        <v>13.341763195036258</v>
      </c>
      <c r="R36" s="11">
        <v>16.009655587725458</v>
      </c>
      <c r="S36" s="345">
        <f>R36-Q36</f>
        <v>2.6678923926892004</v>
      </c>
      <c r="T36" s="345">
        <v>8.4542008860857258</v>
      </c>
      <c r="U36" s="345">
        <f>SUM(S36:T36)</f>
        <v>11.122093278774926</v>
      </c>
      <c r="V36" s="346">
        <f>IF(Q36&gt;0,(1+(T36/Q36))^(1/($C$6-$B$6))-1,0)</f>
        <v>3.3262949963370758E-2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0.20784621166505671</v>
      </c>
      <c r="C37" s="11">
        <v>0.37731663944859617</v>
      </c>
      <c r="D37" s="11">
        <f t="shared" ref="D37:D60" si="25">C37-B37</f>
        <v>0.16947042778353946</v>
      </c>
      <c r="E37" s="11">
        <v>0.18576158298127013</v>
      </c>
      <c r="F37" s="11">
        <f t="shared" ref="F37:F60" si="26">SUM(D37:E37)</f>
        <v>0.35523201076480959</v>
      </c>
      <c r="G37" s="200">
        <f t="shared" ref="G37:G62" si="27">IF(B37&gt;0,(1+(E37/B37))^(1/($C$6-$B$6))-1,0)</f>
        <v>4.3489552265029596E-2</v>
      </c>
      <c r="I37" s="11" t="str">
        <f t="shared" si="17"/>
        <v>Process, plant and machine operatives</v>
      </c>
      <c r="J37" s="11">
        <v>0.39034036536654126</v>
      </c>
      <c r="K37" s="11">
        <v>0.84650325966935291</v>
      </c>
      <c r="L37" s="11">
        <v>0.45616289430281159</v>
      </c>
      <c r="M37" s="11">
        <v>0.37718964383294706</v>
      </c>
      <c r="N37" s="11">
        <v>0.83335253813575871</v>
      </c>
      <c r="P37" s="10" t="str">
        <f>name!D5</f>
        <v>12 Other managers and proprietors</v>
      </c>
      <c r="Q37" s="11">
        <v>7.1944771164529708</v>
      </c>
      <c r="R37" s="11">
        <v>7.6137410471751261</v>
      </c>
      <c r="S37" s="345">
        <f t="shared" ref="S37:S60" si="28">R37-Q37</f>
        <v>0.41926393072215529</v>
      </c>
      <c r="T37" s="345">
        <v>4.5282939864030691</v>
      </c>
      <c r="U37" s="345">
        <f t="shared" ref="U37:U60" si="29">SUM(S37:T37)</f>
        <v>4.9475579171252244</v>
      </c>
      <c r="V37" s="346">
        <f t="shared" ref="V37:V62" si="30">IF(Q37&gt;0,(1+(T37/Q37))^(1/($C$6-$B$6))-1,0)</f>
        <v>3.3083447860112525E-2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1.8963420411025256</v>
      </c>
      <c r="C38" s="11">
        <v>3.3211391786062183</v>
      </c>
      <c r="D38" s="11">
        <f t="shared" si="25"/>
        <v>1.4247971375036927</v>
      </c>
      <c r="E38" s="11">
        <v>1.0847160511909595</v>
      </c>
      <c r="F38" s="11">
        <f t="shared" si="26"/>
        <v>2.509513188694652</v>
      </c>
      <c r="G38" s="200">
        <f t="shared" si="27"/>
        <v>3.0616088434477051E-2</v>
      </c>
      <c r="I38" s="11" t="str">
        <f t="shared" si="17"/>
        <v>Elementary occupations</v>
      </c>
      <c r="J38" s="11">
        <v>0.91744967395578481</v>
      </c>
      <c r="K38" s="11">
        <v>1.8429668104188113</v>
      </c>
      <c r="L38" s="11">
        <v>0.92551713646302636</v>
      </c>
      <c r="M38" s="11">
        <v>0.81688829443284117</v>
      </c>
      <c r="N38" s="11">
        <v>1.7424054308958676</v>
      </c>
      <c r="P38" s="10" t="str">
        <f>name!D6</f>
        <v>21 Science, research, engineering and technology professionals</v>
      </c>
      <c r="Q38" s="11">
        <v>8.5276086246849481</v>
      </c>
      <c r="R38" s="11">
        <v>14.152056101660387</v>
      </c>
      <c r="S38" s="345">
        <f t="shared" si="28"/>
        <v>5.6244474769754387</v>
      </c>
      <c r="T38" s="345">
        <v>6.1750585575395833</v>
      </c>
      <c r="U38" s="345">
        <f t="shared" si="29"/>
        <v>11.799506034515023</v>
      </c>
      <c r="V38" s="346">
        <f t="shared" si="30"/>
        <v>3.6982095049215458E-2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1.0370020495223911</v>
      </c>
      <c r="C39" s="11">
        <v>1.8491411670443658</v>
      </c>
      <c r="D39" s="11">
        <f t="shared" si="25"/>
        <v>0.81213911752197476</v>
      </c>
      <c r="E39" s="11">
        <v>0.75368844880175045</v>
      </c>
      <c r="F39" s="11">
        <f t="shared" si="26"/>
        <v>1.5658275663237253</v>
      </c>
      <c r="G39" s="200">
        <f t="shared" si="27"/>
        <v>3.708907897124436E-2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13.593423530171082</v>
      </c>
      <c r="R39" s="11">
        <v>15.216989018225117</v>
      </c>
      <c r="S39" s="345">
        <f t="shared" si="28"/>
        <v>1.6235654880540356</v>
      </c>
      <c r="T39" s="345">
        <v>8.3611377550800192</v>
      </c>
      <c r="U39" s="345">
        <f t="shared" si="29"/>
        <v>9.9847032431340548</v>
      </c>
      <c r="V39" s="346">
        <f t="shared" si="30"/>
        <v>3.2475435171740452E-2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2.3107592397564156</v>
      </c>
      <c r="C40" s="11">
        <v>3.0095246353668959</v>
      </c>
      <c r="D40" s="11">
        <f>C40-B40</f>
        <v>0.69876539561048023</v>
      </c>
      <c r="E40" s="11">
        <v>1.3479491875468752</v>
      </c>
      <c r="F40" s="11">
        <f>SUM(D40:E40)</f>
        <v>2.0467145831573554</v>
      </c>
      <c r="G40" s="200">
        <f>IF(B40&gt;0,(1+(E40/B40))^(1/($C$6-$B$6))-1,0)</f>
        <v>3.1109702527616356E-2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19.099669047899514</v>
      </c>
      <c r="R40" s="11">
        <v>19.735849499267907</v>
      </c>
      <c r="S40" s="345">
        <f t="shared" si="28"/>
        <v>0.63618045136839285</v>
      </c>
      <c r="T40" s="345">
        <v>10.397996509151081</v>
      </c>
      <c r="U40" s="345">
        <f t="shared" si="29"/>
        <v>11.034176960519474</v>
      </c>
      <c r="V40" s="346">
        <f t="shared" si="30"/>
        <v>2.9399896747075882E-2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0.60930657729219639</v>
      </c>
      <c r="C41" s="11">
        <v>1.0232423094564806</v>
      </c>
      <c r="D41" s="11">
        <f t="shared" si="25"/>
        <v>0.41393573216428425</v>
      </c>
      <c r="E41" s="11">
        <v>0.41936175015396526</v>
      </c>
      <c r="F41" s="11">
        <f t="shared" si="26"/>
        <v>0.83329748231824952</v>
      </c>
      <c r="G41" s="200">
        <f t="shared" si="27"/>
        <v>3.5529876602335975E-2</v>
      </c>
      <c r="I41" s="11" t="str">
        <f>I30</f>
        <v>Managers, directors and senior officials</v>
      </c>
      <c r="J41" s="11">
        <f t="array" ref="J41:J49">MMULT(aggregation!$B$13:$AA$21,B94:B119)</f>
        <v>15.607041720379836</v>
      </c>
      <c r="K41" s="11">
        <f t="array" ref="K41:K49">MMULT(aggregation!$B$13:$AA$21,C94:C119)</f>
        <v>17.879961175466633</v>
      </c>
      <c r="L41" s="11">
        <f t="array" ref="L41:L49">MMULT(aggregation!$B$13:$AA$21,D94:D119)</f>
        <v>2.2729194550867966</v>
      </c>
      <c r="M41" s="11">
        <f t="array" ref="M41:M49">MMULT(aggregation!$B$13:$AA$21,E94:E119)</f>
        <v>9.3960963229011867</v>
      </c>
      <c r="N41" s="11">
        <f t="array" ref="N41:N49">MMULT(aggregation!$B$13:$AA$21,F94:F119)</f>
        <v>11.669015777987983</v>
      </c>
      <c r="P41" s="10" t="str">
        <f>name!D9</f>
        <v>24 Business, media and public service professionals</v>
      </c>
      <c r="Q41" s="11">
        <v>15.407159591985486</v>
      </c>
      <c r="R41" s="11">
        <v>18.98389131275653</v>
      </c>
      <c r="S41" s="345">
        <f t="shared" si="28"/>
        <v>3.5767317207710434</v>
      </c>
      <c r="T41" s="345">
        <v>9.3223276623219409</v>
      </c>
      <c r="U41" s="345">
        <f t="shared" si="29"/>
        <v>12.899059383092984</v>
      </c>
      <c r="V41" s="346">
        <f t="shared" si="30"/>
        <v>3.2047062455540676E-2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0.26093896929998217</v>
      </c>
      <c r="C42" s="11">
        <v>0.47527807607797207</v>
      </c>
      <c r="D42" s="11">
        <f t="shared" si="25"/>
        <v>0.2143391067779899</v>
      </c>
      <c r="E42" s="11">
        <v>0.17383668823549209</v>
      </c>
      <c r="F42" s="11">
        <f t="shared" si="26"/>
        <v>0.38817579501348198</v>
      </c>
      <c r="G42" s="200">
        <f t="shared" si="27"/>
        <v>3.4622102296707258E-2</v>
      </c>
      <c r="I42" s="11" t="str">
        <f>I31</f>
        <v>Professional occupations</v>
      </c>
      <c r="J42" s="11">
        <v>43.615266079965821</v>
      </c>
      <c r="K42" s="11">
        <v>48.198377710206856</v>
      </c>
      <c r="L42" s="11">
        <v>4.5831116302410306</v>
      </c>
      <c r="M42" s="11">
        <v>21.796909973184711</v>
      </c>
      <c r="N42" s="11">
        <v>26.380021603425742</v>
      </c>
      <c r="P42" s="10" t="str">
        <f>name!D10</f>
        <v>31 Science, engineering and technology associate professionals</v>
      </c>
      <c r="Q42" s="11">
        <v>3.3524777569301154</v>
      </c>
      <c r="R42" s="11">
        <v>4.2833400305576195</v>
      </c>
      <c r="S42" s="345">
        <f t="shared" si="28"/>
        <v>0.93086227362750407</v>
      </c>
      <c r="T42" s="345">
        <v>1.9127611444620545</v>
      </c>
      <c r="U42" s="345">
        <f t="shared" si="29"/>
        <v>2.8436234180895585</v>
      </c>
      <c r="V42" s="346">
        <f t="shared" si="30"/>
        <v>3.0552556725682134E-2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3.5241064662996514E-2</v>
      </c>
      <c r="C43" s="11">
        <v>0.11384232586173927</v>
      </c>
      <c r="D43" s="11">
        <f t="shared" si="25"/>
        <v>7.860126119874275E-2</v>
      </c>
      <c r="E43" s="11">
        <v>4.8866324143935831E-2</v>
      </c>
      <c r="F43" s="11">
        <f t="shared" si="26"/>
        <v>0.12746758534267857</v>
      </c>
      <c r="G43" s="200">
        <f t="shared" si="27"/>
        <v>5.9706688151432319E-2</v>
      </c>
      <c r="I43" s="11" t="str">
        <f>I32</f>
        <v>Associate professional occupations</v>
      </c>
      <c r="J43" s="11">
        <v>20.743629004947454</v>
      </c>
      <c r="K43" s="11">
        <v>25.957833290879591</v>
      </c>
      <c r="L43" s="11">
        <v>5.2142042859321371</v>
      </c>
      <c r="M43" s="11">
        <v>11.932924609028941</v>
      </c>
      <c r="N43" s="11">
        <v>17.147128894961078</v>
      </c>
      <c r="P43" s="10" t="str">
        <f>name!D11</f>
        <v>32 Health and social care associate professionals</v>
      </c>
      <c r="Q43" s="11">
        <v>6.8294069386297647</v>
      </c>
      <c r="R43" s="11">
        <v>13.917981930338545</v>
      </c>
      <c r="S43" s="345">
        <f t="shared" si="28"/>
        <v>7.0885749917087804</v>
      </c>
      <c r="T43" s="345">
        <v>7.2054395877843511</v>
      </c>
      <c r="U43" s="345">
        <f t="shared" si="29"/>
        <v>14.294014579493131</v>
      </c>
      <c r="V43" s="346">
        <f t="shared" si="30"/>
        <v>4.9192019223908146E-2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2.2402912712474202E-2</v>
      </c>
      <c r="C44" s="11">
        <v>4.102801416652984E-2</v>
      </c>
      <c r="D44" s="11">
        <f t="shared" si="25"/>
        <v>1.8625101454055638E-2</v>
      </c>
      <c r="E44" s="11">
        <v>1.2925502489561622E-2</v>
      </c>
      <c r="F44" s="11">
        <f t="shared" si="26"/>
        <v>3.1550603943617264E-2</v>
      </c>
      <c r="G44" s="200">
        <f t="shared" si="27"/>
        <v>3.0832204358424153E-2</v>
      </c>
      <c r="I44" s="11" t="str">
        <f>I33</f>
        <v>Administrative and secretarial occupations</v>
      </c>
      <c r="J44" s="11">
        <v>9.8484383444790549</v>
      </c>
      <c r="K44" s="11">
        <v>13.274250266627998</v>
      </c>
      <c r="L44" s="11">
        <v>3.4258119221489438</v>
      </c>
      <c r="M44" s="11">
        <v>6.70784090829207</v>
      </c>
      <c r="N44" s="11">
        <v>10.133652830441015</v>
      </c>
      <c r="P44" s="10" t="str">
        <f>name!D12</f>
        <v>33 Protective service occupations</v>
      </c>
      <c r="Q44" s="11">
        <v>1.5473845467506817</v>
      </c>
      <c r="R44" s="11">
        <v>1.9942711802921942</v>
      </c>
      <c r="S44" s="345">
        <f t="shared" si="28"/>
        <v>0.44688663354151248</v>
      </c>
      <c r="T44" s="345">
        <v>0.81750213982343367</v>
      </c>
      <c r="U44" s="345">
        <f t="shared" si="29"/>
        <v>1.2643887733649462</v>
      </c>
      <c r="V44" s="346">
        <f t="shared" si="30"/>
        <v>2.8681206119377967E-2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0.15529790014236172</v>
      </c>
      <c r="C45" s="11">
        <v>0.25939126547865177</v>
      </c>
      <c r="D45" s="11">
        <f t="shared" ref="D45:D46" si="31">C45-B45</f>
        <v>0.10409336533629004</v>
      </c>
      <c r="E45" s="11">
        <v>0.11454582386630695</v>
      </c>
      <c r="F45" s="11">
        <f t="shared" ref="F45:F46" si="32">SUM(D45:E45)</f>
        <v>0.21863918920259701</v>
      </c>
      <c r="G45" s="200">
        <f t="shared" si="27"/>
        <v>3.7519933046487264E-2</v>
      </c>
      <c r="I45" s="11" t="str">
        <f t="shared" ref="I45:I49" si="33">I34</f>
        <v>Skilled trades occupations</v>
      </c>
      <c r="J45" s="11">
        <v>2.723747672102931</v>
      </c>
      <c r="K45" s="11">
        <v>4.0923865789922882</v>
      </c>
      <c r="L45" s="11">
        <v>1.3686389068893574</v>
      </c>
      <c r="M45" s="11">
        <v>1.9191175830754998</v>
      </c>
      <c r="N45" s="11">
        <v>3.287756489964857</v>
      </c>
      <c r="P45" s="10" t="str">
        <f>name!D13</f>
        <v>34 Culture, media and sports occupations</v>
      </c>
      <c r="Q45" s="11">
        <v>5.3584493827113242</v>
      </c>
      <c r="R45" s="11">
        <v>5.074952421628983</v>
      </c>
      <c r="S45" s="345">
        <f t="shared" si="28"/>
        <v>-0.28349696108234124</v>
      </c>
      <c r="T45" s="345">
        <v>2.5743032506526062</v>
      </c>
      <c r="U45" s="345">
        <f t="shared" si="29"/>
        <v>2.290806289570265</v>
      </c>
      <c r="V45" s="346">
        <f t="shared" si="30"/>
        <v>2.650007464322135E-2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0.40376003844380609</v>
      </c>
      <c r="C46" s="11">
        <v>0.71299170611663643</v>
      </c>
      <c r="D46" s="11">
        <f t="shared" si="31"/>
        <v>0.30923166767283033</v>
      </c>
      <c r="E46" s="11">
        <v>0.27932570390332095</v>
      </c>
      <c r="F46" s="11">
        <f t="shared" si="32"/>
        <v>0.58855737157615129</v>
      </c>
      <c r="G46" s="200">
        <f t="shared" si="27"/>
        <v>3.5674919315934472E-2</v>
      </c>
      <c r="I46" s="11" t="str">
        <f t="shared" si="33"/>
        <v>Caring, leisure and other service occupations</v>
      </c>
      <c r="J46" s="11">
        <v>6.3485317264352368</v>
      </c>
      <c r="K46" s="11">
        <v>9.5162234719106227</v>
      </c>
      <c r="L46" s="11">
        <v>3.1676917454753868</v>
      </c>
      <c r="M46" s="11">
        <v>5.0177962576876558</v>
      </c>
      <c r="N46" s="11">
        <v>8.1854880031630426</v>
      </c>
      <c r="P46" s="10" t="str">
        <f>name!D14</f>
        <v>35 Business and public service associate professionals</v>
      </c>
      <c r="Q46" s="11">
        <v>14.958656210941147</v>
      </c>
      <c r="R46" s="11">
        <v>17.442895068201199</v>
      </c>
      <c r="S46" s="345">
        <f t="shared" si="28"/>
        <v>2.4842388572600527</v>
      </c>
      <c r="T46" s="345">
        <v>8.7400566272359725</v>
      </c>
      <c r="U46" s="345">
        <f t="shared" si="29"/>
        <v>11.224295484496025</v>
      </c>
      <c r="V46" s="346">
        <f t="shared" si="30"/>
        <v>3.1150710048900798E-2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0.20757875646022889</v>
      </c>
      <c r="C47" s="11">
        <v>0.43609926580579794</v>
      </c>
      <c r="D47" s="11">
        <f t="shared" si="25"/>
        <v>0.22852050934556906</v>
      </c>
      <c r="E47" s="11">
        <v>0.18038612667796888</v>
      </c>
      <c r="F47" s="11">
        <f t="shared" si="26"/>
        <v>0.40890663602353794</v>
      </c>
      <c r="G47" s="200">
        <f t="shared" si="27"/>
        <v>4.257498561583084E-2</v>
      </c>
      <c r="I47" s="11" t="str">
        <f t="shared" si="33"/>
        <v>Sales and customer service occupations</v>
      </c>
      <c r="J47" s="11">
        <v>5.1839201891221052</v>
      </c>
      <c r="K47" s="11">
        <v>7.574062795911682</v>
      </c>
      <c r="L47" s="11">
        <v>2.3901426067895772</v>
      </c>
      <c r="M47" s="11">
        <v>3.3378197472930795</v>
      </c>
      <c r="N47" s="11">
        <v>5.7279623540826563</v>
      </c>
      <c r="P47" s="10" t="str">
        <f>name!D15</f>
        <v>41 Administrative occupations</v>
      </c>
      <c r="Q47" s="11">
        <v>29.22030168449194</v>
      </c>
      <c r="R47" s="11">
        <v>27.279705985311061</v>
      </c>
      <c r="S47" s="345">
        <f t="shared" si="28"/>
        <v>-1.9405956991808786</v>
      </c>
      <c r="T47" s="345">
        <v>16.440464602664157</v>
      </c>
      <c r="U47" s="345">
        <f t="shared" si="29"/>
        <v>14.499868903483279</v>
      </c>
      <c r="V47" s="346">
        <f t="shared" si="30"/>
        <v>3.0205585094924325E-2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2.1006409924262129E-2</v>
      </c>
      <c r="C48" s="11">
        <v>5.8555321929421748E-2</v>
      </c>
      <c r="D48" s="11">
        <f t="shared" si="25"/>
        <v>3.754891200515962E-2</v>
      </c>
      <c r="E48" s="11">
        <v>2.4879284518361199E-2</v>
      </c>
      <c r="F48" s="11">
        <f t="shared" si="26"/>
        <v>6.2428196523520815E-2</v>
      </c>
      <c r="G48" s="200">
        <f t="shared" si="27"/>
        <v>5.346884923827111E-2</v>
      </c>
      <c r="I48" s="11" t="str">
        <f t="shared" si="33"/>
        <v>Process, plant and machine operatives</v>
      </c>
      <c r="J48" s="11">
        <v>1.3420898282770717</v>
      </c>
      <c r="K48" s="11">
        <v>2.6137723817326886</v>
      </c>
      <c r="L48" s="11">
        <v>1.2716825534556169</v>
      </c>
      <c r="M48" s="11">
        <v>1.2088981856052867</v>
      </c>
      <c r="N48" s="11">
        <v>2.4805807390609034</v>
      </c>
      <c r="P48" s="10" t="str">
        <f>name!D16</f>
        <v>42 Secretarial and related occupations</v>
      </c>
      <c r="Q48" s="11">
        <v>10.546767299651105</v>
      </c>
      <c r="R48" s="11">
        <v>6.4600256334854578</v>
      </c>
      <c r="S48" s="345">
        <f t="shared" si="28"/>
        <v>-4.086741666165647</v>
      </c>
      <c r="T48" s="345">
        <v>4.7041761740521659</v>
      </c>
      <c r="U48" s="345">
        <f t="shared" si="29"/>
        <v>0.61743450788651888</v>
      </c>
      <c r="V48" s="346">
        <f t="shared" si="30"/>
        <v>2.4892912469652861E-2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1.5303432548114766E-2</v>
      </c>
      <c r="C49" s="11">
        <v>3.2089148838779238E-2</v>
      </c>
      <c r="D49" s="11">
        <f t="shared" si="25"/>
        <v>1.6785716290664471E-2</v>
      </c>
      <c r="E49" s="11">
        <v>1.6011492268977499E-2</v>
      </c>
      <c r="F49" s="11">
        <f t="shared" si="26"/>
        <v>3.2797208559641966E-2</v>
      </c>
      <c r="G49" s="200">
        <f t="shared" si="27"/>
        <v>4.8892148841433114E-2</v>
      </c>
      <c r="I49" s="11" t="str">
        <f t="shared" si="33"/>
        <v>Elementary occupations</v>
      </c>
      <c r="J49" s="11">
        <v>3.72383917080729</v>
      </c>
      <c r="K49" s="11">
        <v>5.9277551769748005</v>
      </c>
      <c r="L49" s="11">
        <v>2.2039160061675105</v>
      </c>
      <c r="M49" s="11">
        <v>3.0736275129767527</v>
      </c>
      <c r="N49" s="11">
        <v>5.2775435191442632</v>
      </c>
      <c r="P49" s="10" t="str">
        <f>name!D17</f>
        <v>51 Skilled agricultural and related trades</v>
      </c>
      <c r="Q49" s="11">
        <v>1.0364646088798133</v>
      </c>
      <c r="R49" s="11">
        <v>1.3463027574788864</v>
      </c>
      <c r="S49" s="345">
        <f t="shared" si="28"/>
        <v>0.3098381485990731</v>
      </c>
      <c r="T49" s="345">
        <v>0.79312819692051495</v>
      </c>
      <c r="U49" s="345">
        <f t="shared" si="29"/>
        <v>1.1029663455195879</v>
      </c>
      <c r="V49" s="346">
        <f t="shared" si="30"/>
        <v>3.8611988123836039E-2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1.1521180399037137E-2</v>
      </c>
      <c r="C50" s="11">
        <v>1.9351786556692348E-2</v>
      </c>
      <c r="D50" s="11">
        <f t="shared" si="25"/>
        <v>7.8306061576552104E-3</v>
      </c>
      <c r="E50" s="11">
        <v>7.2932808828089701E-3</v>
      </c>
      <c r="F50" s="11">
        <f t="shared" si="26"/>
        <v>1.512388704046418E-2</v>
      </c>
      <c r="G50" s="200">
        <f t="shared" si="27"/>
        <v>3.3236296433734491E-2</v>
      </c>
      <c r="O50" s="71"/>
      <c r="P50" s="10" t="str">
        <f>name!D18</f>
        <v>52 Skilled metal, electrical and electronic trades</v>
      </c>
      <c r="Q50" s="11">
        <v>0.44794311202428205</v>
      </c>
      <c r="R50" s="11">
        <v>0.90582379223634757</v>
      </c>
      <c r="S50" s="345">
        <f t="shared" si="28"/>
        <v>0.45788068021206552</v>
      </c>
      <c r="T50" s="345">
        <v>0.44618062912556161</v>
      </c>
      <c r="U50" s="345">
        <f t="shared" si="29"/>
        <v>0.90406130933762707</v>
      </c>
      <c r="V50" s="346">
        <f t="shared" si="30"/>
        <v>4.71566399793375E-2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4.7542455169361552E-3</v>
      </c>
      <c r="C51" s="11">
        <v>9.6385692918553138E-3</v>
      </c>
      <c r="D51" s="11">
        <f t="shared" ref="D51" si="34">C51-B51</f>
        <v>4.8843237749191587E-3</v>
      </c>
      <c r="E51" s="11">
        <v>4.13483032125413E-3</v>
      </c>
      <c r="F51" s="11">
        <f t="shared" ref="F51" si="35">SUM(D51:E51)</f>
        <v>9.0191540961732895E-3</v>
      </c>
      <c r="G51" s="200">
        <f t="shared" si="27"/>
        <v>4.2601471925945322E-2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0.28050356340202964</v>
      </c>
      <c r="R51" s="11">
        <v>0.20894335248726797</v>
      </c>
      <c r="S51" s="345">
        <f t="shared" si="28"/>
        <v>-7.1560210914761668E-2</v>
      </c>
      <c r="T51" s="345">
        <v>0.10398001898479804</v>
      </c>
      <c r="U51" s="345">
        <f t="shared" si="29"/>
        <v>3.2419808070036374E-2</v>
      </c>
      <c r="V51" s="346">
        <f t="shared" si="30"/>
        <v>2.1243474431914544E-2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3.217628699516438E-2</v>
      </c>
      <c r="C52" s="11">
        <v>7.3233755777614776E-2</v>
      </c>
      <c r="D52" s="11">
        <f t="shared" si="25"/>
        <v>4.1057468782450396E-2</v>
      </c>
      <c r="E52" s="11">
        <v>2.8848663967565993E-2</v>
      </c>
      <c r="F52" s="11">
        <f t="shared" si="26"/>
        <v>6.9906132750016392E-2</v>
      </c>
      <c r="G52" s="200">
        <f t="shared" si="27"/>
        <v>4.3593665087535038E-2</v>
      </c>
      <c r="I52" s="11" t="str">
        <f>I41</f>
        <v>Managers, directors and senior officials</v>
      </c>
      <c r="J52" s="11">
        <f t="array" ref="J52:J60">MMULT(aggregation!$B$13:$AA$21,B123:B148)</f>
        <v>3.3909795673167338</v>
      </c>
      <c r="K52" s="11">
        <f t="array" ref="K52:K60">MMULT(aggregation!$B$13:$AA$21,C123:C148)</f>
        <v>3.75737014025328</v>
      </c>
      <c r="L52" s="11">
        <f t="array" ref="L52:L60">MMULT(aggregation!$B$13:$AA$21,D123:D148)</f>
        <v>0.36639057293654642</v>
      </c>
      <c r="M52" s="11">
        <f t="array" ref="M52:M60">MMULT(aggregation!$B$13:$AA$21,E123:E148)</f>
        <v>1.9371950206506003</v>
      </c>
      <c r="N52" s="11">
        <f t="array" ref="N52:N60">MMULT(aggregation!$B$13:$AA$21,F123:F148)</f>
        <v>2.3035855935871465</v>
      </c>
      <c r="P52" s="10" t="str">
        <f>name!D20</f>
        <v>54 Textiles, printing and other skilled trades</v>
      </c>
      <c r="Q52" s="11">
        <v>4.0434073289948724</v>
      </c>
      <c r="R52" s="11">
        <v>4.4906465287423289</v>
      </c>
      <c r="S52" s="345">
        <f t="shared" si="28"/>
        <v>0.44723919974745652</v>
      </c>
      <c r="T52" s="345">
        <v>2.4788739280764838</v>
      </c>
      <c r="U52" s="345">
        <f t="shared" si="29"/>
        <v>2.9261131278239403</v>
      </c>
      <c r="V52" s="346">
        <f t="shared" si="30"/>
        <v>3.238923784242953E-2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2.3463757626205714E-2</v>
      </c>
      <c r="C53" s="11">
        <v>5.1890151705039814E-2</v>
      </c>
      <c r="D53" s="11">
        <f t="shared" si="25"/>
        <v>2.84263940788341E-2</v>
      </c>
      <c r="E53" s="11">
        <v>2.2337866331824434E-2</v>
      </c>
      <c r="F53" s="11">
        <f t="shared" si="26"/>
        <v>5.0764260410658534E-2</v>
      </c>
      <c r="G53" s="200">
        <f t="shared" si="27"/>
        <v>4.5599950937177836E-2</v>
      </c>
      <c r="I53" s="11" t="str">
        <f>I42</f>
        <v>Professional occupations</v>
      </c>
      <c r="J53" s="11">
        <v>5.5206836747320835</v>
      </c>
      <c r="K53" s="11">
        <v>4.181137512337969</v>
      </c>
      <c r="L53" s="11">
        <v>-1.3395461623941141</v>
      </c>
      <c r="M53" s="11">
        <v>1.6443432606464154</v>
      </c>
      <c r="N53" s="11">
        <v>0.30479709825230139</v>
      </c>
      <c r="P53" s="10" t="str">
        <f>name!D21</f>
        <v>61 Caring personal service occupations</v>
      </c>
      <c r="Q53" s="11">
        <v>31.556383392675894</v>
      </c>
      <c r="R53" s="11">
        <v>35.917970498090817</v>
      </c>
      <c r="S53" s="345">
        <f t="shared" si="28"/>
        <v>4.3615871054149231</v>
      </c>
      <c r="T53" s="345">
        <v>20.016160062659971</v>
      </c>
      <c r="U53" s="345">
        <f t="shared" si="29"/>
        <v>24.377747168074894</v>
      </c>
      <c r="V53" s="346">
        <f t="shared" si="30"/>
        <v>3.3289671802249066E-2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1.228683691171565E-2</v>
      </c>
      <c r="C54" s="11">
        <v>2.4260262429382277E-2</v>
      </c>
      <c r="D54" s="11">
        <f t="shared" ref="D54:D55" si="36">C54-B54</f>
        <v>1.1973425517666628E-2</v>
      </c>
      <c r="E54" s="11">
        <v>1.0192992753611642E-2</v>
      </c>
      <c r="F54" s="11">
        <f t="shared" ref="F54:F55" si="37">SUM(D54:E54)</f>
        <v>2.2166418271278271E-2</v>
      </c>
      <c r="G54" s="200">
        <f t="shared" si="27"/>
        <v>4.1094602312667039E-2</v>
      </c>
      <c r="I54" s="11" t="str">
        <f>I43</f>
        <v>Associate professional occupations</v>
      </c>
      <c r="J54" s="11">
        <v>5.0108502715251291</v>
      </c>
      <c r="K54" s="11">
        <v>5.5693226029529583</v>
      </c>
      <c r="L54" s="11">
        <v>0.55847233142783026</v>
      </c>
      <c r="M54" s="11">
        <v>2.4351570166679815</v>
      </c>
      <c r="N54" s="11">
        <v>2.9936293480958116</v>
      </c>
      <c r="P54" s="10" t="str">
        <f>name!D22</f>
        <v>62 Leisure, travel and related personal service occupations</v>
      </c>
      <c r="Q54" s="11">
        <v>8.3129821144364247</v>
      </c>
      <c r="R54" s="11">
        <v>7.7737349984249811</v>
      </c>
      <c r="S54" s="345">
        <f t="shared" si="28"/>
        <v>-0.53924711601144359</v>
      </c>
      <c r="T54" s="345">
        <v>4.2539299176192458</v>
      </c>
      <c r="U54" s="345">
        <f t="shared" si="29"/>
        <v>3.7146828016078022</v>
      </c>
      <c r="V54" s="346">
        <f t="shared" si="30"/>
        <v>2.793293698685817E-2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1.2978349295997135E-3</v>
      </c>
      <c r="C55" s="11">
        <v>2.5038114184777623E-3</v>
      </c>
      <c r="D55" s="11">
        <f t="shared" si="36"/>
        <v>1.2059764888780488E-3</v>
      </c>
      <c r="E55" s="11">
        <v>1.2007273883553658E-3</v>
      </c>
      <c r="F55" s="11">
        <f t="shared" si="37"/>
        <v>2.4067038772334149E-3</v>
      </c>
      <c r="G55" s="200">
        <f t="shared" si="27"/>
        <v>4.4635342969215897E-2</v>
      </c>
      <c r="I55" s="11" t="str">
        <f>I44</f>
        <v>Administrative and secretarial occupations</v>
      </c>
      <c r="J55" s="11">
        <v>4.1834753326994347</v>
      </c>
      <c r="K55" s="11">
        <v>5.2409692383184439</v>
      </c>
      <c r="L55" s="11">
        <v>1.0574939056190087</v>
      </c>
      <c r="M55" s="11">
        <v>2.8070306370553531</v>
      </c>
      <c r="N55" s="11">
        <v>3.8645245426743617</v>
      </c>
      <c r="P55" s="10" t="str">
        <f>name!D23</f>
        <v>63 Community and civil enforcement occupations</v>
      </c>
      <c r="Q55" s="11">
        <v>0.12849324398337722</v>
      </c>
      <c r="R55" s="11">
        <v>0.18852402175284355</v>
      </c>
      <c r="S55" s="345">
        <f t="shared" si="28"/>
        <v>6.0030777769466331E-2</v>
      </c>
      <c r="T55" s="345">
        <v>0.11259131981900014</v>
      </c>
      <c r="U55" s="345">
        <f t="shared" si="29"/>
        <v>0.17262209758846647</v>
      </c>
      <c r="V55" s="346">
        <f t="shared" si="30"/>
        <v>4.284382535453557E-2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7.5270991489234565E-2</v>
      </c>
      <c r="C56" s="11">
        <v>0.13321787190654399</v>
      </c>
      <c r="D56" s="11">
        <f t="shared" si="25"/>
        <v>5.7946880417309429E-2</v>
      </c>
      <c r="E56" s="11">
        <v>5.2695020362034321E-2</v>
      </c>
      <c r="F56" s="11">
        <f t="shared" si="26"/>
        <v>0.11064190077934374</v>
      </c>
      <c r="G56" s="200">
        <f t="shared" si="27"/>
        <v>3.6011238401987944E-2</v>
      </c>
      <c r="I56" s="11" t="str">
        <f t="shared" ref="I56:I60" si="38">I45</f>
        <v>Skilled trades occupations</v>
      </c>
      <c r="J56" s="11">
        <v>1.1878573899805347</v>
      </c>
      <c r="K56" s="11">
        <v>1.6996611144523097</v>
      </c>
      <c r="L56" s="11">
        <v>0.51180372447177513</v>
      </c>
      <c r="M56" s="11">
        <v>0.79933255489428634</v>
      </c>
      <c r="N56" s="11">
        <v>1.3111362793660615</v>
      </c>
      <c r="P56" s="10" t="str">
        <f>name!D24</f>
        <v>71 Sales occupations</v>
      </c>
      <c r="Q56" s="11">
        <v>16.208750609637708</v>
      </c>
      <c r="R56" s="11">
        <v>15.150367391609896</v>
      </c>
      <c r="S56" s="345">
        <f t="shared" si="28"/>
        <v>-1.0583832180278119</v>
      </c>
      <c r="T56" s="345">
        <v>8.6197618333715731</v>
      </c>
      <c r="U56" s="345">
        <f t="shared" si="29"/>
        <v>7.5613786153437612</v>
      </c>
      <c r="V56" s="346">
        <f t="shared" si="30"/>
        <v>2.8837401884188152E-2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2.598287942384751E-2</v>
      </c>
      <c r="C57" s="11">
        <v>5.5823381058908689E-2</v>
      </c>
      <c r="D57" s="11">
        <f t="shared" si="25"/>
        <v>2.9840501635061179E-2</v>
      </c>
      <c r="E57" s="11">
        <v>1.9727877548006808E-2</v>
      </c>
      <c r="F57" s="11">
        <f t="shared" si="26"/>
        <v>4.9568379183067987E-2</v>
      </c>
      <c r="G57" s="200">
        <f t="shared" si="27"/>
        <v>3.8377834590001214E-2</v>
      </c>
      <c r="I57" s="11" t="str">
        <f t="shared" si="38"/>
        <v>Caring, leisure and other service occupations</v>
      </c>
      <c r="J57" s="11">
        <v>4.8359119849241985</v>
      </c>
      <c r="K57" s="11">
        <v>5.3629505192031139</v>
      </c>
      <c r="L57" s="11">
        <v>0.52703853427891545</v>
      </c>
      <c r="M57" s="11">
        <v>2.8757582202513818</v>
      </c>
      <c r="N57" s="11">
        <v>3.4027967545302977</v>
      </c>
      <c r="P57" s="10" t="str">
        <f>name!D25</f>
        <v>72 Customer service occupations</v>
      </c>
      <c r="Q57" s="11">
        <v>4.9383924558758601</v>
      </c>
      <c r="R57" s="11">
        <v>5.666058295161065</v>
      </c>
      <c r="S57" s="345">
        <f t="shared" si="28"/>
        <v>0.7276658392852049</v>
      </c>
      <c r="T57" s="345">
        <v>2.8492045560460908</v>
      </c>
      <c r="U57" s="345">
        <f t="shared" si="29"/>
        <v>3.5768703953312957</v>
      </c>
      <c r="V57" s="346">
        <f t="shared" si="30"/>
        <v>3.0831919562104959E-2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1.8212727040739611E-2</v>
      </c>
      <c r="C58" s="11">
        <v>5.0827621809336462E-2</v>
      </c>
      <c r="D58" s="11">
        <f t="shared" ref="D58:D59" si="39">C58-B58</f>
        <v>3.2614894768596851E-2</v>
      </c>
      <c r="E58" s="11">
        <v>1.9976698728147897E-2</v>
      </c>
      <c r="F58" s="11">
        <f t="shared" ref="F58:F59" si="40">SUM(D58:E58)</f>
        <v>5.2591593496744748E-2</v>
      </c>
      <c r="G58" s="200">
        <f t="shared" si="27"/>
        <v>5.0601161561280694E-2</v>
      </c>
      <c r="I58" s="11" t="str">
        <f t="shared" si="38"/>
        <v>Sales and customer service occupations</v>
      </c>
      <c r="J58" s="11">
        <v>1.6842995133961383</v>
      </c>
      <c r="K58" s="11">
        <v>2.1965676500225948</v>
      </c>
      <c r="L58" s="11">
        <v>0.51226813662645676</v>
      </c>
      <c r="M58" s="11">
        <v>1.0130626898719532</v>
      </c>
      <c r="N58" s="11">
        <v>1.52533082649841</v>
      </c>
      <c r="P58" s="10" t="str">
        <f>name!D26</f>
        <v>81 Process, plant and machine operatives</v>
      </c>
      <c r="Q58" s="11">
        <v>2.3929360139725051</v>
      </c>
      <c r="R58" s="11">
        <v>2.7971718611192604</v>
      </c>
      <c r="S58" s="345">
        <f t="shared" si="28"/>
        <v>0.40423584714675531</v>
      </c>
      <c r="T58" s="345">
        <v>1.4265440585188662</v>
      </c>
      <c r="U58" s="345">
        <f t="shared" si="29"/>
        <v>1.8307799056656215</v>
      </c>
      <c r="V58" s="346">
        <f t="shared" si="30"/>
        <v>3.166384505634845E-2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3.9702248146672663E-2</v>
      </c>
      <c r="C59" s="11">
        <v>8.2162688850781401E-2</v>
      </c>
      <c r="D59" s="11">
        <f t="shared" si="39"/>
        <v>4.2460440704108739E-2</v>
      </c>
      <c r="E59" s="11">
        <v>4.2493109780625225E-2</v>
      </c>
      <c r="F59" s="11">
        <f t="shared" si="40"/>
        <v>8.4953550484733964E-2</v>
      </c>
      <c r="G59" s="200">
        <f t="shared" si="27"/>
        <v>4.9708738942822128E-2</v>
      </c>
      <c r="I59" s="11" t="str">
        <f t="shared" si="38"/>
        <v>Process, plant and machine operatives</v>
      </c>
      <c r="J59" s="11">
        <v>0.5954879667815749</v>
      </c>
      <c r="K59" s="11">
        <v>0.97551054422230088</v>
      </c>
      <c r="L59" s="11">
        <v>0.38002257744072598</v>
      </c>
      <c r="M59" s="11">
        <v>0.48357859523246993</v>
      </c>
      <c r="N59" s="11">
        <v>0.86360117267319592</v>
      </c>
      <c r="P59" s="10" t="str">
        <f>name!D27</f>
        <v>82 Transport and mobile machine drivers and operatives</v>
      </c>
      <c r="Q59" s="11">
        <v>1.4474653207623034</v>
      </c>
      <c r="R59" s="11">
        <v>2.1779391143686033</v>
      </c>
      <c r="S59" s="345">
        <f t="shared" si="28"/>
        <v>0.73047379360629994</v>
      </c>
      <c r="T59" s="345">
        <v>1.2210492907760213</v>
      </c>
      <c r="U59" s="345">
        <f t="shared" si="29"/>
        <v>1.9515230843823212</v>
      </c>
      <c r="V59" s="346">
        <f t="shared" si="30"/>
        <v>4.1623480227204857E-2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3.2332173117868981E-4</v>
      </c>
      <c r="C60" s="11">
        <v>5.1191775120214391E-3</v>
      </c>
      <c r="D60" s="11">
        <f t="shared" si="25"/>
        <v>4.7958557808427489E-3</v>
      </c>
      <c r="E60" s="11">
        <v>2.2445315099135867E-3</v>
      </c>
      <c r="F60" s="11">
        <f t="shared" si="26"/>
        <v>7.0403872907563361E-3</v>
      </c>
      <c r="G60" s="200">
        <f t="shared" si="27"/>
        <v>0.14814221894456536</v>
      </c>
      <c r="I60" s="11" t="str">
        <f t="shared" si="38"/>
        <v>Elementary occupations</v>
      </c>
      <c r="J60" s="11">
        <v>2.0051247611449998</v>
      </c>
      <c r="K60" s="11">
        <v>3.2604139147642948</v>
      </c>
      <c r="L60" s="11">
        <v>1.2552891536192945</v>
      </c>
      <c r="M60" s="11">
        <v>1.6236138967673943</v>
      </c>
      <c r="N60" s="11">
        <v>2.8789030503866888</v>
      </c>
      <c r="P60" s="10" t="str">
        <f>name!D28</f>
        <v>91 Elementary trades and related occupations</v>
      </c>
      <c r="Q60" s="11">
        <v>1.2832211838868997</v>
      </c>
      <c r="R60" s="11">
        <v>5.7257849174371023</v>
      </c>
      <c r="S60" s="345">
        <f t="shared" si="28"/>
        <v>4.4425637335502026</v>
      </c>
      <c r="T60" s="345">
        <v>3.0382852126859601</v>
      </c>
      <c r="U60" s="345">
        <f t="shared" si="29"/>
        <v>7.4808489462361631</v>
      </c>
      <c r="V60" s="346">
        <f t="shared" si="30"/>
        <v>8.4315275386958044E-2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2.8958291387549916E-2</v>
      </c>
      <c r="C61" s="11">
        <v>4.3951157979337525E-2</v>
      </c>
      <c r="D61" s="11">
        <f t="shared" ref="D61" si="41">C61-B61</f>
        <v>1.4992866591787609E-2</v>
      </c>
      <c r="E61" s="11">
        <v>2.1469526794641161E-2</v>
      </c>
      <c r="F61" s="11">
        <f t="shared" ref="F61" si="42">SUM(D61:E61)</f>
        <v>3.6462393386428774E-2</v>
      </c>
      <c r="G61" s="200">
        <f t="shared" ref="G61" si="43">IF(B61&gt;0,(1+(E61/B61))^(1/($C$6-$B$6))-1,0)</f>
        <v>3.7671326649318715E-2</v>
      </c>
      <c r="P61" s="10" t="str">
        <f>name!D29</f>
        <v>92 Elementary administration and service occupations</v>
      </c>
      <c r="Q61" s="11">
        <v>24.618735185474442</v>
      </c>
      <c r="R61" s="11">
        <v>18.993554077789817</v>
      </c>
      <c r="S61" s="345">
        <f t="shared" ref="S61" si="44">R61-Q61</f>
        <v>-5.6251811076846252</v>
      </c>
      <c r="T61" s="345">
        <v>11.921273666172063</v>
      </c>
      <c r="U61" s="345">
        <f t="shared" ref="U61" si="45">SUM(S61:T61)</f>
        <v>6.2960925584874374</v>
      </c>
      <c r="V61" s="346">
        <f t="shared" ref="V61" si="46">IF(Q61&gt;0,(1+(T61/Q61))^(1/($C$6-$B$6))-1,0)</f>
        <v>2.6676277848611818E-2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8.1000480309781526</v>
      </c>
      <c r="C62" s="11">
        <f t="shared" ref="C62:F62" si="47">SUM(C36:C61)</f>
        <v>13.223319652211494</v>
      </c>
      <c r="D62" s="11">
        <f t="shared" si="47"/>
        <v>5.1232716212333411</v>
      </c>
      <c r="E62" s="11">
        <f t="shared" si="47"/>
        <v>5.3081524675293421</v>
      </c>
      <c r="F62" s="11">
        <f t="shared" si="47"/>
        <v>10.431424088762677</v>
      </c>
      <c r="G62" s="200">
        <f t="shared" si="27"/>
        <v>3.4170614738972205E-2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245.67322306034271</v>
      </c>
      <c r="R62" s="11">
        <f>SUM(R36:R61)</f>
        <v>269.50817642332481</v>
      </c>
      <c r="S62" s="345">
        <f>R62-Q62</f>
        <v>23.834953362982105</v>
      </c>
      <c r="T62" s="11">
        <f>SUM(T36:T61)</f>
        <v>146.9146815740323</v>
      </c>
      <c r="U62" s="345">
        <f>SUM(S62:T62)</f>
        <v>170.74963493701441</v>
      </c>
      <c r="V62" s="346">
        <f t="shared" si="30"/>
        <v>3.1743970257791965E-2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4.4792184657563876</v>
      </c>
      <c r="K63" s="11">
        <f t="array" ref="K63:K71">MMULT(aggregation!$B$13:$AA$21,C152:C177)</f>
        <v>4.8548147652442202</v>
      </c>
      <c r="L63" s="11">
        <f t="array" ref="L63:L71">MMULT(aggregation!$B$13:$AA$21,D152:D177)</f>
        <v>0.37559629948783302</v>
      </c>
      <c r="M63" s="11">
        <f t="array" ref="M63:M71">MMULT(aggregation!$B$13:$AA$21,E152:E177)</f>
        <v>2.4416246474988879</v>
      </c>
      <c r="N63" s="11">
        <f t="array" ref="N63:N71">MMULT(aggregation!$B$13:$AA$21,F152:F177)</f>
        <v>2.8172209469867209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6.4446992124990352</v>
      </c>
      <c r="K64" s="11">
        <v>7.4422947748969275</v>
      </c>
      <c r="L64" s="11">
        <v>0.99759556239789349</v>
      </c>
      <c r="M64" s="11">
        <v>2.9204798424219502</v>
      </c>
      <c r="N64" s="11">
        <v>3.9180754048198443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4.5415266406346086</v>
      </c>
      <c r="C65" s="11">
        <v>6.6999839282998632</v>
      </c>
      <c r="D65" s="11">
        <f>C65-B65</f>
        <v>2.1584572876652546</v>
      </c>
      <c r="E65" s="11">
        <v>3.054119262424785</v>
      </c>
      <c r="F65" s="11">
        <f>SUM(D65:E65)</f>
        <v>5.2125765500900396</v>
      </c>
      <c r="G65" s="200">
        <f>IF(B65&gt;0,(1+(E65/B65))^(1/($C$6-$B$6))-1,0)</f>
        <v>3.4882055007524615E-2</v>
      </c>
      <c r="I65" s="11" t="str">
        <f>I54</f>
        <v>Associate professional occupations</v>
      </c>
      <c r="J65" s="11">
        <v>4.6878784671209175</v>
      </c>
      <c r="K65" s="11">
        <v>5.051196116537044</v>
      </c>
      <c r="L65" s="11">
        <v>0.36331764941612588</v>
      </c>
      <c r="M65" s="11">
        <v>2.173104841578394</v>
      </c>
      <c r="N65" s="11">
        <v>2.5364224909945197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1.6287909992000833</v>
      </c>
      <c r="C66" s="11">
        <v>2.8472930715366069</v>
      </c>
      <c r="D66" s="11">
        <f t="shared" ref="D66:D89" si="50">C66-B66</f>
        <v>1.2185020723365236</v>
      </c>
      <c r="E66" s="11">
        <v>1.3823718967124157</v>
      </c>
      <c r="F66" s="11">
        <f t="shared" ref="F66:F89" si="51">SUM(D66:E66)</f>
        <v>2.6008739690489393</v>
      </c>
      <c r="G66" s="200">
        <f t="shared" ref="G66:G89" si="52">IF(B66&gt;0,(1+(E66/B66))^(1/($C$6-$B$6))-1,0)</f>
        <v>4.181656697731162E-2</v>
      </c>
      <c r="I66" s="11" t="str">
        <f>I55</f>
        <v>Administrative and secretarial occupations</v>
      </c>
      <c r="J66" s="11">
        <v>3.6233778837351882</v>
      </c>
      <c r="K66" s="11">
        <v>4.1921104350761293</v>
      </c>
      <c r="L66" s="11">
        <v>0.56873255134094081</v>
      </c>
      <c r="M66" s="11">
        <v>2.1833474155500365</v>
      </c>
      <c r="N66" s="11">
        <v>2.7520799668909777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7.4238614836386985</v>
      </c>
      <c r="C67" s="11">
        <v>14.606941811026108</v>
      </c>
      <c r="D67" s="11">
        <f t="shared" si="50"/>
        <v>7.1830803273874091</v>
      </c>
      <c r="E67" s="11">
        <v>4.771094169798114</v>
      </c>
      <c r="F67" s="11">
        <f t="shared" si="51"/>
        <v>11.954174497185523</v>
      </c>
      <c r="G67" s="200">
        <f t="shared" si="52"/>
        <v>3.3641706402891991E-2</v>
      </c>
      <c r="I67" s="11" t="str">
        <f t="shared" ref="I67:I71" si="53">I56</f>
        <v>Skilled trades occupations</v>
      </c>
      <c r="J67" s="11">
        <v>2.3925602094022405</v>
      </c>
      <c r="K67" s="11">
        <v>3.0968331033729726</v>
      </c>
      <c r="L67" s="11">
        <v>0.70427289397073223</v>
      </c>
      <c r="M67" s="11">
        <v>1.4015268973402992</v>
      </c>
      <c r="N67" s="11">
        <v>2.1057997913110311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3.1069441980032528</v>
      </c>
      <c r="C68" s="11">
        <v>5.0629843564480845</v>
      </c>
      <c r="D68" s="11">
        <f t="shared" si="50"/>
        <v>1.9560401584448317</v>
      </c>
      <c r="E68" s="11">
        <v>2.2152308607578348</v>
      </c>
      <c r="F68" s="11">
        <f t="shared" si="51"/>
        <v>4.171271019202667</v>
      </c>
      <c r="G68" s="200">
        <f t="shared" si="52"/>
        <v>3.6534384859181479E-2</v>
      </c>
      <c r="I68" s="11" t="str">
        <f t="shared" si="53"/>
        <v>Caring, leisure and other service occupations</v>
      </c>
      <c r="J68" s="11">
        <v>3.3373414978435716</v>
      </c>
      <c r="K68" s="11">
        <v>4.1643147947417951</v>
      </c>
      <c r="L68" s="11">
        <v>0.82697329689822374</v>
      </c>
      <c r="M68" s="11">
        <v>2.1732375852152104</v>
      </c>
      <c r="N68" s="11">
        <v>3.0002108821134339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13.27076983622471</v>
      </c>
      <c r="C69" s="11">
        <v>17.607086535519159</v>
      </c>
      <c r="D69" s="11">
        <f t="shared" ref="D69" si="54">C69-B69</f>
        <v>4.3363166992944482</v>
      </c>
      <c r="E69" s="11">
        <v>8.1831543879785755</v>
      </c>
      <c r="F69" s="11">
        <f t="shared" ref="F69" si="55">SUM(D69:E69)</f>
        <v>12.519471087273024</v>
      </c>
      <c r="G69" s="200">
        <f t="shared" si="52"/>
        <v>3.2541165110124615E-2</v>
      </c>
      <c r="I69" s="11" t="str">
        <f t="shared" si="53"/>
        <v>Sales and customer service occupations</v>
      </c>
      <c r="J69" s="11">
        <v>1.5049796428046895</v>
      </c>
      <c r="K69" s="11">
        <v>1.8708817292041753</v>
      </c>
      <c r="L69" s="11">
        <v>0.36590208639948563</v>
      </c>
      <c r="M69" s="11">
        <v>0.78159342771198559</v>
      </c>
      <c r="N69" s="11">
        <v>1.1474955141114711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7.1776964424304568</v>
      </c>
      <c r="C70" s="11">
        <v>11.506046136140329</v>
      </c>
      <c r="D70" s="11">
        <f t="shared" si="50"/>
        <v>4.328349693709872</v>
      </c>
      <c r="E70" s="11">
        <v>4.8319444305327908</v>
      </c>
      <c r="F70" s="11">
        <f t="shared" si="51"/>
        <v>9.1602941242426628</v>
      </c>
      <c r="G70" s="200">
        <f t="shared" si="52"/>
        <v>3.4910982147464908E-2</v>
      </c>
      <c r="I70" s="11" t="str">
        <f t="shared" si="53"/>
        <v>Process, plant and machine operatives</v>
      </c>
      <c r="J70" s="11">
        <v>1.0013243430311372</v>
      </c>
      <c r="K70" s="11">
        <v>1.5091374532494233</v>
      </c>
      <c r="L70" s="11">
        <v>0.50781311021828623</v>
      </c>
      <c r="M70" s="11">
        <v>0.76033171753783946</v>
      </c>
      <c r="N70" s="11">
        <v>1.2681448277561256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1.2555821534745442</v>
      </c>
      <c r="C71" s="11">
        <v>1.8687575159436631</v>
      </c>
      <c r="D71" s="11">
        <f t="shared" si="50"/>
        <v>0.61317536246911897</v>
      </c>
      <c r="E71" s="11">
        <v>0.69914888765394356</v>
      </c>
      <c r="F71" s="11">
        <f t="shared" si="51"/>
        <v>1.3123242501230625</v>
      </c>
      <c r="G71" s="200">
        <f t="shared" si="52"/>
        <v>2.9949959911093949E-2</v>
      </c>
      <c r="I71" s="11" t="str">
        <f t="shared" si="53"/>
        <v>Elementary occupations</v>
      </c>
      <c r="J71" s="11">
        <v>1.8114349297921379</v>
      </c>
      <c r="K71" s="11">
        <v>2.9946278230288899</v>
      </c>
      <c r="L71" s="11">
        <v>1.1831928932367519</v>
      </c>
      <c r="M71" s="11">
        <v>1.4324438310480598</v>
      </c>
      <c r="N71" s="11">
        <v>2.615636724284812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0.77350790197207941</v>
      </c>
      <c r="C72" s="11">
        <v>2.5752831006072832</v>
      </c>
      <c r="D72" s="11">
        <f t="shared" si="50"/>
        <v>1.8017751986352037</v>
      </c>
      <c r="E72" s="11">
        <v>1.0791066484029663</v>
      </c>
      <c r="F72" s="11">
        <f t="shared" si="51"/>
        <v>2.8808818470381699</v>
      </c>
      <c r="G72" s="200">
        <f t="shared" si="52"/>
        <v>5.9956447836090332E-2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0.28329209849991183</v>
      </c>
      <c r="C73" s="11">
        <v>0.43167309741024146</v>
      </c>
      <c r="D73" s="11">
        <f t="shared" si="50"/>
        <v>0.14838099891032963</v>
      </c>
      <c r="E73" s="11">
        <v>0.12113096813640156</v>
      </c>
      <c r="F73" s="11">
        <f t="shared" si="51"/>
        <v>0.26951196704673119</v>
      </c>
      <c r="G73" s="200">
        <f t="shared" si="52"/>
        <v>2.4016050295032398E-2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2.0620085037522728</v>
      </c>
      <c r="C74" s="11">
        <v>2.9082636896296581</v>
      </c>
      <c r="D74" s="11">
        <f t="shared" ref="D74:D75" si="56">C74-B74</f>
        <v>0.84625518587738524</v>
      </c>
      <c r="E74" s="11">
        <v>1.2504102015007312</v>
      </c>
      <c r="F74" s="11">
        <f t="shared" ref="F74:F75" si="57">SUM(D74:E74)</f>
        <v>2.0966653873781165</v>
      </c>
      <c r="G74" s="200">
        <f t="shared" si="52"/>
        <v>3.2104452883755075E-2</v>
      </c>
      <c r="I74" s="11" t="str">
        <f>I63</f>
        <v>Managers, directors and senior officials</v>
      </c>
      <c r="J74" s="11">
        <f t="array" ref="J74:J82">MMULT(aggregation!$B$13:$AA$21,B181:B206)</f>
        <v>9.8006320235774851</v>
      </c>
      <c r="K74" s="11">
        <f t="array" ref="K74:K82">MMULT(aggregation!$B$13:$AA$21,C181:C206)</f>
        <v>10.195777765344513</v>
      </c>
      <c r="L74" s="11">
        <f t="array" ref="L74:L82">MMULT(aggregation!$B$13:$AA$21,D181:D206)</f>
        <v>0.39514574176702899</v>
      </c>
      <c r="M74" s="11">
        <f t="array" ref="M74:M82">MMULT(aggregation!$B$13:$AA$21,E181:E206)</f>
        <v>4.5187575492319851</v>
      </c>
      <c r="N74" s="11">
        <f t="array" ref="N74:N82">MMULT(aggregation!$B$13:$AA$21,F181:F206)</f>
        <v>4.9139032909990146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3.8591544651374994</v>
      </c>
      <c r="C75" s="11">
        <v>6.5545230937634642</v>
      </c>
      <c r="D75" s="11">
        <f t="shared" si="56"/>
        <v>2.6953686286259648</v>
      </c>
      <c r="E75" s="11">
        <v>2.6881775438278637</v>
      </c>
      <c r="F75" s="11">
        <f t="shared" si="57"/>
        <v>5.383546172453828</v>
      </c>
      <c r="G75" s="200">
        <f t="shared" si="52"/>
        <v>3.5868945534548224E-2</v>
      </c>
      <c r="I75" s="11" t="str">
        <f>I64</f>
        <v>Professional occupations</v>
      </c>
      <c r="J75" s="11">
        <v>11.628725423081308</v>
      </c>
      <c r="K75" s="11">
        <v>13.863950558204177</v>
      </c>
      <c r="L75" s="11">
        <v>2.2352251351228714</v>
      </c>
      <c r="M75" s="11">
        <v>5.2428172473496248</v>
      </c>
      <c r="N75" s="11">
        <v>7.4780423824724958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2.4457450301193959</v>
      </c>
      <c r="C76" s="11">
        <v>4.8280020090513363</v>
      </c>
      <c r="D76" s="11">
        <f t="shared" si="50"/>
        <v>2.3822569789319403</v>
      </c>
      <c r="E76" s="11">
        <v>2.0719611591072926</v>
      </c>
      <c r="F76" s="11">
        <f t="shared" si="51"/>
        <v>4.4542181380392325</v>
      </c>
      <c r="G76" s="200">
        <f t="shared" si="52"/>
        <v>4.1758662024805826E-2</v>
      </c>
      <c r="I76" s="11" t="str">
        <f>I65</f>
        <v>Associate professional occupations</v>
      </c>
      <c r="J76" s="11">
        <v>11.365347236599222</v>
      </c>
      <c r="K76" s="11">
        <v>12.519813992642462</v>
      </c>
      <c r="L76" s="11">
        <v>1.1544667560432402</v>
      </c>
      <c r="M76" s="11">
        <v>5.5681175942832599</v>
      </c>
      <c r="N76" s="11">
        <v>6.7225843503264997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0.45546655739975123</v>
      </c>
      <c r="C77" s="11">
        <v>0.7573749745248135</v>
      </c>
      <c r="D77" s="11">
        <f t="shared" si="50"/>
        <v>0.30190841712506228</v>
      </c>
      <c r="E77" s="11">
        <v>0.37773951986765564</v>
      </c>
      <c r="F77" s="11">
        <f t="shared" si="51"/>
        <v>0.67964793699271797</v>
      </c>
      <c r="G77" s="200">
        <f t="shared" si="52"/>
        <v>4.1085494892316055E-2</v>
      </c>
      <c r="I77" s="11" t="str">
        <f>I66</f>
        <v>Administrative and secretarial occupations</v>
      </c>
      <c r="J77" s="11">
        <v>9.906229122436045</v>
      </c>
      <c r="K77" s="11">
        <v>8.897632840789587</v>
      </c>
      <c r="L77" s="11">
        <v>-1.0085962816464578</v>
      </c>
      <c r="M77" s="11">
        <v>5.1066418434351393</v>
      </c>
      <c r="N77" s="11">
        <v>4.0980455617886813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5.2836202147737765E-2</v>
      </c>
      <c r="C78" s="11">
        <v>9.8774840552910151E-2</v>
      </c>
      <c r="D78" s="11">
        <f t="shared" si="50"/>
        <v>4.5938638405172386E-2</v>
      </c>
      <c r="E78" s="11">
        <v>4.3969431146186011E-2</v>
      </c>
      <c r="F78" s="11">
        <f t="shared" si="51"/>
        <v>8.9908069551358397E-2</v>
      </c>
      <c r="G78" s="200">
        <f t="shared" si="52"/>
        <v>4.1193070712043145E-2</v>
      </c>
      <c r="I78" s="11" t="str">
        <f t="shared" ref="I78:I82" si="58">I67</f>
        <v>Skilled trades occupations</v>
      </c>
      <c r="J78" s="11">
        <v>11.471414903424826</v>
      </c>
      <c r="K78" s="11">
        <v>12.063150544733132</v>
      </c>
      <c r="L78" s="11">
        <v>0.59173564130830447</v>
      </c>
      <c r="M78" s="11">
        <v>4.5813372920224928</v>
      </c>
      <c r="N78" s="11">
        <v>5.1730729333307979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0.26980585094314541</v>
      </c>
      <c r="C79" s="11">
        <v>0.55241568689579656</v>
      </c>
      <c r="D79" s="11">
        <f t="shared" si="50"/>
        <v>0.28260983595265116</v>
      </c>
      <c r="E79" s="11">
        <v>0.21747874930512989</v>
      </c>
      <c r="F79" s="11">
        <f t="shared" si="51"/>
        <v>0.50008858525778099</v>
      </c>
      <c r="G79" s="200">
        <f t="shared" si="52"/>
        <v>4.0196579969217883E-2</v>
      </c>
      <c r="I79" s="11" t="str">
        <f t="shared" si="58"/>
        <v>Caring, leisure and other service occupations</v>
      </c>
      <c r="J79" s="11">
        <v>15.564345176896406</v>
      </c>
      <c r="K79" s="11">
        <v>19.096974855251457</v>
      </c>
      <c r="L79" s="11">
        <v>3.5326296783550508</v>
      </c>
      <c r="M79" s="11">
        <v>10.165997848298451</v>
      </c>
      <c r="N79" s="11">
        <v>13.698627526653503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9.3940930575010809E-2</v>
      </c>
      <c r="C80" s="11">
        <v>0.13510453984379528</v>
      </c>
      <c r="D80" s="11">
        <f t="shared" ref="D80" si="59">C80-B80</f>
        <v>4.1163609268784471E-2</v>
      </c>
      <c r="E80" s="11">
        <v>6.2379838634633589E-2</v>
      </c>
      <c r="F80" s="11">
        <f t="shared" ref="F80" si="60">SUM(D80:E80)</f>
        <v>0.10354344790341806</v>
      </c>
      <c r="G80" s="200">
        <f t="shared" si="52"/>
        <v>3.4532459626812617E-2</v>
      </c>
      <c r="I80" s="11" t="str">
        <f t="shared" si="58"/>
        <v>Sales and customer service occupations</v>
      </c>
      <c r="J80" s="11">
        <v>8.7396153190288466</v>
      </c>
      <c r="K80" s="11">
        <v>10.106706725470156</v>
      </c>
      <c r="L80" s="11">
        <v>1.3670914064413091</v>
      </c>
      <c r="M80" s="11">
        <v>4.4191470572676792</v>
      </c>
      <c r="N80" s="11">
        <v>5.7862384637089885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0.28743423916788702</v>
      </c>
      <c r="C81" s="11">
        <v>0.61925661928829356</v>
      </c>
      <c r="D81" s="11">
        <f t="shared" si="50"/>
        <v>0.33182238012040655</v>
      </c>
      <c r="E81" s="11">
        <v>0.26203425408078662</v>
      </c>
      <c r="F81" s="11">
        <f t="shared" si="51"/>
        <v>0.59385663420119317</v>
      </c>
      <c r="G81" s="200">
        <f t="shared" si="52"/>
        <v>4.4143733365899163E-2</v>
      </c>
      <c r="I81" s="11" t="str">
        <f t="shared" si="58"/>
        <v>Process, plant and machine operatives</v>
      </c>
      <c r="J81" s="11">
        <v>5.2215113666009945</v>
      </c>
      <c r="K81" s="11">
        <v>7.3130728947523203</v>
      </c>
      <c r="L81" s="11">
        <v>2.0915615281513258</v>
      </c>
      <c r="M81" s="11">
        <v>2.9307576969696476</v>
      </c>
      <c r="N81" s="11">
        <v>5.022319225120973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1.3630440230716372</v>
      </c>
      <c r="C82" s="11">
        <v>3.0248430146597878</v>
      </c>
      <c r="D82" s="11">
        <f t="shared" si="50"/>
        <v>1.6617989915881506</v>
      </c>
      <c r="E82" s="11">
        <v>1.3563244471855731</v>
      </c>
      <c r="F82" s="11">
        <f t="shared" si="51"/>
        <v>3.0181234387737237</v>
      </c>
      <c r="G82" s="200">
        <f t="shared" si="52"/>
        <v>4.7121825126596351E-2</v>
      </c>
      <c r="I82" s="11" t="str">
        <f t="shared" si="58"/>
        <v>Elementary occupations</v>
      </c>
      <c r="J82" s="11">
        <v>8.5635050660173722</v>
      </c>
      <c r="K82" s="11">
        <v>9.305875497513</v>
      </c>
      <c r="L82" s="11">
        <v>0.74237043149562809</v>
      </c>
      <c r="M82" s="11">
        <v>4.5792646308039444</v>
      </c>
      <c r="N82" s="11">
        <v>5.3216350622995723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0.2196559434204276</v>
      </c>
      <c r="C83" s="11">
        <v>0.3447440415710335</v>
      </c>
      <c r="D83" s="11">
        <f t="shared" ref="D83:D84" si="61">C83-B83</f>
        <v>0.1250880981506059</v>
      </c>
      <c r="E83" s="11">
        <v>0.1535310371108291</v>
      </c>
      <c r="F83" s="11">
        <f t="shared" ref="F83:F84" si="62">SUM(D83:E83)</f>
        <v>0.278619135261435</v>
      </c>
      <c r="G83" s="200">
        <f t="shared" si="52"/>
        <v>3.5966157617991268E-2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1.8567667488644982E-2</v>
      </c>
      <c r="C84" s="11">
        <v>2.6398942582474678E-2</v>
      </c>
      <c r="D84" s="11">
        <f t="shared" si="61"/>
        <v>7.8312750938296961E-3</v>
      </c>
      <c r="E84" s="11">
        <v>1.1941355138148917E-2</v>
      </c>
      <c r="F84" s="11">
        <f t="shared" si="62"/>
        <v>1.9772630231978613E-2</v>
      </c>
      <c r="G84" s="200">
        <f t="shared" si="52"/>
        <v>3.3660838932050963E-2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0.89322076894163649</v>
      </c>
      <c r="C85" s="11">
        <v>1.7485571539777216</v>
      </c>
      <c r="D85" s="11">
        <f t="shared" si="50"/>
        <v>0.85533638503608511</v>
      </c>
      <c r="E85" s="11">
        <v>0.66016106351656445</v>
      </c>
      <c r="F85" s="11">
        <f t="shared" si="51"/>
        <v>1.5154974485526496</v>
      </c>
      <c r="G85" s="200">
        <f t="shared" si="52"/>
        <v>3.7579288209233175E-2</v>
      </c>
      <c r="I85" s="11" t="str">
        <f>I74</f>
        <v>Managers, directors and senior officials</v>
      </c>
      <c r="J85" s="11">
        <f t="array" ref="J85:J93">MMULT(aggregation!$B$13:$AA$21,B210:B235)</f>
        <v>9.2562968816098827</v>
      </c>
      <c r="K85" s="11">
        <f t="array" ref="K85:K93">MMULT(aggregation!$B$13:$AA$21,C210:C235)</f>
        <v>7.027267194720312</v>
      </c>
      <c r="L85" s="11">
        <f t="array" ref="L85:L93">MMULT(aggregation!$B$13:$AA$21,D210:D235)</f>
        <v>-2.2290296868895707</v>
      </c>
      <c r="M85" s="11">
        <f t="array" ref="M85:M93">MMULT(aggregation!$B$13:$AA$21,E210:E235)</f>
        <v>3.8755995710792441</v>
      </c>
      <c r="N85" s="11">
        <f t="array" ref="N85:N93">MMULT(aggregation!$B$13:$AA$21,F210:F235)</f>
        <v>1.6465698841896734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0.30075091433892215</v>
      </c>
      <c r="C86" s="11">
        <v>0.61800977423702996</v>
      </c>
      <c r="D86" s="11">
        <f t="shared" si="50"/>
        <v>0.31725885989810781</v>
      </c>
      <c r="E86" s="11">
        <v>0.23358331343455188</v>
      </c>
      <c r="F86" s="11">
        <f t="shared" si="51"/>
        <v>0.55084217333265972</v>
      </c>
      <c r="G86" s="200">
        <f t="shared" si="52"/>
        <v>3.9059464438655933E-2</v>
      </c>
      <c r="I86" s="11" t="str">
        <f>I75</f>
        <v>Professional occupations</v>
      </c>
      <c r="J86" s="11">
        <v>9.9368583354276137</v>
      </c>
      <c r="K86" s="11">
        <v>9.2581557870270235</v>
      </c>
      <c r="L86" s="11">
        <v>-0.67870254840058886</v>
      </c>
      <c r="M86" s="11">
        <v>3.9015338783601021</v>
      </c>
      <c r="N86" s="11">
        <v>3.2228313299595128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0.12367950075160004</v>
      </c>
      <c r="C87" s="11">
        <v>0.33304182996504844</v>
      </c>
      <c r="D87" s="11">
        <f t="shared" ref="D87:D88" si="63">C87-B87</f>
        <v>0.20936232921344838</v>
      </c>
      <c r="E87" s="11">
        <v>0.1183876297640899</v>
      </c>
      <c r="F87" s="11">
        <f t="shared" ref="F87:F88" si="64">SUM(D87:E87)</f>
        <v>0.32774995897753828</v>
      </c>
      <c r="G87" s="200">
        <f t="shared" si="52"/>
        <v>4.5785316842283708E-2</v>
      </c>
      <c r="I87" s="11" t="str">
        <f>I76</f>
        <v>Associate professional occupations</v>
      </c>
      <c r="J87" s="11">
        <v>9.9340496264042812</v>
      </c>
      <c r="K87" s="11">
        <v>8.2416001837780115</v>
      </c>
      <c r="L87" s="11">
        <v>-1.6924494426262722</v>
      </c>
      <c r="M87" s="11">
        <v>3.7983420736659159</v>
      </c>
      <c r="N87" s="11">
        <v>2.105892631039644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0.26666086461494121</v>
      </c>
      <c r="C88" s="11">
        <v>0.51346142970430442</v>
      </c>
      <c r="D88" s="11">
        <f t="shared" si="63"/>
        <v>0.24680056508936321</v>
      </c>
      <c r="E88" s="11">
        <v>0.25880201406885717</v>
      </c>
      <c r="F88" s="11">
        <f t="shared" si="64"/>
        <v>0.50560257915822038</v>
      </c>
      <c r="G88" s="200">
        <f t="shared" si="52"/>
        <v>4.6258141561140276E-2</v>
      </c>
      <c r="I88" s="11" t="str">
        <f>I77</f>
        <v>Administrative and secretarial occupations</v>
      </c>
      <c r="J88" s="11">
        <v>12.141632062802444</v>
      </c>
      <c r="K88" s="11">
        <v>6.9285485196676921</v>
      </c>
      <c r="L88" s="11">
        <v>-5.2130835431347506</v>
      </c>
      <c r="M88" s="11">
        <v>4.4079089190991461</v>
      </c>
      <c r="N88" s="11">
        <v>-0.80517462403560458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5.721805245957106E-2</v>
      </c>
      <c r="C89" s="11">
        <v>0.26585051212903943</v>
      </c>
      <c r="D89" s="11">
        <f t="shared" si="50"/>
        <v>0.20863245966946836</v>
      </c>
      <c r="E89" s="11">
        <v>0.10740262788241492</v>
      </c>
      <c r="F89" s="11">
        <f t="shared" si="51"/>
        <v>0.31603508755188325</v>
      </c>
      <c r="G89" s="200">
        <f t="shared" si="52"/>
        <v>7.2992668901078916E-2</v>
      </c>
      <c r="I89" s="11" t="str">
        <f t="shared" ref="I89:I93" si="65">I78</f>
        <v>Skilled trades occupations</v>
      </c>
      <c r="J89" s="11">
        <v>11.141009376346707</v>
      </c>
      <c r="K89" s="11">
        <v>9.2097551776671693</v>
      </c>
      <c r="L89" s="11">
        <v>-1.9312541986795371</v>
      </c>
      <c r="M89" s="11">
        <v>4.2739086267245003</v>
      </c>
      <c r="N89" s="11">
        <v>2.342654428044963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0.86023162149621379</v>
      </c>
      <c r="C90" s="11">
        <v>1.5771162982897717</v>
      </c>
      <c r="D90" s="11">
        <f t="shared" ref="D90" si="66">C90-B90</f>
        <v>0.71688467679355794</v>
      </c>
      <c r="E90" s="11">
        <v>0.70948566655042622</v>
      </c>
      <c r="F90" s="11">
        <f t="shared" ref="F90" si="67">SUM(D90:E90)</f>
        <v>1.4263703433439843</v>
      </c>
      <c r="G90" s="200">
        <f t="shared" ref="G90:G91" si="68">IF(B90&gt;0,(1+(E90/B90))^(1/($C$6-$B$6))-1,0)</f>
        <v>4.0911330426360193E-2</v>
      </c>
      <c r="I90" s="11" t="str">
        <f t="shared" si="65"/>
        <v>Caring, leisure and other service occupations</v>
      </c>
      <c r="J90" s="11">
        <v>12.148386654482541</v>
      </c>
      <c r="K90" s="11">
        <v>10.330613408287453</v>
      </c>
      <c r="L90" s="11">
        <v>-1.8177732461950875</v>
      </c>
      <c r="M90" s="11">
        <v>5.6017979539903582</v>
      </c>
      <c r="N90" s="11">
        <v>3.7840247077952713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53.09139288990464</v>
      </c>
      <c r="C91" s="11">
        <f t="shared" ref="C91:F91" si="69">SUM(C65:C90)</f>
        <v>88.11178800359761</v>
      </c>
      <c r="D91" s="11">
        <f t="shared" si="69"/>
        <v>35.020395113692977</v>
      </c>
      <c r="E91" s="11">
        <f t="shared" si="69"/>
        <v>36.921071364519555</v>
      </c>
      <c r="F91" s="11">
        <f t="shared" si="69"/>
        <v>71.941466478212533</v>
      </c>
      <c r="G91" s="200">
        <f t="shared" si="68"/>
        <v>3.5822249547619478E-2</v>
      </c>
      <c r="I91" s="11" t="str">
        <f t="shared" si="65"/>
        <v>Sales and customer service occupations</v>
      </c>
      <c r="J91" s="11">
        <v>9.2747760411788462</v>
      </c>
      <c r="K91" s="11">
        <v>8.1564378449474653</v>
      </c>
      <c r="L91" s="11">
        <v>-1.1183381962313805</v>
      </c>
      <c r="M91" s="11">
        <v>4.1159196034300498</v>
      </c>
      <c r="N91" s="11">
        <v>2.9975814071986688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8.9301112298903309</v>
      </c>
      <c r="K92" s="11">
        <v>9.2339281233629542</v>
      </c>
      <c r="L92" s="11">
        <v>0.30381689347262464</v>
      </c>
      <c r="M92" s="11">
        <v>4.6071058021758766</v>
      </c>
      <c r="N92" s="11">
        <v>4.9109226956485017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15.397146602787725</v>
      </c>
      <c r="K93" s="11">
        <v>14.390024414324127</v>
      </c>
      <c r="L93" s="11">
        <v>-1.0071221884635975</v>
      </c>
      <c r="M93" s="11">
        <v>7.1341131162279439</v>
      </c>
      <c r="N93" s="11">
        <v>6.1269909277643464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11.713526715338606</v>
      </c>
      <c r="C94" s="11">
        <v>12.806655846046628</v>
      </c>
      <c r="D94" s="11">
        <f>C94-B94</f>
        <v>1.0931291307080215</v>
      </c>
      <c r="E94" s="11">
        <v>6.6422840091264392</v>
      </c>
      <c r="F94" s="11">
        <f>SUM(D94:E94)</f>
        <v>7.7354131398344608</v>
      </c>
      <c r="G94" s="200">
        <f>IF(B94&gt;0,(1+(E94/B94))^(1/($C$6-$B$6))-1,0)</f>
        <v>3.0399707096607109E-2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3.8935150050412313</v>
      </c>
      <c r="C95" s="11">
        <v>5.0733053294200063</v>
      </c>
      <c r="D95" s="11">
        <f t="shared" ref="D95:D118" si="72">C95-B95</f>
        <v>1.1797903243787751</v>
      </c>
      <c r="E95" s="11">
        <v>2.7538123137747474</v>
      </c>
      <c r="F95" s="11">
        <f t="shared" ref="F95:F118" si="73">SUM(D95:E95)</f>
        <v>3.9336026381535225</v>
      </c>
      <c r="G95" s="200">
        <f t="shared" ref="G95:G120" si="74">IF(B95&gt;0,(1+(E95/B95))^(1/($C$6-$B$6))-1,0)</f>
        <v>3.6303617309495273E-2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13.78146135911739</v>
      </c>
      <c r="C96" s="11">
        <v>18.64421777743614</v>
      </c>
      <c r="D96" s="11">
        <f t="shared" si="72"/>
        <v>4.8627564183187495</v>
      </c>
      <c r="E96" s="11">
        <v>6.6116816952068644</v>
      </c>
      <c r="F96" s="11">
        <f t="shared" si="73"/>
        <v>11.474438113525615</v>
      </c>
      <c r="G96" s="200">
        <f t="shared" si="74"/>
        <v>2.6469208757657237E-2</v>
      </c>
      <c r="I96" s="11" t="str">
        <f>I85</f>
        <v>Managers, directors and senior officials</v>
      </c>
      <c r="J96" s="11">
        <f t="array" ref="J96:J104">MMULT(aggregation!$B$13:$AA$21,B239:B264)</f>
        <v>5.968888638214489</v>
      </c>
      <c r="K96" s="11">
        <f t="array" ref="K96:K104">MMULT(aggregation!$B$13:$AA$21,C239:C264)</f>
        <v>4.2372563154932319</v>
      </c>
      <c r="L96" s="11">
        <f t="array" ref="L96:L104">MMULT(aggregation!$B$13:$AA$21,D239:D264)</f>
        <v>-1.7316323227212571</v>
      </c>
      <c r="M96" s="11">
        <f t="array" ref="M96:M104">MMULT(aggregation!$B$13:$AA$21,E239:E264)</f>
        <v>2.2487757728052746</v>
      </c>
      <c r="N96" s="11">
        <f t="array" ref="N96:N104">MMULT(aggregation!$B$13:$AA$21,F239:F264)</f>
        <v>0.51714345008401763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7.2380884320428578</v>
      </c>
      <c r="C97" s="11">
        <v>8.4893884881416906</v>
      </c>
      <c r="D97" s="11">
        <f t="shared" si="72"/>
        <v>1.2513000560988328</v>
      </c>
      <c r="E97" s="11">
        <v>4.3628312531246056</v>
      </c>
      <c r="F97" s="11">
        <f t="shared" si="73"/>
        <v>5.6141313092234384</v>
      </c>
      <c r="G97" s="200">
        <f t="shared" si="74"/>
        <v>3.1948210687100742E-2</v>
      </c>
      <c r="I97" s="11" t="str">
        <f>I86</f>
        <v>Professional occupations</v>
      </c>
      <c r="J97" s="11">
        <v>6.0916069340807422</v>
      </c>
      <c r="K97" s="11">
        <v>4.5608240606276294</v>
      </c>
      <c r="L97" s="11">
        <v>-1.5307828734531128</v>
      </c>
      <c r="M97" s="11">
        <v>2.0783636908520289</v>
      </c>
      <c r="N97" s="11">
        <v>0.54758081739891606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8.6940411347712931</v>
      </c>
      <c r="C98" s="11">
        <v>5.4326530452849822</v>
      </c>
      <c r="D98" s="11">
        <f t="shared" ref="D98" si="75">C98-B98</f>
        <v>-3.261388089486311</v>
      </c>
      <c r="E98" s="11">
        <v>3.3538021656031298</v>
      </c>
      <c r="F98" s="11">
        <f t="shared" ref="F98" si="76">SUM(D98:E98)</f>
        <v>9.2414076116818844E-2</v>
      </c>
      <c r="G98" s="200">
        <f t="shared" si="74"/>
        <v>2.1988105625790233E-2</v>
      </c>
      <c r="I98" s="11" t="str">
        <f>I87</f>
        <v>Associate professional occupations</v>
      </c>
      <c r="J98" s="11">
        <v>6.100180853886835</v>
      </c>
      <c r="K98" s="11">
        <v>4.1306997590997607</v>
      </c>
      <c r="L98" s="11">
        <v>-1.9694810947870747</v>
      </c>
      <c r="M98" s="11">
        <v>1.8981605978278657</v>
      </c>
      <c r="N98" s="11">
        <v>-7.1320496959208723E-2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13.901675154034283</v>
      </c>
      <c r="C99" s="11">
        <v>15.632118399344042</v>
      </c>
      <c r="D99" s="11">
        <f t="shared" si="72"/>
        <v>1.7304432453097593</v>
      </c>
      <c r="E99" s="11">
        <v>7.4685948592501123</v>
      </c>
      <c r="F99" s="11">
        <f t="shared" si="73"/>
        <v>9.1990381045598717</v>
      </c>
      <c r="G99" s="200">
        <f t="shared" si="74"/>
        <v>2.9080917160874131E-2</v>
      </c>
      <c r="I99" s="11" t="str">
        <f>I88</f>
        <v>Administrative and secretarial occupations</v>
      </c>
      <c r="J99" s="11">
        <v>7.1817850549060376</v>
      </c>
      <c r="K99" s="11">
        <v>1.5849485015677363</v>
      </c>
      <c r="L99" s="11">
        <v>-5.5968365533383011</v>
      </c>
      <c r="M99" s="11">
        <v>1.5825893155846857</v>
      </c>
      <c r="N99" s="11">
        <v>-4.014247237753616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3.2579780044490154</v>
      </c>
      <c r="C100" s="11">
        <v>3.719568828490206</v>
      </c>
      <c r="D100" s="11">
        <f t="shared" si="72"/>
        <v>0.46159082404119056</v>
      </c>
      <c r="E100" s="11">
        <v>1.4978047059069977</v>
      </c>
      <c r="F100" s="11">
        <f t="shared" si="73"/>
        <v>1.9593955299481882</v>
      </c>
      <c r="G100" s="200">
        <f t="shared" si="74"/>
        <v>2.5537606009617964E-2</v>
      </c>
      <c r="I100" s="11" t="str">
        <f t="shared" ref="I100:I104" si="77">I89</f>
        <v>Skilled trades occupations</v>
      </c>
      <c r="J100" s="11">
        <v>6.5839713336493899</v>
      </c>
      <c r="K100" s="11">
        <v>5.1841374205298623</v>
      </c>
      <c r="L100" s="11">
        <v>-1.3998339131195283</v>
      </c>
      <c r="M100" s="11">
        <v>2.3843669953255007</v>
      </c>
      <c r="N100" s="11">
        <v>0.98453308220597258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2.5702979320416666</v>
      </c>
      <c r="C101" s="11">
        <v>6.0405192959824809</v>
      </c>
      <c r="D101" s="11">
        <f t="shared" si="72"/>
        <v>3.4702213639408144</v>
      </c>
      <c r="E101" s="11">
        <v>3.0532330540218999</v>
      </c>
      <c r="F101" s="11">
        <f t="shared" si="73"/>
        <v>6.5234544179627143</v>
      </c>
      <c r="G101" s="200">
        <f t="shared" si="74"/>
        <v>5.3582079483564415E-2</v>
      </c>
      <c r="I101" s="11" t="str">
        <f t="shared" si="77"/>
        <v>Caring, leisure and other service occupations</v>
      </c>
      <c r="J101" s="11">
        <v>3.6821951102019992</v>
      </c>
      <c r="K101" s="11">
        <v>2.3364702624094469</v>
      </c>
      <c r="L101" s="11">
        <v>-1.3457248477925525</v>
      </c>
      <c r="M101" s="11">
        <v>1.107268273062024</v>
      </c>
      <c r="N101" s="11">
        <v>-0.23845657473052848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1.3409601111959064</v>
      </c>
      <c r="C102" s="11">
        <v>1.774764408202524</v>
      </c>
      <c r="D102" s="11">
        <f t="shared" si="72"/>
        <v>0.4338042970066176</v>
      </c>
      <c r="E102" s="11">
        <v>0.6206347147121567</v>
      </c>
      <c r="F102" s="11">
        <f t="shared" si="73"/>
        <v>1.0544390117187743</v>
      </c>
      <c r="G102" s="200">
        <f t="shared" si="74"/>
        <v>2.5682383808973697E-2</v>
      </c>
      <c r="I102" s="11" t="str">
        <f t="shared" si="77"/>
        <v>Sales and customer service occupations</v>
      </c>
      <c r="J102" s="11">
        <v>5.9771286035548261</v>
      </c>
      <c r="K102" s="11">
        <v>2.915683423955242</v>
      </c>
      <c r="L102" s="11">
        <v>-3.0614451795995836</v>
      </c>
      <c r="M102" s="11">
        <v>1.6006834466188382</v>
      </c>
      <c r="N102" s="11">
        <v>-1.4607617329807456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4.5969446712400179</v>
      </c>
      <c r="C103" s="11">
        <v>4.2614577836365699</v>
      </c>
      <c r="D103" s="11">
        <f t="shared" ref="D103:D104" si="78">C103-B103</f>
        <v>-0.33548688760344803</v>
      </c>
      <c r="E103" s="11">
        <v>1.995029053469445</v>
      </c>
      <c r="F103" s="11">
        <f t="shared" ref="F103:F104" si="79">SUM(D103:E103)</f>
        <v>1.659542165865997</v>
      </c>
      <c r="G103" s="200">
        <f t="shared" si="74"/>
        <v>2.4321793159898464E-2</v>
      </c>
      <c r="I103" s="11" t="str">
        <f t="shared" si="77"/>
        <v>Process, plant and machine operatives</v>
      </c>
      <c r="J103" s="11">
        <v>6.9591428442776238</v>
      </c>
      <c r="K103" s="11">
        <v>4.6171610975152912</v>
      </c>
      <c r="L103" s="11">
        <v>-2.3419817467623334</v>
      </c>
      <c r="M103" s="11">
        <v>2.6204882189480756</v>
      </c>
      <c r="N103" s="11">
        <v>0.27850647218574198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8.9774482860208487</v>
      </c>
      <c r="C104" s="11">
        <v>10.161522974567811</v>
      </c>
      <c r="D104" s="11">
        <f t="shared" si="78"/>
        <v>1.1840746885469624</v>
      </c>
      <c r="E104" s="11">
        <v>4.7662230809184418</v>
      </c>
      <c r="F104" s="11">
        <f t="shared" si="79"/>
        <v>5.9502977694654042</v>
      </c>
      <c r="G104" s="200">
        <f t="shared" si="74"/>
        <v>2.8797712617648186E-2</v>
      </c>
      <c r="I104" s="11" t="str">
        <f t="shared" si="77"/>
        <v>Elementary occupations</v>
      </c>
      <c r="J104" s="11">
        <v>14.712690648580342</v>
      </c>
      <c r="K104" s="11">
        <v>11.312919912642855</v>
      </c>
      <c r="L104" s="11">
        <v>-3.3997707359374867</v>
      </c>
      <c r="M104" s="11">
        <v>5.6391653740015553</v>
      </c>
      <c r="N104" s="11">
        <v>2.239394638064069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8.1991623246263963</v>
      </c>
      <c r="C105" s="11">
        <v>11.067521610055893</v>
      </c>
      <c r="D105" s="11">
        <f t="shared" si="72"/>
        <v>2.8683592854294968</v>
      </c>
      <c r="E105" s="11">
        <v>5.4781543161867905</v>
      </c>
      <c r="F105" s="11">
        <f t="shared" si="73"/>
        <v>8.3465136016162873</v>
      </c>
      <c r="G105" s="200">
        <f t="shared" si="74"/>
        <v>3.4702331734713709E-2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1.6492760198526586</v>
      </c>
      <c r="C106" s="11">
        <v>2.2067286565721056</v>
      </c>
      <c r="D106" s="11">
        <f t="shared" si="72"/>
        <v>0.557452636719447</v>
      </c>
      <c r="E106" s="11">
        <v>1.22968659210528</v>
      </c>
      <c r="F106" s="11">
        <f t="shared" si="73"/>
        <v>1.787139228824727</v>
      </c>
      <c r="G106" s="200">
        <f t="shared" si="74"/>
        <v>3.7837865863631803E-2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0.66169611894276448</v>
      </c>
      <c r="C107" s="11">
        <v>0.97620510268620286</v>
      </c>
      <c r="D107" s="11">
        <f t="shared" si="72"/>
        <v>0.31450898374343839</v>
      </c>
      <c r="E107" s="11">
        <v>0.53623391992625047</v>
      </c>
      <c r="F107" s="11">
        <f t="shared" si="73"/>
        <v>0.85074290366968885</v>
      </c>
      <c r="G107" s="200">
        <f t="shared" si="74"/>
        <v>4.03629030556929E-2</v>
      </c>
      <c r="I107" s="11" t="str">
        <f>I96</f>
        <v>Managers, directors and senior officials</v>
      </c>
      <c r="J107" s="11">
        <f t="array" ref="J107:J115">MMULT(aggregation!$B$13:$AA$21,B268:B293)</f>
        <v>1.252290910670413</v>
      </c>
      <c r="K107" s="11">
        <f t="array" ref="K107:K115">MMULT(aggregation!$B$13:$AA$21,C268:C293)</f>
        <v>1.0405784619931668</v>
      </c>
      <c r="L107" s="11">
        <f t="array" ref="L107:L115">MMULT(aggregation!$B$13:$AA$21,D268:D293)</f>
        <v>-0.21171244867724603</v>
      </c>
      <c r="M107" s="11">
        <f t="array" ref="M107:M115">MMULT(aggregation!$B$13:$AA$21,E268:E293)</f>
        <v>0.36101975914919676</v>
      </c>
      <c r="N107" s="11">
        <f t="array" ref="N107:N115">MMULT(aggregation!$B$13:$AA$21,F268:F293)</f>
        <v>0.14930731047195073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0.84639213181618411</v>
      </c>
      <c r="C108" s="11">
        <v>1.2052463407740592</v>
      </c>
      <c r="D108" s="11">
        <f t="shared" si="72"/>
        <v>0.35885420895787512</v>
      </c>
      <c r="E108" s="11">
        <v>0.51049174065914382</v>
      </c>
      <c r="F108" s="11">
        <f t="shared" si="73"/>
        <v>0.86934594961701894</v>
      </c>
      <c r="G108" s="200">
        <f t="shared" si="74"/>
        <v>3.1964452245447639E-2</v>
      </c>
      <c r="I108" s="11" t="str">
        <f>I97</f>
        <v>Professional occupations</v>
      </c>
      <c r="J108" s="11">
        <v>1.1198140392847971</v>
      </c>
      <c r="K108" s="11">
        <v>1.2250983276221394</v>
      </c>
      <c r="L108" s="11">
        <v>0.1052842883373422</v>
      </c>
      <c r="M108" s="11">
        <v>0.37833705186461741</v>
      </c>
      <c r="N108" s="11">
        <v>0.48362134020195957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0.38122266545254768</v>
      </c>
      <c r="C109" s="11">
        <v>0.47660063407224812</v>
      </c>
      <c r="D109" s="11">
        <f t="shared" ref="D109" si="80">C109-B109</f>
        <v>9.5377968619700437E-2</v>
      </c>
      <c r="E109" s="11">
        <v>0.23373251834876374</v>
      </c>
      <c r="F109" s="11">
        <f t="shared" ref="F109" si="81">SUM(D109:E109)</f>
        <v>0.32911048696846418</v>
      </c>
      <c r="G109" s="200">
        <f t="shared" si="74"/>
        <v>3.2391254381933132E-2</v>
      </c>
      <c r="I109" s="11" t="str">
        <f>I98</f>
        <v>Associate professional occupations</v>
      </c>
      <c r="J109" s="11">
        <v>1.1330481883452936</v>
      </c>
      <c r="K109" s="11">
        <v>1.0795120427485789</v>
      </c>
      <c r="L109" s="11">
        <v>-5.3536145596714532E-2</v>
      </c>
      <c r="M109" s="11">
        <v>0.3385924633863987</v>
      </c>
      <c r="N109" s="11">
        <v>0.28505631778968415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0.83443675589143451</v>
      </c>
      <c r="C110" s="11">
        <v>1.4343345014597779</v>
      </c>
      <c r="D110" s="11">
        <f t="shared" si="72"/>
        <v>0.59989774556834341</v>
      </c>
      <c r="E110" s="11">
        <v>0.63865940414134181</v>
      </c>
      <c r="F110" s="11">
        <f t="shared" si="73"/>
        <v>1.2385571497096852</v>
      </c>
      <c r="G110" s="200">
        <f t="shared" si="74"/>
        <v>3.8617999528079316E-2</v>
      </c>
      <c r="I110" s="11" t="str">
        <f>I99</f>
        <v>Administrative and secretarial occupations</v>
      </c>
      <c r="J110" s="11">
        <v>1.5525004349301599</v>
      </c>
      <c r="K110" s="11">
        <v>1.2759961074748905</v>
      </c>
      <c r="L110" s="11">
        <v>-0.27650432745526943</v>
      </c>
      <c r="M110" s="11">
        <v>0.44552841405877519</v>
      </c>
      <c r="N110" s="11">
        <v>0.16902408660350579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4.9482875869318184</v>
      </c>
      <c r="C111" s="11">
        <v>7.2502476269996983</v>
      </c>
      <c r="D111" s="11">
        <f>C111-B111</f>
        <v>2.3019600400678799</v>
      </c>
      <c r="E111" s="11">
        <v>3.9241190918262414</v>
      </c>
      <c r="F111" s="11">
        <f>SUM(D111:E111)</f>
        <v>6.2260791318941209</v>
      </c>
      <c r="G111" s="200">
        <f t="shared" si="74"/>
        <v>3.9694549402922163E-2</v>
      </c>
      <c r="I111" s="11" t="str">
        <f t="shared" ref="I111:I115" si="82">I100</f>
        <v>Skilled trades occupations</v>
      </c>
      <c r="J111" s="11">
        <v>2.243389983215303</v>
      </c>
      <c r="K111" s="11">
        <v>1.1121951471175049</v>
      </c>
      <c r="L111" s="11">
        <v>-1.1311948360977979</v>
      </c>
      <c r="M111" s="11">
        <v>0.49213822455837863</v>
      </c>
      <c r="N111" s="11">
        <v>-0.63905661153941928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1.3159147412821737</v>
      </c>
      <c r="C112" s="11">
        <v>2.1484821136561796</v>
      </c>
      <c r="D112" s="11">
        <f t="shared" ref="D112:D113" si="83">C112-B112</f>
        <v>0.83256737237400591</v>
      </c>
      <c r="E112" s="11">
        <v>1.029017091821897</v>
      </c>
      <c r="F112" s="11">
        <f t="shared" ref="F112:F113" si="84">SUM(D112:E112)</f>
        <v>1.861584464195903</v>
      </c>
      <c r="G112" s="200">
        <f t="shared" si="74"/>
        <v>3.926626789785681E-2</v>
      </c>
      <c r="I112" s="11" t="str">
        <f t="shared" si="82"/>
        <v>Caring, leisure and other service occupations</v>
      </c>
      <c r="J112" s="11">
        <v>0.77428865233094468</v>
      </c>
      <c r="K112" s="11">
        <v>0.43853356701560658</v>
      </c>
      <c r="L112" s="11">
        <v>-0.33575508531533815</v>
      </c>
      <c r="M112" s="11">
        <v>0.15870254314244911</v>
      </c>
      <c r="N112" s="11">
        <v>-0.17705254217288907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8.4329398221244939E-2</v>
      </c>
      <c r="C113" s="11">
        <v>0.11749373125474596</v>
      </c>
      <c r="D113" s="11">
        <f t="shared" si="83"/>
        <v>3.3164333033501026E-2</v>
      </c>
      <c r="E113" s="11">
        <v>6.4660074039517151E-2</v>
      </c>
      <c r="F113" s="11">
        <f t="shared" si="84"/>
        <v>9.7824407073018177E-2</v>
      </c>
      <c r="G113" s="200">
        <f t="shared" si="74"/>
        <v>3.8672034496902041E-2</v>
      </c>
      <c r="I113" s="11" t="str">
        <f t="shared" si="82"/>
        <v>Sales and customer service occupations</v>
      </c>
      <c r="J113" s="11">
        <v>1.7933648802961271</v>
      </c>
      <c r="K113" s="11">
        <v>1.0568581103532577</v>
      </c>
      <c r="L113" s="11">
        <v>-0.73650676994286957</v>
      </c>
      <c r="M113" s="11">
        <v>0.35210807906332986</v>
      </c>
      <c r="N113" s="11">
        <v>-0.38439869087953971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3.8815735092845718</v>
      </c>
      <c r="C114" s="11">
        <v>5.536566285431328</v>
      </c>
      <c r="D114" s="11">
        <f t="shared" si="72"/>
        <v>1.6549927761467562</v>
      </c>
      <c r="E114" s="11">
        <v>2.4900893763471519</v>
      </c>
      <c r="F114" s="11">
        <f t="shared" si="73"/>
        <v>4.1450821524939077</v>
      </c>
      <c r="G114" s="200">
        <f t="shared" si="74"/>
        <v>3.3593251256149648E-2</v>
      </c>
      <c r="I114" s="11" t="str">
        <f t="shared" si="82"/>
        <v>Process, plant and machine operatives</v>
      </c>
      <c r="J114" s="11">
        <v>2.4420236849142012</v>
      </c>
      <c r="K114" s="11">
        <v>0.94275564612549012</v>
      </c>
      <c r="L114" s="11">
        <v>-1.499268038788711</v>
      </c>
      <c r="M114" s="11">
        <v>0.51780414840214994</v>
      </c>
      <c r="N114" s="11">
        <v>-0.9814638903865609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1.3023466798375329</v>
      </c>
      <c r="C115" s="11">
        <v>2.037496510480354</v>
      </c>
      <c r="D115" s="11">
        <f t="shared" si="72"/>
        <v>0.73514983064282102</v>
      </c>
      <c r="E115" s="11">
        <v>0.84773037094592751</v>
      </c>
      <c r="F115" s="11">
        <f t="shared" si="73"/>
        <v>1.5828802015887486</v>
      </c>
      <c r="G115" s="200">
        <f t="shared" si="74"/>
        <v>3.3987196558943555E-2</v>
      </c>
      <c r="I115" s="11" t="str">
        <f t="shared" si="82"/>
        <v>Elementary occupations</v>
      </c>
      <c r="J115" s="11">
        <v>4.6236669841819467</v>
      </c>
      <c r="K115" s="11">
        <v>2.2732407708342826</v>
      </c>
      <c r="L115" s="11">
        <v>-2.3504262133476646</v>
      </c>
      <c r="M115" s="11">
        <v>0.89140857329932177</v>
      </c>
      <c r="N115" s="11">
        <v>-1.459017640048343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0.47602357448463672</v>
      </c>
      <c r="C116" s="11">
        <v>1.1630270440462995</v>
      </c>
      <c r="D116" s="11">
        <f t="shared" ref="D116:D117" si="85">C116-B116</f>
        <v>0.68700346956166281</v>
      </c>
      <c r="E116" s="11">
        <v>0.43100232707790065</v>
      </c>
      <c r="F116" s="11">
        <f t="shared" ref="F116:F117" si="86">SUM(D116:E116)</f>
        <v>1.1180057966395633</v>
      </c>
      <c r="G116" s="200">
        <f t="shared" si="74"/>
        <v>4.3917268781556995E-2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0.86606625379243496</v>
      </c>
      <c r="C117" s="11">
        <v>1.450745337686389</v>
      </c>
      <c r="D117" s="11">
        <f t="shared" si="85"/>
        <v>0.58467908389395407</v>
      </c>
      <c r="E117" s="11">
        <v>0.77789585852738596</v>
      </c>
      <c r="F117" s="11">
        <f t="shared" si="86"/>
        <v>1.36257494242134</v>
      </c>
      <c r="G117" s="200">
        <f t="shared" si="74"/>
        <v>4.365280777013858E-2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0.26501318547057545</v>
      </c>
      <c r="C118" s="11">
        <v>1.1612890104988407</v>
      </c>
      <c r="D118" s="11">
        <f t="shared" si="72"/>
        <v>0.89627582502826519</v>
      </c>
      <c r="E118" s="11">
        <v>0.54456137997914511</v>
      </c>
      <c r="F118" s="11">
        <f t="shared" si="73"/>
        <v>1.4408372050074103</v>
      </c>
      <c r="G118" s="200">
        <f t="shared" si="74"/>
        <v>7.7289990983977486E-2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3.4588259853367145</v>
      </c>
      <c r="C119" s="11">
        <v>4.7664661664759596</v>
      </c>
      <c r="D119" s="11">
        <f t="shared" ref="D119" si="87">C119-B119</f>
        <v>1.3076401811392451</v>
      </c>
      <c r="E119" s="11">
        <v>2.5290661329976074</v>
      </c>
      <c r="F119" s="11">
        <f t="shared" ref="F119" si="88">SUM(D119:E119)</f>
        <v>3.8367063141368525</v>
      </c>
      <c r="G119" s="200">
        <f t="shared" si="74"/>
        <v>3.7264903711148767E-2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109.13650373651684</v>
      </c>
      <c r="C120" s="11">
        <f t="shared" ref="C120:F120" si="89">SUM(C94:C119)</f>
        <v>135.03462284870318</v>
      </c>
      <c r="D120" s="11">
        <f t="shared" si="89"/>
        <v>25.898119112186354</v>
      </c>
      <c r="E120" s="11">
        <f t="shared" si="89"/>
        <v>64.391031100045197</v>
      </c>
      <c r="F120" s="11">
        <f t="shared" si="89"/>
        <v>90.289150212231547</v>
      </c>
      <c r="G120" s="200">
        <f t="shared" si="74"/>
        <v>3.1398647005115077E-2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2.175844631742081</v>
      </c>
      <c r="C123" s="11">
        <v>2.2209949178291284</v>
      </c>
      <c r="D123" s="11">
        <f>C123-B123</f>
        <v>4.5150286087047409E-2</v>
      </c>
      <c r="E123" s="11">
        <v>1.0920377338960938</v>
      </c>
      <c r="F123" s="11">
        <f>SUM(D123:E123)</f>
        <v>1.1371880199831412</v>
      </c>
      <c r="G123" s="200">
        <f>IF(B123&gt;0,(1+(E123/B123))^(1/($C$6-$B$6))-1,0)</f>
        <v>2.7485974317170037E-2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1.2151349355746528</v>
      </c>
      <c r="C124" s="11">
        <v>1.5363752224241518</v>
      </c>
      <c r="D124" s="11">
        <f t="shared" ref="D124:D139" si="92">C124-B124</f>
        <v>0.32124028684949901</v>
      </c>
      <c r="E124" s="11">
        <v>0.84515728675450663</v>
      </c>
      <c r="F124" s="11">
        <f t="shared" ref="F124:F131" si="93">SUM(D124:E124)</f>
        <v>1.1663975736040055</v>
      </c>
      <c r="G124" s="200">
        <f t="shared" ref="G124:G147" si="94">IF(B124&gt;0,(1+(E124/B124))^(1/($C$6-$B$6))-1,0)</f>
        <v>3.5826349320311701E-2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1.3781661837729859</v>
      </c>
      <c r="C125" s="11">
        <v>2.0135103950968514</v>
      </c>
      <c r="D125" s="11">
        <f t="shared" si="92"/>
        <v>0.63534421132386543</v>
      </c>
      <c r="E125" s="11">
        <v>0.6570011158443001</v>
      </c>
      <c r="F125" s="11">
        <f t="shared" si="93"/>
        <v>1.2923453271681655</v>
      </c>
      <c r="G125" s="200">
        <f t="shared" si="94"/>
        <v>2.6328924173223189E-2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2.2756759505449646</v>
      </c>
      <c r="C126" s="11">
        <v>0.6020192947527121</v>
      </c>
      <c r="D126" s="11">
        <f t="shared" si="92"/>
        <v>-1.6736566557922525</v>
      </c>
      <c r="E126" s="11">
        <v>0.43847038053529475</v>
      </c>
      <c r="F126" s="11">
        <f t="shared" si="93"/>
        <v>-1.2351862752569578</v>
      </c>
      <c r="G126" s="200">
        <f t="shared" si="94"/>
        <v>1.1815953146685931E-2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0.61304968250594671</v>
      </c>
      <c r="C127" s="11">
        <v>0.30852517964472759</v>
      </c>
      <c r="D127" s="11">
        <f t="shared" si="92"/>
        <v>-0.30452450286121913</v>
      </c>
      <c r="E127" s="11">
        <v>0.10331863582245079</v>
      </c>
      <c r="F127" s="11">
        <f t="shared" si="93"/>
        <v>-0.20120586703876833</v>
      </c>
      <c r="G127" s="200">
        <f>IF(B127&gt;0,(1+(E127/B127))^(1/($C$6-$B$6))-1,0)</f>
        <v>1.0437323799170617E-2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1.2537918579081861</v>
      </c>
      <c r="C128" s="11">
        <v>1.2570826428436783</v>
      </c>
      <c r="D128" s="11">
        <f t="shared" si="92"/>
        <v>3.2907849354921748E-3</v>
      </c>
      <c r="E128" s="11">
        <v>0.44555312844436984</v>
      </c>
      <c r="F128" s="11">
        <f t="shared" si="93"/>
        <v>0.44884391337986201</v>
      </c>
      <c r="G128" s="200">
        <f t="shared" si="94"/>
        <v>2.0478221384547357E-2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0.57063679543103119</v>
      </c>
      <c r="C129" s="11">
        <v>0.81599197342741081</v>
      </c>
      <c r="D129" s="11">
        <f t="shared" si="92"/>
        <v>0.24535517799637963</v>
      </c>
      <c r="E129" s="11">
        <v>0.3103806124266652</v>
      </c>
      <c r="F129" s="11">
        <f t="shared" si="93"/>
        <v>0.55573579042304488</v>
      </c>
      <c r="G129" s="200">
        <f t="shared" si="94"/>
        <v>2.937823454074362E-2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1.212316901488252</v>
      </c>
      <c r="C130" s="11">
        <v>0.88163745974554331</v>
      </c>
      <c r="D130" s="11">
        <f t="shared" si="92"/>
        <v>-0.33067944174270869</v>
      </c>
      <c r="E130" s="11">
        <v>0.51522665847804539</v>
      </c>
      <c r="F130" s="11">
        <f t="shared" si="93"/>
        <v>0.18454721673533669</v>
      </c>
      <c r="G130" s="200">
        <f t="shared" si="94"/>
        <v>2.3892094473203063E-2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0.33331147705684483</v>
      </c>
      <c r="C131" s="11">
        <v>0.42903047254354476</v>
      </c>
      <c r="D131" s="11">
        <f t="shared" si="92"/>
        <v>9.5718995486699932E-2</v>
      </c>
      <c r="E131" s="11">
        <v>0.13442835546274881</v>
      </c>
      <c r="F131" s="11">
        <f t="shared" si="93"/>
        <v>0.23014735094944874</v>
      </c>
      <c r="G131" s="200">
        <f t="shared" si="94"/>
        <v>2.284605036075682E-2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0.58095434454121753</v>
      </c>
      <c r="C132" s="11">
        <v>0.63996973639771859</v>
      </c>
      <c r="D132" s="11">
        <f t="shared" si="92"/>
        <v>5.9015391856501065E-2</v>
      </c>
      <c r="E132" s="11">
        <v>0.25540970606521385</v>
      </c>
      <c r="F132" s="11">
        <f t="shared" ref="F132:F133" si="95">SUM(D132:E132)</f>
        <v>0.31442509792171491</v>
      </c>
      <c r="G132" s="200">
        <f t="shared" si="94"/>
        <v>2.4590261205814645E-2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2.3136307530077831</v>
      </c>
      <c r="C133" s="11">
        <v>2.8026929608387414</v>
      </c>
      <c r="D133" s="11">
        <f t="shared" si="92"/>
        <v>0.48906220783095833</v>
      </c>
      <c r="E133" s="11">
        <v>1.2197116842353082</v>
      </c>
      <c r="F133" s="11">
        <f t="shared" si="95"/>
        <v>1.7087738920662665</v>
      </c>
      <c r="G133" s="200">
        <f t="shared" si="94"/>
        <v>2.8630613544218253E-2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3.3179042223319368</v>
      </c>
      <c r="C134" s="11">
        <v>4.3090774945147325</v>
      </c>
      <c r="D134" s="11">
        <f t="shared" si="92"/>
        <v>0.99117327218279572</v>
      </c>
      <c r="E134" s="11">
        <v>2.2465284891481789</v>
      </c>
      <c r="F134" s="11">
        <f t="shared" ref="F134:F137" si="96">SUM(D134:E134)</f>
        <v>3.2377017613309746</v>
      </c>
      <c r="G134" s="200">
        <f t="shared" si="94"/>
        <v>3.5071784215020108E-2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0.86557111036749801</v>
      </c>
      <c r="C135" s="11">
        <v>0.93189174380371098</v>
      </c>
      <c r="D135" s="11">
        <f t="shared" si="92"/>
        <v>6.6320633436212972E-2</v>
      </c>
      <c r="E135" s="11">
        <v>0.56050214790717423</v>
      </c>
      <c r="F135" s="11">
        <f t="shared" si="96"/>
        <v>0.6268227813433872</v>
      </c>
      <c r="G135" s="200">
        <f t="shared" si="94"/>
        <v>3.3846207340813672E-2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0.25870525868721983</v>
      </c>
      <c r="C136" s="11">
        <v>0.35674647066207499</v>
      </c>
      <c r="D136" s="11">
        <f t="shared" si="92"/>
        <v>9.8041211974855158E-2</v>
      </c>
      <c r="E136" s="11">
        <v>0.2130502063272674</v>
      </c>
      <c r="F136" s="11">
        <f t="shared" si="96"/>
        <v>0.31109141830212256</v>
      </c>
      <c r="G136" s="200">
        <f t="shared" si="94"/>
        <v>4.0864297694170437E-2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0.33147355395130867</v>
      </c>
      <c r="C137" s="11">
        <v>0.5154515505103906</v>
      </c>
      <c r="D137" s="11">
        <f t="shared" si="92"/>
        <v>0.18397799655908192</v>
      </c>
      <c r="E137" s="11">
        <v>0.19031099265016971</v>
      </c>
      <c r="F137" s="11">
        <f t="shared" si="96"/>
        <v>0.37428898920925163</v>
      </c>
      <c r="G137" s="200">
        <f t="shared" si="94"/>
        <v>3.0709206340905792E-2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0.25154237694657677</v>
      </c>
      <c r="C138" s="11">
        <v>0.32919408205899492</v>
      </c>
      <c r="D138" s="11">
        <f t="shared" si="92"/>
        <v>7.7651705112418146E-2</v>
      </c>
      <c r="E138" s="11">
        <v>0.16912316391052951</v>
      </c>
      <c r="F138" s="11">
        <f t="shared" ref="F138" si="97">SUM(D138:E138)</f>
        <v>0.24677486902294765</v>
      </c>
      <c r="G138" s="200">
        <f t="shared" si="94"/>
        <v>3.4876166572108902E-2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0.34613620039542925</v>
      </c>
      <c r="C139" s="11">
        <v>0.49826901122084916</v>
      </c>
      <c r="D139" s="11">
        <f t="shared" si="92"/>
        <v>0.15213281082541991</v>
      </c>
      <c r="E139" s="11">
        <v>0.22684819200631978</v>
      </c>
      <c r="F139" s="11">
        <f t="shared" ref="F139" si="98">SUM(D139:E139)</f>
        <v>0.37898100283173969</v>
      </c>
      <c r="G139" s="200">
        <f t="shared" si="94"/>
        <v>3.4172657691673214E-2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4.053905365908447</v>
      </c>
      <c r="C140" s="11">
        <v>4.3211956834711209</v>
      </c>
      <c r="D140" s="11">
        <f>C140-B140</f>
        <v>0.26729031756267396</v>
      </c>
      <c r="E140" s="11">
        <v>2.3538477228221106</v>
      </c>
      <c r="F140" s="11">
        <f>SUM(D140:E140)</f>
        <v>2.6211380403847846</v>
      </c>
      <c r="G140" s="200">
        <f t="shared" si="94"/>
        <v>3.0992432309752349E-2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0.75681434054142893</v>
      </c>
      <c r="C141" s="11">
        <v>1.0165387356217579</v>
      </c>
      <c r="D141" s="11">
        <f t="shared" ref="D141:D147" si="99">C141-B141</f>
        <v>0.25972439508032896</v>
      </c>
      <c r="E141" s="11">
        <v>0.5086988947763601</v>
      </c>
      <c r="F141" s="11">
        <f t="shared" ref="F141:F142" si="100">SUM(D141:E141)</f>
        <v>0.76842328985668906</v>
      </c>
      <c r="G141" s="200">
        <f t="shared" si="94"/>
        <v>3.4868471675127299E-2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2.5192278474322479E-2</v>
      </c>
      <c r="C142" s="11">
        <v>2.5216100110234969E-2</v>
      </c>
      <c r="D142" s="11">
        <f t="shared" si="99"/>
        <v>2.3821635912489592E-5</v>
      </c>
      <c r="E142" s="11">
        <v>1.3211602652911391E-2</v>
      </c>
      <c r="F142" s="11">
        <f t="shared" si="100"/>
        <v>1.3235424288823881E-2</v>
      </c>
      <c r="G142" s="200">
        <f t="shared" si="94"/>
        <v>2.8506824876415982E-2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1.243236839638576</v>
      </c>
      <c r="C143" s="11">
        <v>1.5407331736282328</v>
      </c>
      <c r="D143" s="11">
        <f t="shared" si="99"/>
        <v>0.2974963339896568</v>
      </c>
      <c r="E143" s="11">
        <v>0.71970198528689355</v>
      </c>
      <c r="F143" s="11">
        <f t="shared" ref="F143:F144" si="101">SUM(D143:E143)</f>
        <v>1.0171983192765504</v>
      </c>
      <c r="G143" s="200">
        <f t="shared" si="94"/>
        <v>3.0916584622169063E-2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0.4410626737575622</v>
      </c>
      <c r="C144" s="11">
        <v>0.65583447639436221</v>
      </c>
      <c r="D144" s="11">
        <f t="shared" si="99"/>
        <v>0.21477180263680001</v>
      </c>
      <c r="E144" s="11">
        <v>0.2933607045850597</v>
      </c>
      <c r="F144" s="11">
        <f t="shared" si="101"/>
        <v>0.50813250722185965</v>
      </c>
      <c r="G144" s="200">
        <f t="shared" si="94"/>
        <v>3.4577619121870073E-2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0.19461939351384161</v>
      </c>
      <c r="C145" s="11">
        <v>0.35933707057033387</v>
      </c>
      <c r="D145" s="11">
        <f t="shared" si="99"/>
        <v>0.16471767705649226</v>
      </c>
      <c r="E145" s="11">
        <v>0.13686240855867762</v>
      </c>
      <c r="F145" s="11">
        <f t="shared" ref="F145:F146" si="102">SUM(D145:E145)</f>
        <v>0.30158008561516991</v>
      </c>
      <c r="G145" s="200">
        <f t="shared" si="94"/>
        <v>3.6139519344570825E-2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0.40086857326773334</v>
      </c>
      <c r="C146" s="11">
        <v>0.61617347365196706</v>
      </c>
      <c r="D146" s="11">
        <f t="shared" si="99"/>
        <v>0.21530490038423372</v>
      </c>
      <c r="E146" s="11">
        <v>0.34671618667379228</v>
      </c>
      <c r="F146" s="11">
        <f t="shared" si="102"/>
        <v>0.562021087058026</v>
      </c>
      <c r="G146" s="200">
        <f t="shared" si="94"/>
        <v>4.2422784438314487E-2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0.20542627716102868</v>
      </c>
      <c r="C147" s="11">
        <v>0.81074696728452345</v>
      </c>
      <c r="D147" s="11">
        <f t="shared" si="99"/>
        <v>0.60532069012349476</v>
      </c>
      <c r="E147" s="11">
        <v>0.3966592848702768</v>
      </c>
      <c r="F147" s="11">
        <f t="shared" ref="F147" si="103">SUM(D147:E147)</f>
        <v>1.0019799749937714</v>
      </c>
      <c r="G147" s="200">
        <f t="shared" si="94"/>
        <v>7.4319555554283934E-2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1.7996984839839714</v>
      </c>
      <c r="C148" s="11">
        <v>2.4496669474797712</v>
      </c>
      <c r="D148" s="11">
        <f t="shared" ref="D148" si="104">C148-B148</f>
        <v>0.64996846349579984</v>
      </c>
      <c r="E148" s="11">
        <v>1.2269546118971175</v>
      </c>
      <c r="F148" s="11">
        <f t="shared" ref="F148" si="105">SUM(D148:E148)</f>
        <v>1.8769230753929174</v>
      </c>
      <c r="G148" s="200">
        <f t="shared" ref="G148:G149" si="106">IF(B148&gt;0,(1+(E148/B148))^(1/($C$6-$B$6))-1,0)</f>
        <v>3.5263398055406014E-2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28.414670462500823</v>
      </c>
      <c r="C149" s="11">
        <f t="shared" ref="C149:F149" si="107">SUM(C123:C148)</f>
        <v>32.24390323652726</v>
      </c>
      <c r="D149" s="11">
        <f t="shared" si="107"/>
        <v>3.8292327740264391</v>
      </c>
      <c r="E149" s="11">
        <f t="shared" si="107"/>
        <v>15.619071892037837</v>
      </c>
      <c r="F149" s="11">
        <f t="shared" si="107"/>
        <v>19.448304666064274</v>
      </c>
      <c r="G149" s="200">
        <f t="shared" si="106"/>
        <v>2.9633975633972964E-2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3.2475645430740112</v>
      </c>
      <c r="C152" s="11">
        <v>3.2303258034792757</v>
      </c>
      <c r="D152" s="11">
        <f>C152-B152</f>
        <v>-1.7238739594735542E-2</v>
      </c>
      <c r="E152" s="11">
        <v>1.6009625038126789</v>
      </c>
      <c r="F152" s="11">
        <f>SUM(D152:E152)</f>
        <v>1.5837237642179434</v>
      </c>
      <c r="G152" s="200">
        <f>IF(B152&gt;0,(1+(E152/B152))^(1/($C$6-$B$6))-1,0)</f>
        <v>2.7078099396955713E-2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1.2316539226823762</v>
      </c>
      <c r="C153" s="11">
        <v>1.6244889617649447</v>
      </c>
      <c r="D153" s="11">
        <f t="shared" ref="D153:D168" si="110">C153-B153</f>
        <v>0.39283503908256856</v>
      </c>
      <c r="E153" s="11">
        <v>0.84066214368620895</v>
      </c>
      <c r="F153" s="11">
        <f t="shared" ref="F153:F160" si="111">SUM(D153:E153)</f>
        <v>1.2334971827687775</v>
      </c>
      <c r="G153" s="200">
        <f t="shared" ref="G153:G155" si="112">IF(B153&gt;0,(1+(E153/B153))^(1/($C$6-$B$6))-1,0)</f>
        <v>3.5295882196494377E-2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3.3013352623121515</v>
      </c>
      <c r="C154" s="11">
        <v>3.7576032688426362</v>
      </c>
      <c r="D154" s="11">
        <f t="shared" si="110"/>
        <v>0.45626800653048472</v>
      </c>
      <c r="E154" s="11">
        <v>1.2794726288029772</v>
      </c>
      <c r="F154" s="11">
        <f t="shared" si="111"/>
        <v>1.7357406353334619</v>
      </c>
      <c r="G154" s="200">
        <f t="shared" si="112"/>
        <v>2.2076720311790865E-2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0.62604830020374791</v>
      </c>
      <c r="C155" s="11">
        <v>0.75828535351556725</v>
      </c>
      <c r="D155" s="11">
        <f t="shared" si="110"/>
        <v>0.13223705331181934</v>
      </c>
      <c r="E155" s="11">
        <v>0.35260417941378419</v>
      </c>
      <c r="F155" s="11">
        <f t="shared" si="111"/>
        <v>0.48484123272560353</v>
      </c>
      <c r="G155" s="200">
        <f t="shared" si="112"/>
        <v>3.0231229778863611E-2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0.28018464391341436</v>
      </c>
      <c r="C156" s="11">
        <v>0.18209109847741564</v>
      </c>
      <c r="D156" s="11">
        <f t="shared" si="110"/>
        <v>-9.8093545435998714E-2</v>
      </c>
      <c r="E156" s="11">
        <v>9.8519446505490937E-2</v>
      </c>
      <c r="F156" s="11">
        <f t="shared" si="111"/>
        <v>4.2590106949222384E-4</v>
      </c>
      <c r="G156" s="200">
        <f>IF(B156&gt;0,(1+(E156/B156))^(1/($C$6-$B$6))-1,0)</f>
        <v>2.0290190351987203E-2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2.2371310060697209</v>
      </c>
      <c r="C157" s="11">
        <v>2.744315054061309</v>
      </c>
      <c r="D157" s="11">
        <f t="shared" si="110"/>
        <v>0.50718404799158812</v>
      </c>
      <c r="E157" s="11">
        <v>1.189883587699698</v>
      </c>
      <c r="F157" s="11">
        <f t="shared" si="111"/>
        <v>1.6970676356912862</v>
      </c>
      <c r="G157" s="200">
        <f t="shared" ref="G157:G178" si="113">IF(B157&gt;0,(1+(E157/B157))^(1/($C$6-$B$6))-1,0)</f>
        <v>2.8841093819304664E-2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1.2403284950114035</v>
      </c>
      <c r="C158" s="11">
        <v>1.0762700454823659</v>
      </c>
      <c r="D158" s="11">
        <f t="shared" si="110"/>
        <v>-0.16405844952903759</v>
      </c>
      <c r="E158" s="11">
        <v>0.42283033554561594</v>
      </c>
      <c r="F158" s="11">
        <f t="shared" si="111"/>
        <v>0.25877188601657836</v>
      </c>
      <c r="G158" s="200">
        <f t="shared" si="113"/>
        <v>1.9748637343326658E-2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0.44925257076204606</v>
      </c>
      <c r="C159" s="11">
        <v>0.79697430597083985</v>
      </c>
      <c r="D159" s="11">
        <f t="shared" si="110"/>
        <v>0.34772173520879379</v>
      </c>
      <c r="E159" s="11">
        <v>0.39561820361696887</v>
      </c>
      <c r="F159" s="11">
        <f t="shared" si="111"/>
        <v>0.74333993882576266</v>
      </c>
      <c r="G159" s="200">
        <f t="shared" si="113"/>
        <v>4.3005618146079394E-2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0.27941789367684061</v>
      </c>
      <c r="C160" s="11">
        <v>0.2726979356831139</v>
      </c>
      <c r="D160" s="11">
        <f t="shared" si="110"/>
        <v>-6.7199579937267107E-3</v>
      </c>
      <c r="E160" s="11">
        <v>9.2719610423288371E-2</v>
      </c>
      <c r="F160" s="11">
        <f t="shared" si="111"/>
        <v>8.599965242956166E-2</v>
      </c>
      <c r="G160" s="200">
        <f t="shared" si="113"/>
        <v>1.9287304682136019E-2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0.64670453470054745</v>
      </c>
      <c r="C161" s="11">
        <v>0.48507689033617851</v>
      </c>
      <c r="D161" s="11">
        <f t="shared" si="110"/>
        <v>-0.16162764436436894</v>
      </c>
      <c r="E161" s="11">
        <v>0.22594879860825662</v>
      </c>
      <c r="F161" s="11">
        <f t="shared" ref="F161:F162" si="114">SUM(D161:E161)</f>
        <v>6.4321154243887679E-2</v>
      </c>
      <c r="G161" s="200">
        <f t="shared" si="113"/>
        <v>2.0177457959339229E-2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2.07217497297008</v>
      </c>
      <c r="C162" s="11">
        <v>2.4201769390645453</v>
      </c>
      <c r="D162" s="11">
        <f t="shared" si="110"/>
        <v>0.34800196609446532</v>
      </c>
      <c r="E162" s="11">
        <v>1.0359878933842641</v>
      </c>
      <c r="F162" s="11">
        <f t="shared" si="114"/>
        <v>1.3839898594787294</v>
      </c>
      <c r="G162" s="200">
        <f t="shared" si="113"/>
        <v>2.739746440889701E-2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2.9321335500197234</v>
      </c>
      <c r="C163" s="11">
        <v>3.6214567125148287</v>
      </c>
      <c r="D163" s="11">
        <f t="shared" si="110"/>
        <v>0.68932316249510528</v>
      </c>
      <c r="E163" s="11">
        <v>1.8079312465641153</v>
      </c>
      <c r="F163" s="11">
        <f t="shared" ref="F163:F166" si="115">SUM(D163:E163)</f>
        <v>2.4972544090592206</v>
      </c>
      <c r="G163" s="200">
        <f t="shared" si="113"/>
        <v>3.2539565185851771E-2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0.69124433371546479</v>
      </c>
      <c r="C164" s="11">
        <v>0.57065372256130031</v>
      </c>
      <c r="D164" s="11">
        <f t="shared" si="110"/>
        <v>-0.12059061115416447</v>
      </c>
      <c r="E164" s="11">
        <v>0.37541616898592139</v>
      </c>
      <c r="F164" s="11">
        <f t="shared" si="115"/>
        <v>0.25482555783175692</v>
      </c>
      <c r="G164" s="200">
        <f t="shared" si="113"/>
        <v>2.9341877749714529E-2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0.39697811625623491</v>
      </c>
      <c r="C165" s="11">
        <v>0.57761496249537569</v>
      </c>
      <c r="D165" s="11">
        <f t="shared" si="110"/>
        <v>0.18063684623914078</v>
      </c>
      <c r="E165" s="11">
        <v>0.30824067411718514</v>
      </c>
      <c r="F165" s="11">
        <f t="shared" si="115"/>
        <v>0.48887752035632592</v>
      </c>
      <c r="G165" s="200">
        <f t="shared" si="113"/>
        <v>3.9051692053798437E-2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1.2610889991497822</v>
      </c>
      <c r="C166" s="11">
        <v>1.5649396621762257</v>
      </c>
      <c r="D166" s="11">
        <f t="shared" si="110"/>
        <v>0.30385066302644348</v>
      </c>
      <c r="E166" s="11">
        <v>0.62835881367164204</v>
      </c>
      <c r="F166" s="11">
        <f t="shared" si="115"/>
        <v>0.93220947669808552</v>
      </c>
      <c r="G166" s="200">
        <f t="shared" si="113"/>
        <v>2.7320475836099201E-2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0.3601255892713946</v>
      </c>
      <c r="C167" s="11">
        <v>0.43494093731472921</v>
      </c>
      <c r="D167" s="11">
        <f t="shared" si="110"/>
        <v>7.4815348043334617E-2</v>
      </c>
      <c r="E167" s="11">
        <v>0.22787021585242817</v>
      </c>
      <c r="F167" s="11">
        <f t="shared" ref="F167" si="116">SUM(D167:E167)</f>
        <v>0.30268556389576279</v>
      </c>
      <c r="G167" s="200">
        <f t="shared" si="113"/>
        <v>3.3224469939838075E-2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0.37436750472482894</v>
      </c>
      <c r="C168" s="11">
        <v>0.51933754138664223</v>
      </c>
      <c r="D168" s="11">
        <f t="shared" si="110"/>
        <v>0.1449700366618133</v>
      </c>
      <c r="E168" s="11">
        <v>0.23705719369904385</v>
      </c>
      <c r="F168" s="11">
        <f t="shared" ref="F168" si="117">SUM(D168:E168)</f>
        <v>0.38202723036085717</v>
      </c>
      <c r="G168" s="200">
        <f t="shared" si="113"/>
        <v>3.3244230423916443E-2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2.3253921153959367</v>
      </c>
      <c r="C169" s="11">
        <v>2.6578377824484973</v>
      </c>
      <c r="D169" s="11">
        <f>C169-B169</f>
        <v>0.33244566705256062</v>
      </c>
      <c r="E169" s="11">
        <v>1.4304399367213536</v>
      </c>
      <c r="F169" s="11">
        <f>SUM(D169:E169)</f>
        <v>1.7628856037739142</v>
      </c>
      <c r="G169" s="200">
        <f t="shared" si="113"/>
        <v>3.2477662543932695E-2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0.98935149058428373</v>
      </c>
      <c r="C170" s="11">
        <v>1.4864318784584267</v>
      </c>
      <c r="D170" s="11">
        <f t="shared" ref="D170:D176" si="118">C170-B170</f>
        <v>0.49708038787414299</v>
      </c>
      <c r="E170" s="11">
        <v>0.73108419076123321</v>
      </c>
      <c r="F170" s="11">
        <f t="shared" ref="F170:F171" si="119">SUM(D170:E170)</f>
        <v>1.2281645786353761</v>
      </c>
      <c r="G170" s="200">
        <f t="shared" si="113"/>
        <v>3.7574258298299634E-2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2.2597891863350709E-2</v>
      </c>
      <c r="C171" s="11">
        <v>2.0045133834870839E-2</v>
      </c>
      <c r="D171" s="11">
        <f t="shared" si="118"/>
        <v>-2.55275802847987E-3</v>
      </c>
      <c r="E171" s="11">
        <v>1.1713457732623606E-2</v>
      </c>
      <c r="F171" s="11">
        <f t="shared" si="119"/>
        <v>9.160699704143736E-3</v>
      </c>
      <c r="G171" s="200">
        <f t="shared" si="113"/>
        <v>2.8232495767988697E-2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1.0235208464613528</v>
      </c>
      <c r="C172" s="11">
        <v>1.2270971463098632</v>
      </c>
      <c r="D172" s="11">
        <f t="shared" si="118"/>
        <v>0.20357629984851044</v>
      </c>
      <c r="E172" s="11">
        <v>0.50590402986356797</v>
      </c>
      <c r="F172" s="11">
        <f t="shared" ref="F172:F173" si="120">SUM(D172:E172)</f>
        <v>0.70948032971207842</v>
      </c>
      <c r="G172" s="200">
        <f t="shared" si="113"/>
        <v>2.7137922282198135E-2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0.48145879634333688</v>
      </c>
      <c r="C173" s="11">
        <v>0.64378458289431206</v>
      </c>
      <c r="D173" s="11">
        <f t="shared" si="118"/>
        <v>0.16232578655097518</v>
      </c>
      <c r="E173" s="11">
        <v>0.27568939784841756</v>
      </c>
      <c r="F173" s="11">
        <f t="shared" si="120"/>
        <v>0.43801518439939274</v>
      </c>
      <c r="G173" s="200">
        <f t="shared" si="113"/>
        <v>3.0642667150885483E-2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0.38508570485033022</v>
      </c>
      <c r="C174" s="11">
        <v>0.627871855844086</v>
      </c>
      <c r="D174" s="11">
        <f t="shared" si="118"/>
        <v>0.24278615099375578</v>
      </c>
      <c r="E174" s="11">
        <v>0.24745146204798912</v>
      </c>
      <c r="F174" s="11">
        <f t="shared" ref="F174:F175" si="121">SUM(D174:E174)</f>
        <v>0.4902376130417449</v>
      </c>
      <c r="G174" s="200">
        <f t="shared" si="113"/>
        <v>3.3638261173547512E-2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0.61623863818080693</v>
      </c>
      <c r="C175" s="11">
        <v>0.88126559740533739</v>
      </c>
      <c r="D175" s="11">
        <f t="shared" si="118"/>
        <v>0.26502695922453046</v>
      </c>
      <c r="E175" s="11">
        <v>0.51288025548985028</v>
      </c>
      <c r="F175" s="11">
        <f t="shared" si="121"/>
        <v>0.77790721471438073</v>
      </c>
      <c r="G175" s="200">
        <f t="shared" si="113"/>
        <v>4.1196540945305227E-2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0.2348308995075625</v>
      </c>
      <c r="C176" s="11">
        <v>0.85448958701459876</v>
      </c>
      <c r="D176" s="11">
        <f t="shared" si="118"/>
        <v>0.61965868750703623</v>
      </c>
      <c r="E176" s="11">
        <v>0.38263519327042217</v>
      </c>
      <c r="F176" s="11">
        <f t="shared" ref="F176" si="122">SUM(D176:E176)</f>
        <v>1.0022938807774584</v>
      </c>
      <c r="G176" s="200">
        <f t="shared" si="113"/>
        <v>6.6572851122415733E-2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1.5766040302845754</v>
      </c>
      <c r="C177" s="11">
        <v>2.1401382360142911</v>
      </c>
      <c r="D177" s="11">
        <f t="shared" ref="D177" si="123">C177-B177</f>
        <v>0.56353420572971569</v>
      </c>
      <c r="E177" s="11">
        <v>1.0498086377776377</v>
      </c>
      <c r="F177" s="11">
        <f t="shared" ref="F177" si="124">SUM(D177:E177)</f>
        <v>1.6133428435073534</v>
      </c>
      <c r="G177" s="200">
        <f t="shared" si="113"/>
        <v>3.4608452425880065E-2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29.282814651985301</v>
      </c>
      <c r="C178" s="11">
        <f t="shared" ref="C178:F178" si="125">SUM(C152:C177)</f>
        <v>35.176210995351568</v>
      </c>
      <c r="D178" s="11">
        <f t="shared" si="125"/>
        <v>5.8933963433662742</v>
      </c>
      <c r="E178" s="11">
        <f t="shared" si="125"/>
        <v>16.267690205902667</v>
      </c>
      <c r="F178" s="11">
        <f t="shared" si="125"/>
        <v>22.161086549268937</v>
      </c>
      <c r="G178" s="200">
        <f t="shared" si="113"/>
        <v>2.989280732027777E-2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6.9555956234726688</v>
      </c>
      <c r="C181" s="11">
        <v>6.9606190884918684</v>
      </c>
      <c r="D181" s="11">
        <f>C181-B181</f>
        <v>5.0234650191995911E-3</v>
      </c>
      <c r="E181" s="11">
        <v>3.0357638467154309</v>
      </c>
      <c r="F181" s="11">
        <f>SUM(D181:E181)</f>
        <v>3.0407873117346305</v>
      </c>
      <c r="G181" s="200">
        <f>IF(B181&gt;0,(1+(E181/B181))^(1/($C$6-$B$6))-1,0)</f>
        <v>2.4438796472636248E-2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2.8450364001048154</v>
      </c>
      <c r="C182" s="11">
        <v>3.2351586768526448</v>
      </c>
      <c r="D182" s="11">
        <f t="shared" ref="D182:D197" si="128">C182-B182</f>
        <v>0.3901222767478294</v>
      </c>
      <c r="E182" s="11">
        <v>1.4829937025165547</v>
      </c>
      <c r="F182" s="11">
        <f t="shared" ref="F182:F189" si="129">SUM(D182:E182)</f>
        <v>1.8731159792643841</v>
      </c>
      <c r="G182" s="200">
        <f t="shared" ref="G182:G184" si="130">IF(B182&gt;0,(1+(E182/B182))^(1/($C$6-$B$6))-1,0)</f>
        <v>2.8363916736193318E-2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4.2581021932266347</v>
      </c>
      <c r="C183" s="11">
        <v>4.9337863682495868</v>
      </c>
      <c r="D183" s="11">
        <f t="shared" si="128"/>
        <v>0.67568417502295208</v>
      </c>
      <c r="E183" s="11">
        <v>1.4548790292518661</v>
      </c>
      <c r="F183" s="11">
        <f t="shared" si="129"/>
        <v>2.1305632042748179</v>
      </c>
      <c r="G183" s="200">
        <f t="shared" si="130"/>
        <v>1.9787727248324449E-2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1.8731476508926233</v>
      </c>
      <c r="C184" s="11">
        <v>2.2710747323684193</v>
      </c>
      <c r="D184" s="11">
        <f t="shared" si="128"/>
        <v>0.39792708147579603</v>
      </c>
      <c r="E184" s="11">
        <v>1.2159925384652086</v>
      </c>
      <c r="F184" s="11">
        <f t="shared" si="129"/>
        <v>1.6139196199410046</v>
      </c>
      <c r="G184" s="200">
        <f t="shared" si="130"/>
        <v>3.3913899195467057E-2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1.0906491311348159</v>
      </c>
      <c r="C185" s="11">
        <v>1.3195751966798288</v>
      </c>
      <c r="D185" s="11">
        <f t="shared" si="128"/>
        <v>0.22892606554501294</v>
      </c>
      <c r="E185" s="11">
        <v>0.47778270424260033</v>
      </c>
      <c r="F185" s="11">
        <f t="shared" si="129"/>
        <v>0.70670876978761332</v>
      </c>
      <c r="G185" s="200">
        <f>IF(B185&gt;0,(1+(E185/B185))^(1/($C$6-$B$6))-1,0)</f>
        <v>2.4515907647101987E-2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4.4068264478272337</v>
      </c>
      <c r="C186" s="11">
        <v>5.339514260906344</v>
      </c>
      <c r="D186" s="11">
        <f t="shared" si="128"/>
        <v>0.93268781307911031</v>
      </c>
      <c r="E186" s="11">
        <v>2.09416297538995</v>
      </c>
      <c r="F186" s="11">
        <f t="shared" si="129"/>
        <v>3.0268507884690603</v>
      </c>
      <c r="G186" s="200">
        <f t="shared" ref="G186:G205" si="131">IF(B186&gt;0,(1+(E186/B186))^(1/($C$6-$B$6))-1,0)</f>
        <v>2.6258815761131205E-2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1.7724841301900371</v>
      </c>
      <c r="C187" s="11">
        <v>1.2762021286001031</v>
      </c>
      <c r="D187" s="11">
        <f t="shared" si="128"/>
        <v>-0.49628200158993407</v>
      </c>
      <c r="E187" s="11">
        <v>0.5378752448030103</v>
      </c>
      <c r="F187" s="11">
        <f t="shared" si="129"/>
        <v>4.1593243213076225E-2</v>
      </c>
      <c r="G187" s="200">
        <f t="shared" si="131"/>
        <v>1.7825074313891909E-2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1.5583081030947465</v>
      </c>
      <c r="C188" s="11">
        <v>3.4464674440096426</v>
      </c>
      <c r="D188" s="11">
        <f t="shared" si="128"/>
        <v>1.888159340914896</v>
      </c>
      <c r="E188" s="11">
        <v>1.8123266392821484</v>
      </c>
      <c r="F188" s="11">
        <f t="shared" si="129"/>
        <v>3.7004859801970444</v>
      </c>
      <c r="G188" s="200">
        <f t="shared" si="131"/>
        <v>5.277902634376952E-2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0.90160771121861183</v>
      </c>
      <c r="C189" s="11">
        <v>0.79022690159142328</v>
      </c>
      <c r="D189" s="11">
        <f t="shared" si="128"/>
        <v>-0.11138080962718855</v>
      </c>
      <c r="E189" s="11">
        <v>0.21077726069594882</v>
      </c>
      <c r="F189" s="11">
        <f t="shared" si="129"/>
        <v>9.9396451068760272E-2</v>
      </c>
      <c r="G189" s="200">
        <f t="shared" si="131"/>
        <v>1.4104009260451189E-2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1.6202686227316199</v>
      </c>
      <c r="C190" s="11">
        <v>1.4139275775901941</v>
      </c>
      <c r="D190" s="11">
        <f t="shared" si="128"/>
        <v>-0.20634104514142582</v>
      </c>
      <c r="E190" s="11">
        <v>0.5224254171947077</v>
      </c>
      <c r="F190" s="11">
        <f t="shared" ref="F190:F191" si="132">SUM(D190:E190)</f>
        <v>0.31608437205328188</v>
      </c>
      <c r="G190" s="200">
        <f t="shared" si="131"/>
        <v>1.8806114217651659E-2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5.512678669364206</v>
      </c>
      <c r="C191" s="11">
        <v>5.5929899408510986</v>
      </c>
      <c r="D191" s="11">
        <f t="shared" si="128"/>
        <v>8.0311271486892544E-2</v>
      </c>
      <c r="E191" s="11">
        <v>2.4847130323074444</v>
      </c>
      <c r="F191" s="11">
        <f t="shared" si="132"/>
        <v>2.565024303794337</v>
      </c>
      <c r="G191" s="200">
        <f t="shared" si="131"/>
        <v>2.5114506442749818E-2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7.9102128939900371</v>
      </c>
      <c r="C192" s="11">
        <v>7.7057748556461041</v>
      </c>
      <c r="D192" s="11">
        <f t="shared" si="128"/>
        <v>-0.20443803834393304</v>
      </c>
      <c r="E192" s="11">
        <v>4.1165955818620992</v>
      </c>
      <c r="F192" s="11">
        <f t="shared" ref="F192:F195" si="133">SUM(D192:E192)</f>
        <v>3.9121575435181661</v>
      </c>
      <c r="G192" s="200">
        <f t="shared" si="131"/>
        <v>2.832599595388996E-2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1.9960162284460072</v>
      </c>
      <c r="C193" s="11">
        <v>1.1918579851434825</v>
      </c>
      <c r="D193" s="11">
        <f t="shared" si="128"/>
        <v>-0.80415824330252472</v>
      </c>
      <c r="E193" s="11">
        <v>0.9900462615730401</v>
      </c>
      <c r="F193" s="11">
        <f t="shared" si="133"/>
        <v>0.18588801827051538</v>
      </c>
      <c r="G193" s="200">
        <f t="shared" si="131"/>
        <v>2.7217291956608491E-2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0.58666992357263348</v>
      </c>
      <c r="C194" s="11">
        <v>0.66449332475888201</v>
      </c>
      <c r="D194" s="11">
        <f t="shared" si="128"/>
        <v>7.7823401186248531E-2</v>
      </c>
      <c r="E194" s="11">
        <v>0.32203635278123349</v>
      </c>
      <c r="F194" s="11">
        <f t="shared" si="133"/>
        <v>0.39985975396748202</v>
      </c>
      <c r="G194" s="200">
        <f t="shared" si="131"/>
        <v>2.9600267918912904E-2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5.7710909052384318</v>
      </c>
      <c r="C195" s="11">
        <v>5.9211497506547275</v>
      </c>
      <c r="D195" s="11">
        <f t="shared" si="128"/>
        <v>0.15005884541629566</v>
      </c>
      <c r="E195" s="11">
        <v>2.0736859908806964</v>
      </c>
      <c r="F195" s="11">
        <f t="shared" si="133"/>
        <v>2.223744836296992</v>
      </c>
      <c r="G195" s="200">
        <f t="shared" si="131"/>
        <v>2.0676648195664171E-2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2.9505843338867406</v>
      </c>
      <c r="C196" s="11">
        <v>2.5501982747872267</v>
      </c>
      <c r="D196" s="11">
        <f t="shared" si="128"/>
        <v>-0.40038605909951386</v>
      </c>
      <c r="E196" s="11">
        <v>1.0697785696436799</v>
      </c>
      <c r="F196" s="11">
        <f t="shared" ref="F196" si="134">SUM(D196:E196)</f>
        <v>0.66939251054416604</v>
      </c>
      <c r="G196" s="200">
        <f t="shared" si="131"/>
        <v>2.0838752952239803E-2</v>
      </c>
    </row>
    <row r="197" spans="1:14" x14ac:dyDescent="0.2">
      <c r="A197" t="str">
        <f t="shared" si="127"/>
        <v>54 Textiles, printing and other skilled trades</v>
      </c>
      <c r="B197" s="11">
        <v>2.1630697407270207</v>
      </c>
      <c r="C197" s="11">
        <v>2.9273091945322949</v>
      </c>
      <c r="D197" s="11">
        <f t="shared" si="128"/>
        <v>0.76423945380527414</v>
      </c>
      <c r="E197" s="11">
        <v>1.1158363787168832</v>
      </c>
      <c r="F197" s="11">
        <f t="shared" ref="F197" si="135">SUM(D197:E197)</f>
        <v>1.8800758325221574</v>
      </c>
      <c r="G197" s="200">
        <f t="shared" si="131"/>
        <v>2.8120212580366566E-2</v>
      </c>
    </row>
    <row r="198" spans="1:14" x14ac:dyDescent="0.2">
      <c r="A198" t="str">
        <f t="shared" si="127"/>
        <v>61 Caring personal service occupations</v>
      </c>
      <c r="B198" s="11">
        <v>12.73819497653894</v>
      </c>
      <c r="C198" s="11">
        <v>16.52763502392348</v>
      </c>
      <c r="D198" s="11">
        <f>C198-B198</f>
        <v>3.7894400473845398</v>
      </c>
      <c r="E198" s="11">
        <v>8.8883166895299031</v>
      </c>
      <c r="F198" s="11">
        <f>SUM(D198:E198)</f>
        <v>12.677756736914443</v>
      </c>
      <c r="G198" s="200">
        <f t="shared" si="131"/>
        <v>3.5917664611838651E-2</v>
      </c>
    </row>
    <row r="199" spans="1:14" x14ac:dyDescent="0.2">
      <c r="A199" t="str">
        <f t="shared" si="127"/>
        <v>62 Leisure, travel and related personal service occupations</v>
      </c>
      <c r="B199" s="11">
        <v>2.748185885950714</v>
      </c>
      <c r="C199" s="11">
        <v>2.5072592245398093</v>
      </c>
      <c r="D199" s="11">
        <f t="shared" ref="D199:D205" si="136">C199-B199</f>
        <v>-0.24092666141090469</v>
      </c>
      <c r="E199" s="11">
        <v>1.2549658301398747</v>
      </c>
      <c r="F199" s="11">
        <f t="shared" ref="F199:F200" si="137">SUM(D199:E199)</f>
        <v>1.01403916872897</v>
      </c>
      <c r="G199" s="200">
        <f t="shared" si="131"/>
        <v>2.5393113314926552E-2</v>
      </c>
    </row>
    <row r="200" spans="1:14" x14ac:dyDescent="0.2">
      <c r="A200" t="str">
        <f t="shared" si="127"/>
        <v>63 Community and civil enforcement occupations</v>
      </c>
      <c r="B200" s="11">
        <v>7.7964314406752194E-2</v>
      </c>
      <c r="C200" s="11">
        <v>6.2080606788167875E-2</v>
      </c>
      <c r="D200" s="11">
        <f t="shared" si="136"/>
        <v>-1.588370761858432E-2</v>
      </c>
      <c r="E200" s="11">
        <v>2.2715328628673041E-2</v>
      </c>
      <c r="F200" s="11">
        <f t="shared" si="137"/>
        <v>6.8316210100887211E-3</v>
      </c>
      <c r="G200" s="200">
        <f t="shared" si="131"/>
        <v>1.7192275537441626E-2</v>
      </c>
    </row>
    <row r="201" spans="1:14" x14ac:dyDescent="0.2">
      <c r="A201" t="str">
        <f t="shared" si="127"/>
        <v>71 Sales occupations</v>
      </c>
      <c r="B201" s="11">
        <v>7.0296824385417649</v>
      </c>
      <c r="C201" s="11">
        <v>8.0463449823143485</v>
      </c>
      <c r="D201" s="11">
        <f t="shared" si="136"/>
        <v>1.0166625437725836</v>
      </c>
      <c r="E201" s="11">
        <v>3.5445603871428704</v>
      </c>
      <c r="F201" s="11">
        <f t="shared" ref="F201:F202" si="138">SUM(D201:E201)</f>
        <v>4.5612229309154539</v>
      </c>
      <c r="G201" s="200">
        <f t="shared" si="131"/>
        <v>2.7592450297228677E-2</v>
      </c>
    </row>
    <row r="202" spans="1:14" x14ac:dyDescent="0.2">
      <c r="A202" t="str">
        <f t="shared" si="127"/>
        <v>72 Customer service occupations</v>
      </c>
      <c r="B202" s="11">
        <v>1.7099328804870819</v>
      </c>
      <c r="C202" s="11">
        <v>2.0603617431558074</v>
      </c>
      <c r="D202" s="11">
        <f t="shared" si="136"/>
        <v>0.35042886266872553</v>
      </c>
      <c r="E202" s="11">
        <v>0.87458667012480906</v>
      </c>
      <c r="F202" s="11">
        <f t="shared" si="138"/>
        <v>1.2250155327935346</v>
      </c>
      <c r="G202" s="200">
        <f t="shared" si="131"/>
        <v>2.7921738332365775E-2</v>
      </c>
    </row>
    <row r="203" spans="1:14" x14ac:dyDescent="0.2">
      <c r="A203" t="str">
        <f t="shared" si="127"/>
        <v>81 Process, plant and machine operatives</v>
      </c>
      <c r="B203" s="11">
        <v>2.1383421579626689</v>
      </c>
      <c r="C203" s="11">
        <v>3.0157714919687844</v>
      </c>
      <c r="D203" s="11">
        <f t="shared" si="136"/>
        <v>0.87742933400611545</v>
      </c>
      <c r="E203" s="11">
        <v>0.99523236527510339</v>
      </c>
      <c r="F203" s="11">
        <f t="shared" ref="F203:F204" si="139">SUM(D203:E203)</f>
        <v>1.8726616992812188</v>
      </c>
      <c r="G203" s="200">
        <f t="shared" si="131"/>
        <v>2.5803528572585055E-2</v>
      </c>
    </row>
    <row r="204" spans="1:14" x14ac:dyDescent="0.2">
      <c r="A204" t="str">
        <f t="shared" si="127"/>
        <v>82 Transport and mobile machine drivers and operatives</v>
      </c>
      <c r="B204" s="11">
        <v>3.083169208638326</v>
      </c>
      <c r="C204" s="11">
        <v>4.2973014027835363</v>
      </c>
      <c r="D204" s="11">
        <f t="shared" si="136"/>
        <v>1.2141321941452103</v>
      </c>
      <c r="E204" s="11">
        <v>1.9355253316945442</v>
      </c>
      <c r="F204" s="11">
        <f t="shared" si="139"/>
        <v>3.1496575258397543</v>
      </c>
      <c r="G204" s="200">
        <f t="shared" si="131"/>
        <v>3.3014046436037336E-2</v>
      </c>
    </row>
    <row r="205" spans="1:14" x14ac:dyDescent="0.2">
      <c r="A205" t="str">
        <f t="shared" si="127"/>
        <v>91 Elementary trades and related occupations</v>
      </c>
      <c r="B205" s="11">
        <v>0.9827365233433849</v>
      </c>
      <c r="C205" s="11">
        <v>2.8659357527042588</v>
      </c>
      <c r="D205" s="11">
        <f t="shared" si="136"/>
        <v>1.8831992293608739</v>
      </c>
      <c r="E205" s="11">
        <v>1.0529107047006923</v>
      </c>
      <c r="F205" s="11">
        <f t="shared" ref="F205" si="140">SUM(D205:E205)</f>
        <v>2.936109934061566</v>
      </c>
      <c r="G205" s="200">
        <f t="shared" si="131"/>
        <v>4.9746321385579995E-2</v>
      </c>
    </row>
    <row r="206" spans="1:14" x14ac:dyDescent="0.2">
      <c r="A206" t="str">
        <f t="shared" si="127"/>
        <v>92 Elementary administration and service occupations</v>
      </c>
      <c r="B206" s="11">
        <v>7.5807685426739866</v>
      </c>
      <c r="C206" s="11">
        <v>6.4399397448087408</v>
      </c>
      <c r="D206" s="11">
        <f t="shared" ref="D206" si="141">C206-B206</f>
        <v>-1.1408287978652458</v>
      </c>
      <c r="E206" s="11">
        <v>3.5263539261032526</v>
      </c>
      <c r="F206" s="11">
        <f t="shared" ref="F206" si="142">SUM(D206:E206)</f>
        <v>2.3855251282380068</v>
      </c>
      <c r="G206" s="200">
        <f t="shared" ref="G206:G207" si="143">IF(B206&gt;0,(1+(E206/B206))^(1/($C$6-$B$6))-1,0)</f>
        <v>2.579179646604457E-2</v>
      </c>
    </row>
    <row r="207" spans="1:14" x14ac:dyDescent="0.2">
      <c r="A207" t="str">
        <f t="shared" si="127"/>
        <v>All occupations</v>
      </c>
      <c r="B207" s="11">
        <f>SUM(B181:B206)</f>
        <v>92.261325637662509</v>
      </c>
      <c r="C207" s="11">
        <f t="shared" ref="C207:F207" si="144">SUM(C181:C206)</f>
        <v>103.36295567470081</v>
      </c>
      <c r="D207" s="11">
        <f t="shared" si="144"/>
        <v>11.101630037038305</v>
      </c>
      <c r="E207" s="11">
        <f t="shared" si="144"/>
        <v>47.112838759662218</v>
      </c>
      <c r="F207" s="11">
        <f t="shared" si="144"/>
        <v>58.214468796700537</v>
      </c>
      <c r="G207" s="200">
        <f t="shared" si="143"/>
        <v>2.788415742591499E-2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6.1451795920756682</v>
      </c>
      <c r="C210" s="11">
        <v>4.1484839594898251</v>
      </c>
      <c r="D210" s="11">
        <f>C210-B210</f>
        <v>-1.9966956325858431</v>
      </c>
      <c r="E210" s="11">
        <v>2.2464101425211305</v>
      </c>
      <c r="F210" s="11">
        <f>SUM(D210:E210)</f>
        <v>0.24971450993528732</v>
      </c>
      <c r="G210" s="200">
        <f>IF(B210&gt;0,(1+(E210/B210))^(1/($C$6-$B$6))-1,0)</f>
        <v>2.0988015311419472E-2</v>
      </c>
    </row>
    <row r="211" spans="1:7" x14ac:dyDescent="0.2">
      <c r="A211" t="str">
        <f t="shared" si="146"/>
        <v>12 Other managers and proprietors</v>
      </c>
      <c r="B211" s="11">
        <v>3.1111172895342145</v>
      </c>
      <c r="C211" s="11">
        <v>2.878783235230487</v>
      </c>
      <c r="D211" s="11">
        <f t="shared" ref="D211:D226" si="147">C211-B211</f>
        <v>-0.23233405430372756</v>
      </c>
      <c r="E211" s="11">
        <v>1.6291894285581137</v>
      </c>
      <c r="F211" s="11">
        <f t="shared" ref="F211:F218" si="148">SUM(D211:E211)</f>
        <v>1.3968553742543861</v>
      </c>
      <c r="G211" s="200">
        <f t="shared" ref="G211:G213" si="149">IF(B211&gt;0,(1+(E211/B211))^(1/($C$6-$B$6))-1,0)</f>
        <v>2.8472468907949189E-2</v>
      </c>
    </row>
    <row r="212" spans="1:7" x14ac:dyDescent="0.2">
      <c r="A212" t="str">
        <f t="shared" si="146"/>
        <v>21 Science, research, engineering and technology professionals</v>
      </c>
      <c r="B212" s="11">
        <v>3.9341070695940656</v>
      </c>
      <c r="C212" s="11">
        <v>4.1157581731583557</v>
      </c>
      <c r="D212" s="11">
        <f t="shared" si="147"/>
        <v>0.18165110356429004</v>
      </c>
      <c r="E212" s="11">
        <v>1.4614056347035649</v>
      </c>
      <c r="F212" s="11">
        <f t="shared" si="148"/>
        <v>1.6430567382678549</v>
      </c>
      <c r="G212" s="200">
        <f t="shared" si="149"/>
        <v>2.1282216416794286E-2</v>
      </c>
    </row>
    <row r="213" spans="1:7" x14ac:dyDescent="0.2">
      <c r="A213" t="str">
        <f t="shared" si="146"/>
        <v>22 Health professionals</v>
      </c>
      <c r="B213" s="11">
        <v>1.500949279969239</v>
      </c>
      <c r="C213" s="11">
        <v>1.3728340914718631</v>
      </c>
      <c r="D213" s="11">
        <f t="shared" si="147"/>
        <v>-0.12811518849737591</v>
      </c>
      <c r="E213" s="11">
        <v>0.71482297224910707</v>
      </c>
      <c r="F213" s="11">
        <f t="shared" si="148"/>
        <v>0.58670778375173116</v>
      </c>
      <c r="G213" s="200">
        <f t="shared" si="149"/>
        <v>2.6306958545378123E-2</v>
      </c>
    </row>
    <row r="214" spans="1:7" x14ac:dyDescent="0.2">
      <c r="A214" t="str">
        <f t="shared" si="146"/>
        <v>23 Teaching and other educational professionals</v>
      </c>
      <c r="B214" s="11">
        <v>0.95854472143319547</v>
      </c>
      <c r="C214" s="11">
        <v>0.79897165310031237</v>
      </c>
      <c r="D214" s="11">
        <f t="shared" si="147"/>
        <v>-0.15957306833288309</v>
      </c>
      <c r="E214" s="11">
        <v>0.397638010516431</v>
      </c>
      <c r="F214" s="11">
        <f t="shared" si="148"/>
        <v>0.2380649421835479</v>
      </c>
      <c r="G214" s="200">
        <f>IF(B214&gt;0,(1+(E214/B214))^(1/($C$6-$B$6))-1,0)</f>
        <v>2.3403871020359679E-2</v>
      </c>
    </row>
    <row r="215" spans="1:7" x14ac:dyDescent="0.2">
      <c r="A215" t="str">
        <f t="shared" si="146"/>
        <v>24 Business, media and public service professionals</v>
      </c>
      <c r="B215" s="11">
        <v>3.5432572644311127</v>
      </c>
      <c r="C215" s="11">
        <v>2.9705918692964928</v>
      </c>
      <c r="D215" s="11">
        <f t="shared" si="147"/>
        <v>-0.57266539513461989</v>
      </c>
      <c r="E215" s="11">
        <v>1.327667260890999</v>
      </c>
      <c r="F215" s="11">
        <f t="shared" si="148"/>
        <v>0.75500186575637906</v>
      </c>
      <c r="G215" s="200">
        <f t="shared" ref="G215:G234" si="150">IF(B215&gt;0,(1+(E215/B215))^(1/($C$6-$B$6))-1,0)</f>
        <v>2.1442477249539627E-2</v>
      </c>
    </row>
    <row r="216" spans="1:7" x14ac:dyDescent="0.2">
      <c r="A216" t="str">
        <f t="shared" si="146"/>
        <v>31 Science, engineering and technology associate professionals</v>
      </c>
      <c r="B216" s="11">
        <v>1.5176723313314524</v>
      </c>
      <c r="C216" s="11">
        <v>1.2614598881853094</v>
      </c>
      <c r="D216" s="11">
        <f t="shared" si="147"/>
        <v>-0.256212443146143</v>
      </c>
      <c r="E216" s="11">
        <v>0.50386733124498295</v>
      </c>
      <c r="F216" s="11">
        <f t="shared" si="148"/>
        <v>0.24765488809883995</v>
      </c>
      <c r="G216" s="200">
        <f t="shared" si="150"/>
        <v>1.9295914125900593E-2</v>
      </c>
    </row>
    <row r="217" spans="1:7" x14ac:dyDescent="0.2">
      <c r="A217" t="str">
        <f t="shared" si="146"/>
        <v>32 Health and social care associate professionals</v>
      </c>
      <c r="B217" s="11">
        <v>1.2071524806330729</v>
      </c>
      <c r="C217" s="11">
        <v>1.8556931432624575</v>
      </c>
      <c r="D217" s="11">
        <f t="shared" si="147"/>
        <v>0.64854066262938459</v>
      </c>
      <c r="E217" s="11">
        <v>1.0059125057561065</v>
      </c>
      <c r="F217" s="11">
        <f t="shared" si="148"/>
        <v>1.6544531683854911</v>
      </c>
      <c r="G217" s="200">
        <f t="shared" si="150"/>
        <v>4.1235106378400443E-2</v>
      </c>
    </row>
    <row r="218" spans="1:7" x14ac:dyDescent="0.2">
      <c r="A218" t="str">
        <f t="shared" si="146"/>
        <v>33 Protective service occupations</v>
      </c>
      <c r="B218" s="11">
        <v>1.2519474698198045</v>
      </c>
      <c r="C218" s="11">
        <v>0.82319560431815175</v>
      </c>
      <c r="D218" s="11">
        <f t="shared" si="147"/>
        <v>-0.42875186550165278</v>
      </c>
      <c r="E218" s="11">
        <v>0.29518687004939981</v>
      </c>
      <c r="F218" s="11">
        <f t="shared" si="148"/>
        <v>-0.13356499545225298</v>
      </c>
      <c r="G218" s="200">
        <f t="shared" si="150"/>
        <v>1.4213673287274631E-2</v>
      </c>
    </row>
    <row r="219" spans="1:7" x14ac:dyDescent="0.2">
      <c r="A219" t="str">
        <f t="shared" si="146"/>
        <v>34 Culture, media and sports occupations</v>
      </c>
      <c r="B219" s="11">
        <v>0.92651203019112216</v>
      </c>
      <c r="C219" s="11">
        <v>0.42399719540509029</v>
      </c>
      <c r="D219" s="11">
        <f t="shared" si="147"/>
        <v>-0.50251483478603187</v>
      </c>
      <c r="E219" s="11">
        <v>0.22516526316286989</v>
      </c>
      <c r="F219" s="11">
        <f t="shared" ref="F219:F220" si="151">SUM(D219:E219)</f>
        <v>-0.27734957162316198</v>
      </c>
      <c r="G219" s="200">
        <f t="shared" si="150"/>
        <v>1.4608857649671458E-2</v>
      </c>
    </row>
    <row r="220" spans="1:7" x14ac:dyDescent="0.2">
      <c r="A220" t="str">
        <f t="shared" si="146"/>
        <v>35 Business and public service associate professionals</v>
      </c>
      <c r="B220" s="11">
        <v>5.0307653144288302</v>
      </c>
      <c r="C220" s="11">
        <v>3.8772543526070011</v>
      </c>
      <c r="D220" s="11">
        <f t="shared" si="147"/>
        <v>-1.1535109618218291</v>
      </c>
      <c r="E220" s="11">
        <v>1.7682101034525568</v>
      </c>
      <c r="F220" s="11">
        <f t="shared" si="151"/>
        <v>0.6146991416307277</v>
      </c>
      <c r="G220" s="200">
        <f t="shared" si="150"/>
        <v>2.0282946098606036E-2</v>
      </c>
    </row>
    <row r="221" spans="1:7" x14ac:dyDescent="0.2">
      <c r="A221" t="str">
        <f t="shared" si="146"/>
        <v>41 Administrative occupations</v>
      </c>
      <c r="B221" s="11">
        <v>9.6110769101245364</v>
      </c>
      <c r="C221" s="11">
        <v>6.5125064996427531</v>
      </c>
      <c r="D221" s="11">
        <f t="shared" si="147"/>
        <v>-3.0985704104817833</v>
      </c>
      <c r="E221" s="11">
        <v>3.729553101932559</v>
      </c>
      <c r="F221" s="11">
        <f t="shared" ref="F221:F224" si="152">SUM(D221:E221)</f>
        <v>0.63098269145077568</v>
      </c>
      <c r="G221" s="200">
        <f t="shared" si="150"/>
        <v>2.2100543297972397E-2</v>
      </c>
    </row>
    <row r="222" spans="1:7" x14ac:dyDescent="0.2">
      <c r="A222" t="str">
        <f t="shared" si="146"/>
        <v>42 Secretarial and related occupations</v>
      </c>
      <c r="B222" s="11">
        <v>2.5305551526779069</v>
      </c>
      <c r="C222" s="11">
        <v>0.41604202002493917</v>
      </c>
      <c r="D222" s="11">
        <f t="shared" si="147"/>
        <v>-2.1145131326529678</v>
      </c>
      <c r="E222" s="11">
        <v>0.67835581716658744</v>
      </c>
      <c r="F222" s="11">
        <f t="shared" si="152"/>
        <v>-1.4361573154863803</v>
      </c>
      <c r="G222" s="200">
        <f t="shared" si="150"/>
        <v>1.5958864611587575E-2</v>
      </c>
    </row>
    <row r="223" spans="1:7" x14ac:dyDescent="0.2">
      <c r="A223" t="str">
        <f t="shared" si="146"/>
        <v>51 Skilled agricultural and related trades</v>
      </c>
      <c r="B223" s="11">
        <v>1.1959214416165203</v>
      </c>
      <c r="C223" s="11">
        <v>1.2128050870319369</v>
      </c>
      <c r="D223" s="11">
        <f t="shared" si="147"/>
        <v>1.6883645415416648E-2</v>
      </c>
      <c r="E223" s="11">
        <v>0.63177555829063969</v>
      </c>
      <c r="F223" s="11">
        <f t="shared" si="152"/>
        <v>0.64865920370605634</v>
      </c>
      <c r="G223" s="200">
        <f t="shared" si="150"/>
        <v>2.8679542644860945E-2</v>
      </c>
    </row>
    <row r="224" spans="1:7" x14ac:dyDescent="0.2">
      <c r="A224" t="str">
        <f t="shared" si="146"/>
        <v>52 Skilled metal, electrical and electronic trades</v>
      </c>
      <c r="B224" s="11">
        <v>4.0084306245276693</v>
      </c>
      <c r="C224" s="11">
        <v>2.9198403309965228</v>
      </c>
      <c r="D224" s="11">
        <f t="shared" si="147"/>
        <v>-1.0885902935311464</v>
      </c>
      <c r="E224" s="11">
        <v>1.2786308383710832</v>
      </c>
      <c r="F224" s="11">
        <f t="shared" si="152"/>
        <v>0.19004054483993671</v>
      </c>
      <c r="G224" s="200">
        <f t="shared" si="150"/>
        <v>1.8628913112473722E-2</v>
      </c>
    </row>
    <row r="225" spans="1:7" x14ac:dyDescent="0.2">
      <c r="A225" t="str">
        <f t="shared" si="146"/>
        <v>53 Skilled construction and building trades</v>
      </c>
      <c r="B225" s="11">
        <v>3.491397618266658</v>
      </c>
      <c r="C225" s="11">
        <v>3.1009054591222487</v>
      </c>
      <c r="D225" s="11">
        <f t="shared" si="147"/>
        <v>-0.39049215914440927</v>
      </c>
      <c r="E225" s="11">
        <v>1.4807429522635782</v>
      </c>
      <c r="F225" s="11">
        <f t="shared" ref="F225" si="153">SUM(D225:E225)</f>
        <v>1.0902507931191689</v>
      </c>
      <c r="G225" s="200">
        <f t="shared" si="150"/>
        <v>2.3849853470496951E-2</v>
      </c>
    </row>
    <row r="226" spans="1:7" x14ac:dyDescent="0.2">
      <c r="A226" t="str">
        <f t="shared" si="146"/>
        <v>54 Textiles, printing and other skilled trades</v>
      </c>
      <c r="B226" s="11">
        <v>2.4452596919358593</v>
      </c>
      <c r="C226" s="11">
        <v>1.9762043005164613</v>
      </c>
      <c r="D226" s="11">
        <f t="shared" si="147"/>
        <v>-0.469055391419398</v>
      </c>
      <c r="E226" s="11">
        <v>0.88275927779919894</v>
      </c>
      <c r="F226" s="11">
        <f t="shared" ref="F226" si="154">SUM(D226:E226)</f>
        <v>0.41370388637980093</v>
      </c>
      <c r="G226" s="200">
        <f t="shared" si="150"/>
        <v>2.0760964544556337E-2</v>
      </c>
    </row>
    <row r="227" spans="1:7" x14ac:dyDescent="0.2">
      <c r="A227" t="str">
        <f t="shared" si="146"/>
        <v>61 Caring personal service occupations</v>
      </c>
      <c r="B227" s="11">
        <v>9.1581174618822274</v>
      </c>
      <c r="C227" s="11">
        <v>8.2743920861039868</v>
      </c>
      <c r="D227" s="11">
        <f>C227-B227</f>
        <v>-0.88372537577824062</v>
      </c>
      <c r="E227" s="11">
        <v>4.4557543393143337</v>
      </c>
      <c r="F227" s="11">
        <f>SUM(D227:E227)</f>
        <v>3.5720289635360931</v>
      </c>
      <c r="G227" s="200">
        <f t="shared" si="150"/>
        <v>2.6782275378529175E-2</v>
      </c>
    </row>
    <row r="228" spans="1:7" x14ac:dyDescent="0.2">
      <c r="A228" t="str">
        <f t="shared" si="146"/>
        <v>62 Leisure, travel and related personal service occupations</v>
      </c>
      <c r="B228" s="11">
        <v>2.851984882442625</v>
      </c>
      <c r="C228" s="11">
        <v>1.96053332379719</v>
      </c>
      <c r="D228" s="11">
        <f t="shared" ref="D228:D234" si="155">C228-B228</f>
        <v>-0.89145155864543502</v>
      </c>
      <c r="E228" s="11">
        <v>1.1021798004297338</v>
      </c>
      <c r="F228" s="11">
        <f t="shared" ref="F228:F229" si="156">SUM(D228:E228)</f>
        <v>0.21072824178429883</v>
      </c>
      <c r="G228" s="200">
        <f t="shared" si="150"/>
        <v>2.2022606549101376E-2</v>
      </c>
    </row>
    <row r="229" spans="1:7" x14ac:dyDescent="0.2">
      <c r="A229" t="str">
        <f t="shared" si="146"/>
        <v>63 Community and civil enforcement occupations</v>
      </c>
      <c r="B229" s="11">
        <v>0.13828431015768794</v>
      </c>
      <c r="C229" s="11">
        <v>9.5687998386276021E-2</v>
      </c>
      <c r="D229" s="11">
        <f t="shared" si="155"/>
        <v>-4.2596311771411918E-2</v>
      </c>
      <c r="E229" s="11">
        <v>4.3863814246291252E-2</v>
      </c>
      <c r="F229" s="11">
        <f t="shared" si="156"/>
        <v>1.267502474879334E-3</v>
      </c>
      <c r="G229" s="200">
        <f t="shared" si="150"/>
        <v>1.8536944502797637E-2</v>
      </c>
    </row>
    <row r="230" spans="1:7" x14ac:dyDescent="0.2">
      <c r="A230" t="str">
        <f t="shared" si="146"/>
        <v>71 Sales occupations</v>
      </c>
      <c r="B230" s="11">
        <v>7.2970459113192447</v>
      </c>
      <c r="C230" s="11">
        <v>6.0669838427394795</v>
      </c>
      <c r="D230" s="11">
        <f t="shared" si="155"/>
        <v>-1.2300620685797652</v>
      </c>
      <c r="E230" s="11">
        <v>3.0977377451864951</v>
      </c>
      <c r="F230" s="11">
        <f t="shared" ref="F230:F231" si="157">SUM(D230:E230)</f>
        <v>1.86767567660673</v>
      </c>
      <c r="G230" s="200">
        <f t="shared" si="150"/>
        <v>2.3869387777865292E-2</v>
      </c>
    </row>
    <row r="231" spans="1:7" x14ac:dyDescent="0.2">
      <c r="A231" t="str">
        <f t="shared" si="146"/>
        <v>72 Customer service occupations</v>
      </c>
      <c r="B231" s="11">
        <v>1.9777301298596015</v>
      </c>
      <c r="C231" s="11">
        <v>2.0894540022079862</v>
      </c>
      <c r="D231" s="11">
        <f t="shared" si="155"/>
        <v>0.11172387234838466</v>
      </c>
      <c r="E231" s="11">
        <v>1.0181818582435544</v>
      </c>
      <c r="F231" s="11">
        <f t="shared" si="157"/>
        <v>1.1299057305919391</v>
      </c>
      <c r="G231" s="200">
        <f t="shared" si="150"/>
        <v>2.8073428909032083E-2</v>
      </c>
    </row>
    <row r="232" spans="1:7" x14ac:dyDescent="0.2">
      <c r="A232" t="str">
        <f t="shared" si="146"/>
        <v>81 Process, plant and machine operatives</v>
      </c>
      <c r="B232" s="11">
        <v>3.4599615440030571</v>
      </c>
      <c r="C232" s="11">
        <v>3.5898435020174162</v>
      </c>
      <c r="D232" s="11">
        <f t="shared" si="155"/>
        <v>0.12988195801435909</v>
      </c>
      <c r="E232" s="11">
        <v>1.5011159911992222</v>
      </c>
      <c r="F232" s="11">
        <f t="shared" ref="F232:F233" si="158">SUM(D232:E232)</f>
        <v>1.6309979492135813</v>
      </c>
      <c r="G232" s="200">
        <f t="shared" si="150"/>
        <v>2.4315275887665688E-2</v>
      </c>
    </row>
    <row r="233" spans="1:7" x14ac:dyDescent="0.2">
      <c r="A233" t="str">
        <f t="shared" si="146"/>
        <v>82 Transport and mobile machine drivers and operatives</v>
      </c>
      <c r="B233" s="11">
        <v>5.4701496858872733</v>
      </c>
      <c r="C233" s="11">
        <v>5.6440846213455389</v>
      </c>
      <c r="D233" s="11">
        <f t="shared" si="155"/>
        <v>0.17393493545826555</v>
      </c>
      <c r="E233" s="11">
        <v>3.1059898109766548</v>
      </c>
      <c r="F233" s="11">
        <f t="shared" si="158"/>
        <v>3.2799247464349204</v>
      </c>
      <c r="G233" s="200">
        <f t="shared" si="150"/>
        <v>3.043240615663767E-2</v>
      </c>
    </row>
    <row r="234" spans="1:7" x14ac:dyDescent="0.2">
      <c r="A234" t="str">
        <f t="shared" si="146"/>
        <v>91 Elementary trades and related occupations</v>
      </c>
      <c r="B234" s="11">
        <v>1.6911574419290463</v>
      </c>
      <c r="C234" s="11">
        <v>3.0819651876361127</v>
      </c>
      <c r="D234" s="11">
        <f t="shared" si="155"/>
        <v>1.3908077457070664</v>
      </c>
      <c r="E234" s="11">
        <v>1.1770987797891603</v>
      </c>
      <c r="F234" s="11">
        <f t="shared" ref="F234" si="159">SUM(D234:E234)</f>
        <v>2.5679065254962268</v>
      </c>
      <c r="G234" s="200">
        <f t="shared" si="150"/>
        <v>3.584695459319498E-2</v>
      </c>
    </row>
    <row r="235" spans="1:7" x14ac:dyDescent="0.2">
      <c r="A235" t="str">
        <f t="shared" si="146"/>
        <v>92 Elementary administration and service occupations</v>
      </c>
      <c r="B235" s="11">
        <v>13.705989160858678</v>
      </c>
      <c r="C235" s="11">
        <v>11.308059226688014</v>
      </c>
      <c r="D235" s="11">
        <f t="shared" ref="D235" si="160">C235-B235</f>
        <v>-2.3979299341706639</v>
      </c>
      <c r="E235" s="11">
        <v>5.9570143364387835</v>
      </c>
      <c r="F235" s="11">
        <f t="shared" ref="F235" si="161">SUM(D235:E235)</f>
        <v>3.5590844022681196</v>
      </c>
      <c r="G235" s="200">
        <f t="shared" ref="G235:G236" si="162">IF(B235&gt;0,(1+(E235/B235))^(1/($C$6-$B$6))-1,0)</f>
        <v>2.4352185030457552E-2</v>
      </c>
    </row>
    <row r="236" spans="1:7" x14ac:dyDescent="0.2">
      <c r="A236" t="str">
        <f t="shared" si="146"/>
        <v>All occupations</v>
      </c>
      <c r="B236" s="11">
        <f>SUM(B210:B235)</f>
        <v>98.160266810930366</v>
      </c>
      <c r="C236" s="11">
        <f t="shared" ref="C236:F236" si="163">SUM(C210:C235)</f>
        <v>82.77633065378221</v>
      </c>
      <c r="D236" s="11">
        <f t="shared" si="163"/>
        <v>-15.38393615714816</v>
      </c>
      <c r="E236" s="11">
        <f t="shared" si="163"/>
        <v>41.716229544753133</v>
      </c>
      <c r="F236" s="11">
        <f t="shared" si="163"/>
        <v>26.332293387604977</v>
      </c>
      <c r="G236" s="200">
        <f t="shared" si="162"/>
        <v>2.3891492237283929E-2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4.1115758513511924</v>
      </c>
      <c r="C239" s="11">
        <v>2.7564830518942616</v>
      </c>
      <c r="D239" s="11">
        <f>C239-B239</f>
        <v>-1.3550927994569308</v>
      </c>
      <c r="E239" s="11">
        <v>1.4741641103076084</v>
      </c>
      <c r="F239" s="11">
        <f>SUM(D239:E239)</f>
        <v>0.11907131085067757</v>
      </c>
      <c r="G239" s="200">
        <f>IF(B239&gt;0,(1+(E239/B239))^(1/($C$6-$B$6))-1,0)</f>
        <v>2.0637436028100531E-2</v>
      </c>
    </row>
    <row r="240" spans="1:7" x14ac:dyDescent="0.2">
      <c r="A240" t="str">
        <f t="shared" si="165"/>
        <v>12 Other managers and proprietors</v>
      </c>
      <c r="B240" s="11">
        <v>1.8573127868632966</v>
      </c>
      <c r="C240" s="11">
        <v>1.4807732635989703</v>
      </c>
      <c r="D240" s="11">
        <f t="shared" ref="D240:D255" si="166">C240-B240</f>
        <v>-0.37653952326432627</v>
      </c>
      <c r="E240" s="11">
        <v>0.77461166249766633</v>
      </c>
      <c r="F240" s="11">
        <f t="shared" ref="F240:F247" si="167">SUM(D240:E240)</f>
        <v>0.39807213923334006</v>
      </c>
      <c r="G240" s="200">
        <f t="shared" ref="G240:G242" si="168">IF(B240&gt;0,(1+(E240/B240))^(1/($C$6-$B$6))-1,0)</f>
        <v>2.3511102426921671E-2</v>
      </c>
    </row>
    <row r="241" spans="1:7" x14ac:dyDescent="0.2">
      <c r="A241" t="str">
        <f t="shared" si="165"/>
        <v>21 Science, research, engineering and technology professionals</v>
      </c>
      <c r="B241" s="11">
        <v>2.2962392529024118</v>
      </c>
      <c r="C241" s="11">
        <v>1.9772712821214833</v>
      </c>
      <c r="D241" s="11">
        <f t="shared" si="166"/>
        <v>-0.31896797078092853</v>
      </c>
      <c r="E241" s="11">
        <v>0.73902046075418948</v>
      </c>
      <c r="F241" s="11">
        <f t="shared" si="167"/>
        <v>0.42005248997326095</v>
      </c>
      <c r="G241" s="200">
        <f t="shared" si="168"/>
        <v>1.877570901519654E-2</v>
      </c>
    </row>
    <row r="242" spans="1:7" x14ac:dyDescent="0.2">
      <c r="A242" t="str">
        <f t="shared" si="165"/>
        <v>22 Health professionals</v>
      </c>
      <c r="B242" s="11">
        <v>0.87656173287995487</v>
      </c>
      <c r="C242" s="11">
        <v>0.57511946062390884</v>
      </c>
      <c r="D242" s="11">
        <f t="shared" si="166"/>
        <v>-0.30144227225604603</v>
      </c>
      <c r="E242" s="11">
        <v>0.32608572424608773</v>
      </c>
      <c r="F242" s="11">
        <f t="shared" si="167"/>
        <v>2.4643451990041698E-2</v>
      </c>
      <c r="G242" s="200">
        <f t="shared" si="168"/>
        <v>2.1308756180119959E-2</v>
      </c>
    </row>
    <row r="243" spans="1:7" x14ac:dyDescent="0.2">
      <c r="A243" t="str">
        <f t="shared" si="165"/>
        <v>23 Teaching and other educational professionals</v>
      </c>
      <c r="B243" s="11">
        <v>0.75836379731732784</v>
      </c>
      <c r="C243" s="11">
        <v>0.57024870424705143</v>
      </c>
      <c r="D243" s="11">
        <f t="shared" si="166"/>
        <v>-0.18811509307027641</v>
      </c>
      <c r="E243" s="11">
        <v>0.28355097611766467</v>
      </c>
      <c r="F243" s="11">
        <f t="shared" si="167"/>
        <v>9.5435883047388259E-2</v>
      </c>
      <c r="G243" s="200">
        <f>IF(B243&gt;0,(1+(E243/B243))^(1/($C$6-$B$6))-1,0)</f>
        <v>2.1402634192042358E-2</v>
      </c>
    </row>
    <row r="244" spans="1:7" x14ac:dyDescent="0.2">
      <c r="A244" t="str">
        <f t="shared" si="165"/>
        <v>24 Business, media and public service professionals</v>
      </c>
      <c r="B244" s="11">
        <v>2.1604421509810474</v>
      </c>
      <c r="C244" s="11">
        <v>1.4381846136351855</v>
      </c>
      <c r="D244" s="11">
        <f t="shared" si="166"/>
        <v>-0.72225753734586196</v>
      </c>
      <c r="E244" s="11">
        <v>0.72970652973408712</v>
      </c>
      <c r="F244" s="11">
        <f t="shared" si="167"/>
        <v>7.4489923882251619E-3</v>
      </c>
      <c r="G244" s="200">
        <f t="shared" ref="G244:G263" si="169">IF(B244&gt;0,(1+(E244/B244))^(1/($C$6-$B$6))-1,0)</f>
        <v>1.9589066163341995E-2</v>
      </c>
    </row>
    <row r="245" spans="1:7" x14ac:dyDescent="0.2">
      <c r="A245" t="str">
        <f t="shared" si="165"/>
        <v>31 Science, engineering and technology associate professionals</v>
      </c>
      <c r="B245" s="11">
        <v>1.3191130349761921</v>
      </c>
      <c r="C245" s="11">
        <v>0.99168287220354112</v>
      </c>
      <c r="D245" s="11">
        <f t="shared" si="166"/>
        <v>-0.32743016277265102</v>
      </c>
      <c r="E245" s="11">
        <v>0.41892165936222941</v>
      </c>
      <c r="F245" s="11">
        <f t="shared" si="167"/>
        <v>9.1491496589578392E-2</v>
      </c>
      <c r="G245" s="200">
        <f>IF(B245&gt;0,(1+(E245/B245))^(1/($C$6-$B$6))-1,0)</f>
        <v>1.8556431287542363E-2</v>
      </c>
    </row>
    <row r="246" spans="1:7" x14ac:dyDescent="0.2">
      <c r="A246" t="str">
        <f t="shared" si="165"/>
        <v>32 Health and social care associate professionals</v>
      </c>
      <c r="B246" s="11">
        <v>0.40910620396998576</v>
      </c>
      <c r="C246" s="11">
        <v>0.38973249760283701</v>
      </c>
      <c r="D246" s="11">
        <f t="shared" si="166"/>
        <v>-1.9373706367148746E-2</v>
      </c>
      <c r="E246" s="11">
        <v>0.21725588812978905</v>
      </c>
      <c r="F246" s="11">
        <f t="shared" si="167"/>
        <v>0.1978821817626403</v>
      </c>
      <c r="G246" s="200">
        <f t="shared" si="169"/>
        <v>2.8803958727250389E-2</v>
      </c>
    </row>
    <row r="247" spans="1:7" x14ac:dyDescent="0.2">
      <c r="A247" t="str">
        <f t="shared" si="165"/>
        <v>33 Protective service occupations</v>
      </c>
      <c r="B247" s="11">
        <v>0.6796751244018312</v>
      </c>
      <c r="C247" s="11">
        <v>0.4944884553357129</v>
      </c>
      <c r="D247" s="11">
        <f t="shared" si="166"/>
        <v>-0.1851866690661183</v>
      </c>
      <c r="E247" s="11">
        <v>0.20062182742909232</v>
      </c>
      <c r="F247" s="11">
        <f t="shared" si="167"/>
        <v>1.5435158362974016E-2</v>
      </c>
      <c r="G247" s="200">
        <f t="shared" si="169"/>
        <v>1.7392475943804442E-2</v>
      </c>
    </row>
    <row r="248" spans="1:7" x14ac:dyDescent="0.2">
      <c r="A248" t="str">
        <f t="shared" si="165"/>
        <v>34 Culture, media and sports occupations</v>
      </c>
      <c r="B248" s="11">
        <v>0.72678205940947427</v>
      </c>
      <c r="C248" s="11">
        <v>0.29580324733970176</v>
      </c>
      <c r="D248" s="11">
        <f t="shared" si="166"/>
        <v>-0.43097881206977251</v>
      </c>
      <c r="E248" s="11">
        <v>0.16234120186259315</v>
      </c>
      <c r="F248" s="11">
        <f t="shared" ref="F248:F249" si="170">SUM(D248:E248)</f>
        <v>-0.26863761020717936</v>
      </c>
      <c r="G248" s="200">
        <f t="shared" si="169"/>
        <v>1.3531346147394929E-2</v>
      </c>
    </row>
    <row r="249" spans="1:7" x14ac:dyDescent="0.2">
      <c r="A249" t="str">
        <f t="shared" si="165"/>
        <v>35 Business and public service associate professionals</v>
      </c>
      <c r="B249" s="11">
        <v>2.9655044311293519</v>
      </c>
      <c r="C249" s="11">
        <v>1.9589926866179679</v>
      </c>
      <c r="D249" s="11">
        <f t="shared" si="166"/>
        <v>-1.006511744511384</v>
      </c>
      <c r="E249" s="11">
        <v>0.8990200210441619</v>
      </c>
      <c r="F249" s="11">
        <f t="shared" si="170"/>
        <v>-0.10749172346722213</v>
      </c>
      <c r="G249" s="200">
        <f t="shared" si="169"/>
        <v>1.7809496852281281E-2</v>
      </c>
    </row>
    <row r="250" spans="1:7" x14ac:dyDescent="0.2">
      <c r="A250" t="str">
        <f t="shared" si="165"/>
        <v>41 Administrative occupations</v>
      </c>
      <c r="B250" s="11">
        <v>4.8760088499581089</v>
      </c>
      <c r="C250" s="11">
        <v>1.3403052251468586</v>
      </c>
      <c r="D250" s="11">
        <f t="shared" si="166"/>
        <v>-3.5357036248112506</v>
      </c>
      <c r="E250" s="11">
        <v>1.1632554107661408</v>
      </c>
      <c r="F250" s="11">
        <f t="shared" ref="F250:F253" si="171">SUM(D250:E250)</f>
        <v>-2.37244821404511</v>
      </c>
      <c r="G250" s="200">
        <f t="shared" si="169"/>
        <v>1.436588942961281E-2</v>
      </c>
    </row>
    <row r="251" spans="1:7" x14ac:dyDescent="0.2">
      <c r="A251" t="str">
        <f t="shared" si="165"/>
        <v>42 Secretarial and related occupations</v>
      </c>
      <c r="B251" s="11">
        <v>2.3057762049479287</v>
      </c>
      <c r="C251" s="11">
        <v>0.24464327642087771</v>
      </c>
      <c r="D251" s="11">
        <f t="shared" si="166"/>
        <v>-2.061132928527051</v>
      </c>
      <c r="E251" s="11">
        <v>0.41933390481854499</v>
      </c>
      <c r="F251" s="11">
        <f t="shared" si="171"/>
        <v>-1.6417990237085061</v>
      </c>
      <c r="G251" s="200">
        <f t="shared" si="169"/>
        <v>1.120170557789324E-2</v>
      </c>
    </row>
    <row r="252" spans="1:7" x14ac:dyDescent="0.2">
      <c r="A252" t="str">
        <f t="shared" si="165"/>
        <v>51 Skilled agricultural and related trades</v>
      </c>
      <c r="B252" s="11">
        <v>0.78973612044816632</v>
      </c>
      <c r="C252" s="11">
        <v>0.80991485008302133</v>
      </c>
      <c r="D252" s="11">
        <f t="shared" si="166"/>
        <v>2.0178729634855008E-2</v>
      </c>
      <c r="E252" s="11">
        <v>0.34995775002082258</v>
      </c>
      <c r="F252" s="11">
        <f t="shared" si="171"/>
        <v>0.37013647965567759</v>
      </c>
      <c r="G252" s="200">
        <f t="shared" si="169"/>
        <v>2.4755868398142589E-2</v>
      </c>
    </row>
    <row r="253" spans="1:7" x14ac:dyDescent="0.2">
      <c r="A253" t="str">
        <f t="shared" si="165"/>
        <v>52 Skilled metal, electrical and electronic trades</v>
      </c>
      <c r="B253" s="11">
        <v>1.9731165462045246</v>
      </c>
      <c r="C253" s="11">
        <v>1.0400803947119228</v>
      </c>
      <c r="D253" s="11">
        <f t="shared" si="166"/>
        <v>-0.93303615149260177</v>
      </c>
      <c r="E253" s="11">
        <v>0.59105174008987504</v>
      </c>
      <c r="F253" s="11">
        <f t="shared" si="171"/>
        <v>-0.34198441140272673</v>
      </c>
      <c r="G253" s="200">
        <f t="shared" si="169"/>
        <v>1.7621449285576185E-2</v>
      </c>
    </row>
    <row r="254" spans="1:7" x14ac:dyDescent="0.2">
      <c r="A254" t="str">
        <f t="shared" si="165"/>
        <v>53 Skilled construction and building trades</v>
      </c>
      <c r="B254" s="11">
        <v>1.6630234949502651</v>
      </c>
      <c r="C254" s="11">
        <v>1.3920829091421436</v>
      </c>
      <c r="D254" s="11">
        <f t="shared" si="166"/>
        <v>-0.27094058580812153</v>
      </c>
      <c r="E254" s="11">
        <v>0.63973317645851246</v>
      </c>
      <c r="F254" s="11">
        <f t="shared" ref="F254" si="172">SUM(D254:E254)</f>
        <v>0.36879259065039094</v>
      </c>
      <c r="G254" s="200">
        <f t="shared" si="169"/>
        <v>2.1935088242449385E-2</v>
      </c>
    </row>
    <row r="255" spans="1:7" x14ac:dyDescent="0.2">
      <c r="A255" t="str">
        <f t="shared" si="165"/>
        <v>54 Textiles, printing and other skilled trades</v>
      </c>
      <c r="B255" s="11">
        <v>2.1580951720464343</v>
      </c>
      <c r="C255" s="11">
        <v>1.9420592665927743</v>
      </c>
      <c r="D255" s="11">
        <f t="shared" si="166"/>
        <v>-0.21603590545366003</v>
      </c>
      <c r="E255" s="11">
        <v>0.80362432875629086</v>
      </c>
      <c r="F255" s="11">
        <f t="shared" ref="F255" si="173">SUM(D255:E255)</f>
        <v>0.58758842330263084</v>
      </c>
      <c r="G255" s="200">
        <f t="shared" si="169"/>
        <v>2.132717785215843E-2</v>
      </c>
    </row>
    <row r="256" spans="1:7" x14ac:dyDescent="0.2">
      <c r="A256" t="str">
        <f t="shared" si="165"/>
        <v>61 Caring personal service occupations</v>
      </c>
      <c r="B256" s="11">
        <v>1.6807870260890663</v>
      </c>
      <c r="C256" s="11">
        <v>1.0293343481410966</v>
      </c>
      <c r="D256" s="11">
        <f>C256-B256</f>
        <v>-0.65145267794796968</v>
      </c>
      <c r="E256" s="11">
        <v>0.41179373416727488</v>
      </c>
      <c r="F256" s="11">
        <f>SUM(D256:E256)</f>
        <v>-0.2396589437806948</v>
      </c>
      <c r="G256" s="200">
        <f t="shared" si="169"/>
        <v>1.4716298348451229E-2</v>
      </c>
    </row>
    <row r="257" spans="1:7" x14ac:dyDescent="0.2">
      <c r="A257" t="str">
        <f t="shared" si="165"/>
        <v>62 Leisure, travel and related personal service occupations</v>
      </c>
      <c r="B257" s="11">
        <v>1.8831962990317543</v>
      </c>
      <c r="C257" s="11">
        <v>1.2341802597980058</v>
      </c>
      <c r="D257" s="11">
        <f t="shared" ref="D257:D263" si="174">C257-B257</f>
        <v>-0.64901603923374851</v>
      </c>
      <c r="E257" s="11">
        <v>0.66083523297530844</v>
      </c>
      <c r="F257" s="11">
        <f t="shared" ref="F257:F258" si="175">SUM(D257:E257)</f>
        <v>1.181919374155993E-2</v>
      </c>
      <c r="G257" s="200">
        <f t="shared" si="169"/>
        <v>2.0254361117892472E-2</v>
      </c>
    </row>
    <row r="258" spans="1:7" x14ac:dyDescent="0.2">
      <c r="A258" t="str">
        <f t="shared" si="165"/>
        <v>63 Community and civil enforcement occupations</v>
      </c>
      <c r="B258" s="11">
        <v>0.11821178508117872</v>
      </c>
      <c r="C258" s="11">
        <v>7.2955654470344397E-2</v>
      </c>
      <c r="D258" s="11">
        <f t="shared" si="174"/>
        <v>-4.5256130610834319E-2</v>
      </c>
      <c r="E258" s="11">
        <v>3.463930591944072E-2</v>
      </c>
      <c r="F258" s="11">
        <f t="shared" si="175"/>
        <v>-1.0616824691393599E-2</v>
      </c>
      <c r="G258" s="200">
        <f t="shared" si="169"/>
        <v>1.7280027151020283E-2</v>
      </c>
    </row>
    <row r="259" spans="1:7" x14ac:dyDescent="0.2">
      <c r="A259" t="str">
        <f t="shared" si="165"/>
        <v>71 Sales occupations</v>
      </c>
      <c r="B259" s="11">
        <v>5.0314363048560313</v>
      </c>
      <c r="C259" s="11">
        <v>2.081323549064253</v>
      </c>
      <c r="D259" s="11">
        <f t="shared" si="174"/>
        <v>-2.9501127557917783</v>
      </c>
      <c r="E259" s="11">
        <v>1.3020567143781534</v>
      </c>
      <c r="F259" s="11">
        <f t="shared" ref="F259:F260" si="176">SUM(D259:E259)</f>
        <v>-1.6480560414136249</v>
      </c>
      <c r="G259" s="200">
        <f t="shared" si="169"/>
        <v>1.546140375392091E-2</v>
      </c>
    </row>
    <row r="260" spans="1:7" x14ac:dyDescent="0.2">
      <c r="A260" t="str">
        <f t="shared" si="165"/>
        <v>72 Customer service occupations</v>
      </c>
      <c r="B260" s="11">
        <v>0.94569229869879468</v>
      </c>
      <c r="C260" s="11">
        <v>0.83435987489098928</v>
      </c>
      <c r="D260" s="11">
        <f t="shared" si="174"/>
        <v>-0.11133242380780539</v>
      </c>
      <c r="E260" s="11">
        <v>0.29862673224068476</v>
      </c>
      <c r="F260" s="11">
        <f t="shared" si="176"/>
        <v>0.18729430843287936</v>
      </c>
      <c r="G260" s="200">
        <f t="shared" si="169"/>
        <v>1.8463476932040201E-2</v>
      </c>
    </row>
    <row r="261" spans="1:7" x14ac:dyDescent="0.2">
      <c r="A261" t="str">
        <f t="shared" si="165"/>
        <v>81 Process, plant and machine operatives</v>
      </c>
      <c r="B261" s="11">
        <v>2.5707621342519631</v>
      </c>
      <c r="C261" s="11">
        <v>1.0220364826696064</v>
      </c>
      <c r="D261" s="11">
        <f t="shared" si="174"/>
        <v>-1.5487256515823566</v>
      </c>
      <c r="E261" s="11">
        <v>0.72663838005701109</v>
      </c>
      <c r="F261" s="11">
        <f t="shared" ref="F261:F262" si="177">SUM(D261:E261)</f>
        <v>-0.82208727152534555</v>
      </c>
      <c r="G261" s="200">
        <f t="shared" si="169"/>
        <v>1.6733938378241442E-2</v>
      </c>
    </row>
    <row r="262" spans="1:7" x14ac:dyDescent="0.2">
      <c r="A262" t="str">
        <f t="shared" si="165"/>
        <v>82 Transport and mobile machine drivers and operatives</v>
      </c>
      <c r="B262" s="11">
        <v>4.3883807100256611</v>
      </c>
      <c r="C262" s="11">
        <v>3.5951246148456844</v>
      </c>
      <c r="D262" s="11">
        <f t="shared" si="174"/>
        <v>-0.79325609517997675</v>
      </c>
      <c r="E262" s="11">
        <v>1.8938498388910643</v>
      </c>
      <c r="F262" s="11">
        <f t="shared" si="177"/>
        <v>1.1005937437110875</v>
      </c>
      <c r="G262" s="200">
        <f t="shared" si="169"/>
        <v>2.4205974476016356E-2</v>
      </c>
    </row>
    <row r="263" spans="1:7" x14ac:dyDescent="0.2">
      <c r="A263" t="str">
        <f t="shared" si="165"/>
        <v>91 Elementary trades and related occupations</v>
      </c>
      <c r="B263" s="11">
        <v>2.0068871248985674</v>
      </c>
      <c r="C263" s="11">
        <v>3.1228437749406046</v>
      </c>
      <c r="D263" s="11">
        <f t="shared" si="174"/>
        <v>1.1159566500420373</v>
      </c>
      <c r="E263" s="11">
        <v>1.3101352411588887</v>
      </c>
      <c r="F263" s="11">
        <f t="shared" ref="F263" si="178">SUM(D263:E263)</f>
        <v>2.4260918912009259</v>
      </c>
      <c r="G263" s="200">
        <f t="shared" si="169"/>
        <v>3.4066249398030379E-2</v>
      </c>
    </row>
    <row r="264" spans="1:7" x14ac:dyDescent="0.2">
      <c r="A264" t="str">
        <f t="shared" si="165"/>
        <v>92 Elementary administration and service occupations</v>
      </c>
      <c r="B264" s="11">
        <v>12.705803523681775</v>
      </c>
      <c r="C264" s="11">
        <v>8.1900761377022508</v>
      </c>
      <c r="D264" s="11">
        <f t="shared" ref="D264" si="179">C264-B264</f>
        <v>-4.5157273859795239</v>
      </c>
      <c r="E264" s="11">
        <v>4.329030132842667</v>
      </c>
      <c r="F264" s="11">
        <f>SUM(D264:E264)</f>
        <v>-0.18669725313685692</v>
      </c>
      <c r="G264" s="200">
        <f t="shared" ref="G264:G265" si="180">IF(B264&gt;0,(1+(E264/B264))^(1/($C$6-$B$6))-1,0)</f>
        <v>1.97390505660342E-2</v>
      </c>
    </row>
    <row r="265" spans="1:7" x14ac:dyDescent="0.2">
      <c r="A265" t="str">
        <f t="shared" si="165"/>
        <v>All occupations</v>
      </c>
      <c r="B265" s="11">
        <f>SUM(B239:B264)</f>
        <v>63.257590021352279</v>
      </c>
      <c r="C265" s="11">
        <f t="shared" ref="C265:F265" si="181">SUM(C239:C264)</f>
        <v>40.880100753841049</v>
      </c>
      <c r="D265" s="11">
        <f t="shared" si="181"/>
        <v>-22.37748926751123</v>
      </c>
      <c r="E265" s="11">
        <f t="shared" si="181"/>
        <v>21.159861685025852</v>
      </c>
      <c r="F265" s="11">
        <f t="shared" si="181"/>
        <v>-1.2176275824853819</v>
      </c>
      <c r="G265" s="200">
        <f t="shared" si="180"/>
        <v>1.9423497399798872E-2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0.68654275099148299</v>
      </c>
      <c r="C268" s="11">
        <v>0.54047994341478001</v>
      </c>
      <c r="D268" s="11">
        <f>C268-B268</f>
        <v>-0.14606280757670298</v>
      </c>
      <c r="E268" s="11">
        <v>0.17704152113568761</v>
      </c>
      <c r="F268" s="11">
        <f>SUM(D268:E268)</f>
        <v>3.0978713558984627E-2</v>
      </c>
      <c r="G268" s="200">
        <f>IF(B268&gt;0,(1+(E268/B268))^(1/($C$6-$B$6))-1,0)</f>
        <v>1.5412431036800678E-2</v>
      </c>
    </row>
    <row r="269" spans="1:7" x14ac:dyDescent="0.2">
      <c r="A269" t="str">
        <f t="shared" si="183"/>
        <v>12 Other managers and proprietors</v>
      </c>
      <c r="B269" s="11">
        <v>0.56574815967893</v>
      </c>
      <c r="C269" s="11">
        <v>0.50009851857838694</v>
      </c>
      <c r="D269" s="11">
        <f t="shared" ref="D269:D284" si="184">C269-B269</f>
        <v>-6.5649641100543055E-2</v>
      </c>
      <c r="E269" s="11">
        <v>0.18397823801350915</v>
      </c>
      <c r="F269" s="11">
        <f t="shared" ref="F269:F276" si="185">SUM(D269:E269)</f>
        <v>0.1183285969129661</v>
      </c>
      <c r="G269" s="200">
        <f t="shared" ref="G269:G271" si="186">IF(B269&gt;0,(1+(E269/B269))^(1/($C$6-$B$6))-1,0)</f>
        <v>1.8947895899402045E-2</v>
      </c>
    </row>
    <row r="270" spans="1:7" x14ac:dyDescent="0.2">
      <c r="A270" t="str">
        <f t="shared" si="183"/>
        <v>21 Science, research, engineering and technology professionals</v>
      </c>
      <c r="B270" s="11">
        <v>0.44205754931405528</v>
      </c>
      <c r="C270" s="11">
        <v>0.5671199673696401</v>
      </c>
      <c r="D270" s="11">
        <f t="shared" si="184"/>
        <v>0.12506241805558482</v>
      </c>
      <c r="E270" s="11">
        <v>0.15427519224057262</v>
      </c>
      <c r="F270" s="11">
        <f t="shared" si="185"/>
        <v>0.27933761029615745</v>
      </c>
      <c r="G270" s="200">
        <f t="shared" si="186"/>
        <v>2.0157725774376578E-2</v>
      </c>
    </row>
    <row r="271" spans="1:7" x14ac:dyDescent="0.2">
      <c r="A271" t="str">
        <f t="shared" si="183"/>
        <v>22 Health professionals</v>
      </c>
      <c r="B271" s="11">
        <v>0.1184710554573246</v>
      </c>
      <c r="C271" s="11">
        <v>0.11313943921061005</v>
      </c>
      <c r="D271" s="11">
        <f t="shared" si="184"/>
        <v>-5.3316162467145489E-3</v>
      </c>
      <c r="E271" s="11">
        <v>4.0273876453959162E-2</v>
      </c>
      <c r="F271" s="11">
        <f t="shared" si="185"/>
        <v>3.4942260207244613E-2</v>
      </c>
      <c r="G271" s="200">
        <f t="shared" si="186"/>
        <v>1.9700206895719719E-2</v>
      </c>
    </row>
    <row r="272" spans="1:7" x14ac:dyDescent="0.2">
      <c r="A272" t="str">
        <f t="shared" si="183"/>
        <v>23 Teaching and other educational professionals</v>
      </c>
      <c r="B272" s="11">
        <v>0.12745598517543935</v>
      </c>
      <c r="C272" s="11">
        <v>0.10867291002195321</v>
      </c>
      <c r="D272" s="11">
        <f t="shared" si="184"/>
        <v>-1.8783075153486137E-2</v>
      </c>
      <c r="E272" s="11">
        <v>4.1033841667782581E-2</v>
      </c>
      <c r="F272" s="11">
        <f t="shared" si="185"/>
        <v>2.2250766514296444E-2</v>
      </c>
      <c r="G272" s="200">
        <f>IF(B272&gt;0,(1+(E272/B272))^(1/($C$6-$B$6))-1,0)</f>
        <v>1.8781140190846868E-2</v>
      </c>
    </row>
    <row r="273" spans="1:7" x14ac:dyDescent="0.2">
      <c r="A273" t="str">
        <f t="shared" si="183"/>
        <v>24 Business, media and public service professionals</v>
      </c>
      <c r="B273" s="11">
        <v>0.4318294493379779</v>
      </c>
      <c r="C273" s="11">
        <v>0.43616601101993596</v>
      </c>
      <c r="D273" s="11">
        <f t="shared" si="184"/>
        <v>4.3365616819580621E-3</v>
      </c>
      <c r="E273" s="11">
        <v>0.14275414150230303</v>
      </c>
      <c r="F273" s="11">
        <f t="shared" si="185"/>
        <v>0.1470907031842611</v>
      </c>
      <c r="G273" s="200">
        <f t="shared" ref="G273" si="187">IF(B273&gt;0,(1+(E273/B273))^(1/($C$6-$B$6))-1,0)</f>
        <v>1.9223427190871778E-2</v>
      </c>
    </row>
    <row r="274" spans="1:7" x14ac:dyDescent="0.2">
      <c r="A274" t="str">
        <f t="shared" si="183"/>
        <v>31 Science, engineering and technology associate professionals</v>
      </c>
      <c r="B274" s="11">
        <v>0.23763857167614844</v>
      </c>
      <c r="C274" s="11">
        <v>0.33069576667208961</v>
      </c>
      <c r="D274" s="11">
        <f t="shared" si="184"/>
        <v>9.3057194995941173E-2</v>
      </c>
      <c r="E274" s="11">
        <v>9.6755079879315142E-2</v>
      </c>
      <c r="F274" s="11">
        <f t="shared" si="185"/>
        <v>0.18981227487525631</v>
      </c>
      <c r="G274" s="200">
        <f>IF(B274&gt;0,(1+(E274/B274))^(1/($C$6-$B$6))-1,0)</f>
        <v>2.3032441814537119E-2</v>
      </c>
    </row>
    <row r="275" spans="1:7" x14ac:dyDescent="0.2">
      <c r="A275" t="str">
        <f t="shared" si="183"/>
        <v>32 Health and social care associate professionals</v>
      </c>
      <c r="B275" s="11">
        <v>6.4332449660945742E-2</v>
      </c>
      <c r="C275" s="11">
        <v>9.3260041555945139E-2</v>
      </c>
      <c r="D275" s="11">
        <f t="shared" si="184"/>
        <v>2.8927591894999397E-2</v>
      </c>
      <c r="E275" s="11">
        <v>3.4560833243080846E-2</v>
      </c>
      <c r="F275" s="11">
        <f t="shared" si="185"/>
        <v>6.3488425138080243E-2</v>
      </c>
      <c r="G275" s="200">
        <f t="shared" ref="G275:G292" si="188">IF(B275&gt;0,(1+(E275/B275))^(1/($C$6-$B$6))-1,0)</f>
        <v>2.9079942766349953E-2</v>
      </c>
    </row>
    <row r="276" spans="1:7" x14ac:dyDescent="0.2">
      <c r="A276" t="str">
        <f t="shared" si="183"/>
        <v>33 Protective service occupations</v>
      </c>
      <c r="B276" s="11">
        <v>8.2574171499644022E-2</v>
      </c>
      <c r="C276" s="11">
        <v>4.8770471255109082E-2</v>
      </c>
      <c r="D276" s="11">
        <f t="shared" si="184"/>
        <v>-3.380370024453494E-2</v>
      </c>
      <c r="E276" s="11">
        <v>1.1553121771503153E-2</v>
      </c>
      <c r="F276" s="11">
        <f t="shared" si="185"/>
        <v>-2.2250578473031787E-2</v>
      </c>
      <c r="G276" s="200">
        <f t="shared" si="188"/>
        <v>8.7682923660068468E-3</v>
      </c>
    </row>
    <row r="277" spans="1:7" x14ac:dyDescent="0.2">
      <c r="A277" t="str">
        <f t="shared" si="183"/>
        <v>34 Culture, media and sports occupations</v>
      </c>
      <c r="B277" s="11">
        <v>0.23580619162813835</v>
      </c>
      <c r="C277" s="11">
        <v>0.14963070327647229</v>
      </c>
      <c r="D277" s="11">
        <f t="shared" si="184"/>
        <v>-8.6175488351666052E-2</v>
      </c>
      <c r="E277" s="11">
        <v>5.8739611776930434E-2</v>
      </c>
      <c r="F277" s="11">
        <f t="shared" ref="F277:F278" si="189">SUM(D277:E277)</f>
        <v>-2.7435876574735618E-2</v>
      </c>
      <c r="G277" s="200">
        <f t="shared" si="188"/>
        <v>1.4938769418051834E-2</v>
      </c>
    </row>
    <row r="278" spans="1:7" x14ac:dyDescent="0.2">
      <c r="A278" t="str">
        <f t="shared" si="183"/>
        <v>35 Business and public service associate professionals</v>
      </c>
      <c r="B278" s="11">
        <v>0.51269680388041694</v>
      </c>
      <c r="C278" s="11">
        <v>0.45715505998896283</v>
      </c>
      <c r="D278" s="11">
        <f t="shared" si="184"/>
        <v>-5.554174389145411E-2</v>
      </c>
      <c r="E278" s="11">
        <v>0.13698381671556914</v>
      </c>
      <c r="F278" s="11">
        <f t="shared" si="189"/>
        <v>8.144207282411503E-2</v>
      </c>
      <c r="G278" s="200">
        <f t="shared" si="188"/>
        <v>1.5911680045838983E-2</v>
      </c>
    </row>
    <row r="279" spans="1:7" x14ac:dyDescent="0.2">
      <c r="A279" t="str">
        <f t="shared" si="183"/>
        <v>41 Administrative occupations</v>
      </c>
      <c r="B279" s="11">
        <v>1.0080093818677449</v>
      </c>
      <c r="C279" s="11">
        <v>0.64133402973520104</v>
      </c>
      <c r="D279" s="11">
        <f t="shared" si="184"/>
        <v>-0.36667535213254387</v>
      </c>
      <c r="E279" s="11">
        <v>0.2348484194116415</v>
      </c>
      <c r="F279" s="11">
        <f t="shared" ref="F279:F282" si="190">SUM(D279:E279)</f>
        <v>-0.13182693272090237</v>
      </c>
      <c r="G279" s="200">
        <f t="shared" si="188"/>
        <v>1.4060324777438904E-2</v>
      </c>
    </row>
    <row r="280" spans="1:7" x14ac:dyDescent="0.2">
      <c r="A280" t="str">
        <f t="shared" si="183"/>
        <v>42 Secretarial and related occupations</v>
      </c>
      <c r="B280" s="11">
        <v>0.54449105306241496</v>
      </c>
      <c r="C280" s="11">
        <v>0.63466207773968941</v>
      </c>
      <c r="D280" s="11">
        <f t="shared" si="184"/>
        <v>9.0171024677274447E-2</v>
      </c>
      <c r="E280" s="11">
        <v>0.21067999464713372</v>
      </c>
      <c r="F280" s="11">
        <f t="shared" si="190"/>
        <v>0.30085101932440816</v>
      </c>
      <c r="G280" s="200">
        <f t="shared" si="188"/>
        <v>2.204567688247594E-2</v>
      </c>
    </row>
    <row r="281" spans="1:7" x14ac:dyDescent="0.2">
      <c r="A281" t="str">
        <f t="shared" si="183"/>
        <v>51 Skilled agricultural and related trades</v>
      </c>
      <c r="B281" s="11">
        <v>0.35055941643847827</v>
      </c>
      <c r="C281" s="11">
        <v>0.17785776907694612</v>
      </c>
      <c r="D281" s="11">
        <f t="shared" si="184"/>
        <v>-0.17270164736153215</v>
      </c>
      <c r="E281" s="11">
        <v>9.4708841920167694E-2</v>
      </c>
      <c r="F281" s="11">
        <f t="shared" si="190"/>
        <v>-7.7992805441364457E-2</v>
      </c>
      <c r="G281" s="200">
        <f t="shared" si="188"/>
        <v>1.6070884036080368E-2</v>
      </c>
    </row>
    <row r="282" spans="1:7" x14ac:dyDescent="0.2">
      <c r="A282" t="str">
        <f t="shared" si="183"/>
        <v>52 Skilled metal, electrical and electronic trades</v>
      </c>
      <c r="B282" s="11">
        <v>0.59103557926534944</v>
      </c>
      <c r="C282" s="11">
        <v>0.49272339983715085</v>
      </c>
      <c r="D282" s="11">
        <f t="shared" si="184"/>
        <v>-9.8312179428198587E-2</v>
      </c>
      <c r="E282" s="11">
        <v>0.18029586789558077</v>
      </c>
      <c r="F282" s="11">
        <f t="shared" si="190"/>
        <v>8.1983688467382188E-2</v>
      </c>
      <c r="G282" s="200">
        <f t="shared" si="188"/>
        <v>1.7907921613860456E-2</v>
      </c>
    </row>
    <row r="283" spans="1:7" x14ac:dyDescent="0.2">
      <c r="A283" t="str">
        <f t="shared" si="183"/>
        <v>53 Skilled construction and building trades</v>
      </c>
      <c r="B283" s="11">
        <v>0.63160992248613945</v>
      </c>
      <c r="C283" s="11">
        <v>0.12621466034593848</v>
      </c>
      <c r="D283" s="11">
        <f t="shared" si="184"/>
        <v>-0.50539526214020092</v>
      </c>
      <c r="E283" s="11">
        <v>9.5918762904975627E-2</v>
      </c>
      <c r="F283" s="11">
        <f t="shared" ref="F283" si="191">SUM(D283:E283)</f>
        <v>-0.40947649923522528</v>
      </c>
      <c r="G283" s="200">
        <f t="shared" si="188"/>
        <v>9.4699883113054106E-3</v>
      </c>
    </row>
    <row r="284" spans="1:7" x14ac:dyDescent="0.2">
      <c r="A284" t="str">
        <f t="shared" si="183"/>
        <v>54 Textiles, printing and other skilled trades</v>
      </c>
      <c r="B284" s="11">
        <v>0.6701850650253357</v>
      </c>
      <c r="C284" s="11">
        <v>0.31539931785746944</v>
      </c>
      <c r="D284" s="11">
        <f t="shared" si="184"/>
        <v>-0.35478574716786626</v>
      </c>
      <c r="E284" s="11">
        <v>0.12121475183765448</v>
      </c>
      <c r="F284" s="11">
        <f t="shared" ref="F284" si="192">SUM(D284:E284)</f>
        <v>-0.23357099533021178</v>
      </c>
      <c r="G284" s="200">
        <f t="shared" si="188"/>
        <v>1.1144941031093314E-2</v>
      </c>
    </row>
    <row r="285" spans="1:7" x14ac:dyDescent="0.2">
      <c r="A285" t="str">
        <f t="shared" si="183"/>
        <v>61 Caring personal service occupations</v>
      </c>
      <c r="B285" s="11">
        <v>0.27416917149648501</v>
      </c>
      <c r="C285" s="11">
        <v>0.24323633128993186</v>
      </c>
      <c r="D285" s="11">
        <f>C285-B285</f>
        <v>-3.0932840206553153E-2</v>
      </c>
      <c r="E285" s="11">
        <v>7.0095692842755269E-2</v>
      </c>
      <c r="F285" s="11">
        <f>SUM(D285:E285)</f>
        <v>3.9162852636202117E-2</v>
      </c>
      <c r="G285" s="200">
        <f t="shared" si="188"/>
        <v>1.5293499097039032E-2</v>
      </c>
    </row>
    <row r="286" spans="1:7" x14ac:dyDescent="0.2">
      <c r="A286" t="str">
        <f t="shared" si="183"/>
        <v>62 Leisure, travel and related personal service occupations</v>
      </c>
      <c r="B286" s="11">
        <v>0.47425253793684619</v>
      </c>
      <c r="C286" s="11">
        <v>0.18809810588704193</v>
      </c>
      <c r="D286" s="11">
        <f t="shared" ref="D286:D292" si="193">C286-B286</f>
        <v>-0.28615443204980429</v>
      </c>
      <c r="E286" s="11">
        <v>8.5920001190341613E-2</v>
      </c>
      <c r="F286" s="11">
        <f t="shared" ref="F286:F287" si="194">SUM(D286:E286)</f>
        <v>-0.20023443085946269</v>
      </c>
      <c r="G286" s="200">
        <f t="shared" si="188"/>
        <v>1.1162162643866935E-2</v>
      </c>
    </row>
    <row r="287" spans="1:7" x14ac:dyDescent="0.2">
      <c r="A287" t="str">
        <f t="shared" si="183"/>
        <v>63 Community and civil enforcement occupations</v>
      </c>
      <c r="B287" s="11">
        <v>2.5866942897613491E-2</v>
      </c>
      <c r="C287" s="11">
        <v>7.1991298386327746E-3</v>
      </c>
      <c r="D287" s="11">
        <f t="shared" si="193"/>
        <v>-1.8667813058980715E-2</v>
      </c>
      <c r="E287" s="11">
        <v>2.6868491093522211E-3</v>
      </c>
      <c r="F287" s="11">
        <f t="shared" si="194"/>
        <v>-1.5980963949628495E-2</v>
      </c>
      <c r="G287" s="200">
        <f t="shared" si="188"/>
        <v>6.6100123137018407E-3</v>
      </c>
    </row>
    <row r="288" spans="1:7" x14ac:dyDescent="0.2">
      <c r="A288" t="str">
        <f t="shared" si="183"/>
        <v>71 Sales occupations</v>
      </c>
      <c r="B288" s="11">
        <v>1.4890555557481193</v>
      </c>
      <c r="C288" s="11">
        <v>0.68235426661327458</v>
      </c>
      <c r="D288" s="11">
        <f t="shared" si="193"/>
        <v>-0.80670128913484473</v>
      </c>
      <c r="E288" s="11">
        <v>0.24406231692137695</v>
      </c>
      <c r="F288" s="11">
        <f t="shared" ref="F288:F289" si="195">SUM(D288:E288)</f>
        <v>-0.56263897221346781</v>
      </c>
      <c r="G288" s="200">
        <f t="shared" si="188"/>
        <v>1.0170030868281055E-2</v>
      </c>
    </row>
    <row r="289" spans="1:7" x14ac:dyDescent="0.2">
      <c r="A289" t="str">
        <f t="shared" si="183"/>
        <v>72 Customer service occupations</v>
      </c>
      <c r="B289" s="11">
        <v>0.3043093245480078</v>
      </c>
      <c r="C289" s="11">
        <v>0.37450384373998302</v>
      </c>
      <c r="D289" s="11">
        <f t="shared" si="193"/>
        <v>7.0194519191975224E-2</v>
      </c>
      <c r="E289" s="11">
        <v>0.10804576214195288</v>
      </c>
      <c r="F289" s="11">
        <f t="shared" si="195"/>
        <v>0.17824028133392811</v>
      </c>
      <c r="G289" s="200">
        <f t="shared" si="188"/>
        <v>2.0462554527564958E-2</v>
      </c>
    </row>
    <row r="290" spans="1:7" x14ac:dyDescent="0.2">
      <c r="A290" t="str">
        <f t="shared" si="183"/>
        <v>81 Process, plant and machine operatives</v>
      </c>
      <c r="B290" s="11">
        <v>0.81290545957504856</v>
      </c>
      <c r="C290" s="11">
        <v>0.15237468634317766</v>
      </c>
      <c r="D290" s="11">
        <f t="shared" si="193"/>
        <v>-0.66053077323187093</v>
      </c>
      <c r="E290" s="11">
        <v>8.3558933512563147E-2</v>
      </c>
      <c r="F290" s="11">
        <f t="shared" ref="F290:F291" si="196">SUM(D290:E290)</f>
        <v>-0.57697183971930777</v>
      </c>
      <c r="G290" s="200">
        <f t="shared" si="188"/>
        <v>6.5442377339304247E-3</v>
      </c>
    </row>
    <row r="291" spans="1:7" x14ac:dyDescent="0.2">
      <c r="A291" t="str">
        <f t="shared" si="183"/>
        <v>82 Transport and mobile machine drivers and operatives</v>
      </c>
      <c r="B291" s="11">
        <v>1.6291182253391525</v>
      </c>
      <c r="C291" s="11">
        <v>0.79038095978231249</v>
      </c>
      <c r="D291" s="11">
        <f t="shared" si="193"/>
        <v>-0.83873726555684003</v>
      </c>
      <c r="E291" s="11">
        <v>0.43424521488958684</v>
      </c>
      <c r="F291" s="11">
        <f t="shared" si="196"/>
        <v>-0.40449205066725319</v>
      </c>
      <c r="G291" s="200">
        <f t="shared" si="188"/>
        <v>1.5877968766719874E-2</v>
      </c>
    </row>
    <row r="292" spans="1:7" x14ac:dyDescent="0.2">
      <c r="A292" t="str">
        <f t="shared" si="183"/>
        <v>91 Elementary trades and related occupations</v>
      </c>
      <c r="B292" s="11">
        <v>0.72127111959376333</v>
      </c>
      <c r="C292" s="11">
        <v>1.0593302983195783</v>
      </c>
      <c r="D292" s="11">
        <f t="shared" si="193"/>
        <v>0.33805917872581492</v>
      </c>
      <c r="E292" s="11">
        <v>0.35478248241717492</v>
      </c>
      <c r="F292" s="11">
        <f t="shared" ref="F292" si="197">SUM(D292:E292)</f>
        <v>0.69284166114298984</v>
      </c>
      <c r="G292" s="200">
        <f t="shared" si="188"/>
        <v>2.7028173868886229E-2</v>
      </c>
    </row>
    <row r="293" spans="1:7" x14ac:dyDescent="0.2">
      <c r="A293" t="str">
        <f t="shared" si="183"/>
        <v>92 Elementary administration and service occupations</v>
      </c>
      <c r="B293" s="11">
        <v>3.9023958645881835</v>
      </c>
      <c r="C293" s="11">
        <v>1.2139104725147043</v>
      </c>
      <c r="D293" s="11">
        <f t="shared" ref="D293" si="198">C293-B293</f>
        <v>-2.6884853920734795</v>
      </c>
      <c r="E293" s="11">
        <v>0.53662609088214686</v>
      </c>
      <c r="F293" s="11">
        <f t="shared" ref="F293" si="199">SUM(D293:E293)</f>
        <v>-2.1518593011913327</v>
      </c>
      <c r="G293" s="200">
        <f t="shared" ref="G293:G294" si="200">IF(B293&gt;0,(1+(E293/B293))^(1/($C$6-$B$6))-1,0)</f>
        <v>8.6265549857400536E-3</v>
      </c>
    </row>
    <row r="294" spans="1:7" x14ac:dyDescent="0.2">
      <c r="A294" s="24" t="str">
        <f t="shared" si="183"/>
        <v>All occupations</v>
      </c>
      <c r="B294" s="34">
        <f>SUM(B268:B293)</f>
        <v>16.934387758169187</v>
      </c>
      <c r="C294" s="34">
        <f t="shared" ref="C294:F294" si="201">SUM(C268:C293)</f>
        <v>10.444768181284919</v>
      </c>
      <c r="D294" s="34">
        <f t="shared" si="201"/>
        <v>-6.4896195768842695</v>
      </c>
      <c r="E294" s="34">
        <f t="shared" si="201"/>
        <v>3.9356392569246177</v>
      </c>
      <c r="F294" s="34">
        <f t="shared" si="201"/>
        <v>-2.5539803199596518</v>
      </c>
      <c r="G294" s="234">
        <f t="shared" si="200"/>
        <v>1.4028669892400814E-2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Cambridge and Peterborough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-0.42724479439389285</v>
      </c>
      <c r="Q7" s="11">
        <f>'Occ T1'!J16</f>
        <v>24.786994493468477</v>
      </c>
    </row>
    <row r="8" spans="1:17" x14ac:dyDescent="0.2">
      <c r="O8" t="str">
        <f>name!E11</f>
        <v>Process, plant and machine operatives</v>
      </c>
      <c r="P8" s="11">
        <f>'Occ T1'!H15</f>
        <v>1.24488510696305</v>
      </c>
      <c r="Q8" s="11">
        <f>'Occ T1'!J15</f>
        <v>14.813508924176116</v>
      </c>
    </row>
    <row r="9" spans="1:17" x14ac:dyDescent="0.2">
      <c r="O9" t="str">
        <f>name!E10</f>
        <v>Sales and customer service occupations</v>
      </c>
      <c r="P9" s="11">
        <f>'Occ T1'!H14</f>
        <v>0.97949671746955147</v>
      </c>
      <c r="Q9" s="11">
        <f>'Occ T1'!J14</f>
        <v>17.565998043587626</v>
      </c>
    </row>
    <row r="10" spans="1:17" x14ac:dyDescent="0.2">
      <c r="O10" t="str">
        <f>name!E9</f>
        <v>Caring, leisure and other service occupations</v>
      </c>
      <c r="P10" s="11">
        <f>'Occ T1'!H13</f>
        <v>6.391404236622634</v>
      </c>
      <c r="Q10" s="11">
        <f>'Occ T1'!J13</f>
        <v>35.047491344178511</v>
      </c>
    </row>
    <row r="11" spans="1:17" x14ac:dyDescent="0.2">
      <c r="O11" t="str">
        <f>name!E8</f>
        <v>Skilled trades occupations</v>
      </c>
      <c r="P11" s="11">
        <f>'Occ T1'!H12</f>
        <v>-0.51373920250401284</v>
      </c>
      <c r="Q11" s="11">
        <f>'Occ T1'!J12</f>
        <v>15.980139512044286</v>
      </c>
    </row>
    <row r="12" spans="1:17" x14ac:dyDescent="0.2">
      <c r="O12" t="str">
        <f>name!E7</f>
        <v>Administrative and secretarial occupations</v>
      </c>
      <c r="P12" s="11">
        <f>'Occ T1'!H11</f>
        <v>-4.0927475090581922</v>
      </c>
      <c r="Q12" s="11">
        <f>'Occ T1'!J11</f>
        <v>21.803106034188289</v>
      </c>
    </row>
    <row r="13" spans="1:17" x14ac:dyDescent="0.2">
      <c r="O13" t="str">
        <f>name!E6</f>
        <v>Associate professional occupations</v>
      </c>
      <c r="P13" s="11">
        <f>'Occ T1'!H10</f>
        <v>10.404840216767212</v>
      </c>
      <c r="Q13" s="11">
        <f>'Occ T1'!J10</f>
        <v>45.016713705366499</v>
      </c>
    </row>
    <row r="14" spans="1:17" x14ac:dyDescent="0.2">
      <c r="O14" t="str">
        <f>name!E5</f>
        <v>Professional occupations</v>
      </c>
      <c r="P14" s="11">
        <f>'Occ T1'!H9</f>
        <v>25.525609293488145</v>
      </c>
      <c r="Q14" s="11">
        <f>'Occ T1'!J9</f>
        <v>87.09553352492847</v>
      </c>
    </row>
    <row r="15" spans="1:17" x14ac:dyDescent="0.2">
      <c r="O15" t="str">
        <f>name!E4</f>
        <v>Managers, directors and senior officials</v>
      </c>
      <c r="P15" s="11">
        <f>'Occ T1'!H8</f>
        <v>3.1024959346454182</v>
      </c>
      <c r="Q15" s="11">
        <f>'Occ T1'!J8</f>
        <v>32.937100694462075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Cambridge and Peterborough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0.10505872613526179</v>
      </c>
      <c r="Q37" s="11">
        <f>'Occ T2'!J8</f>
        <v>19.861125230456924</v>
      </c>
    </row>
    <row r="38" spans="1:17" x14ac:dyDescent="0.2">
      <c r="O38" s="10" t="str">
        <f>name!D5</f>
        <v>12 Other managers and proprietors</v>
      </c>
      <c r="P38" s="11">
        <f>'Occ T2'!H9</f>
        <v>2.9974372085101493</v>
      </c>
      <c r="Q38" s="11">
        <f>'Occ T2'!J9</f>
        <v>13.075975464005142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15.225675826926135</v>
      </c>
      <c r="Q39" s="11">
        <f>'Occ T2'!J10</f>
        <v>33.439221804719544</v>
      </c>
    </row>
    <row r="40" spans="1:17" x14ac:dyDescent="0.2">
      <c r="O40" s="10" t="str">
        <f>name!D7</f>
        <v>22 Health professionals</v>
      </c>
      <c r="P40" s="11">
        <f>'Occ T2'!H11</f>
        <v>2.4410977340608184</v>
      </c>
      <c r="Q40" s="11">
        <f>'Occ T2'!J11</f>
        <v>12.861097968108451</v>
      </c>
    </row>
    <row r="41" spans="1:17" x14ac:dyDescent="0.2">
      <c r="O41" s="10" t="str">
        <f>name!D8</f>
        <v>23 Teaching and other educational professionals</v>
      </c>
      <c r="P41" s="11">
        <f>'Occ T2'!H12</f>
        <v>1.2335307861097142</v>
      </c>
      <c r="Q41" s="11">
        <f>'Occ T2'!J12</f>
        <v>15.520280142110716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6.6253049463914806</v>
      </c>
      <c r="Q42" s="11">
        <f>'Occ T2'!J13</f>
        <v>25.274933609989755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0.38353460924286331</v>
      </c>
      <c r="Q43" s="11">
        <f>'Occ T2'!J14</f>
        <v>5.0449551543011166</v>
      </c>
    </row>
    <row r="44" spans="1:17" x14ac:dyDescent="0.2">
      <c r="O44" s="10" t="str">
        <f>name!D11</f>
        <v>32 Health and social care associate professionals</v>
      </c>
      <c r="P44" s="11">
        <f>'Occ T2'!H15</f>
        <v>7.9138940063129759</v>
      </c>
      <c r="Q44" s="11">
        <f>'Occ T2'!J15</f>
        <v>16.076000761387917</v>
      </c>
    </row>
    <row r="45" spans="1:17" x14ac:dyDescent="0.2">
      <c r="O45" s="10" t="str">
        <f>name!D12</f>
        <v>33 Protective service occupations</v>
      </c>
      <c r="P45" s="11">
        <f>'Occ T2'!H16</f>
        <v>-6.9313609575525348E-2</v>
      </c>
      <c r="Q45" s="11">
        <f>'Occ T2'!J16</f>
        <v>1.6306646215945757</v>
      </c>
    </row>
    <row r="46" spans="1:17" x14ac:dyDescent="0.2">
      <c r="O46" s="10" t="str">
        <f>name!D13</f>
        <v>34 Culture, media and sports occupations</v>
      </c>
      <c r="P46" s="11">
        <f>'Occ T2'!H17</f>
        <v>-0.71376076924653553</v>
      </c>
      <c r="Q46" s="11">
        <f>'Occ T2'!J17</f>
        <v>4.0962543082605185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2.8904859800334322</v>
      </c>
      <c r="Q47" s="11">
        <f>'Occ T2'!J18</f>
        <v>18.168838859822365</v>
      </c>
    </row>
    <row r="48" spans="1:17" x14ac:dyDescent="0.2">
      <c r="O48" s="10" t="str">
        <f>name!D15</f>
        <v>41 Administrative occupations</v>
      </c>
      <c r="P48" s="11">
        <f>'Occ T2'!H19</f>
        <v>-4.5754217384640583E-2</v>
      </c>
      <c r="Q48" s="11">
        <f>'Occ T2'!J19</f>
        <v>20.983459634272144</v>
      </c>
    </row>
    <row r="49" spans="15:17" x14ac:dyDescent="0.2">
      <c r="O49" s="10" t="str">
        <f>name!D16</f>
        <v>42 Secretarial and related occupations</v>
      </c>
      <c r="P49" s="11">
        <f>'Occ T2'!H20</f>
        <v>-4.0469932916735472</v>
      </c>
      <c r="Q49" s="11">
        <f>'Occ T2'!J20</f>
        <v>0.8196463999161514</v>
      </c>
    </row>
    <row r="50" spans="15:17" x14ac:dyDescent="0.2">
      <c r="O50" s="10" t="str">
        <f>name!D17</f>
        <v>51 Skilled agricultural and related trades</v>
      </c>
      <c r="P50" s="11">
        <f>'Occ T2'!H21</f>
        <v>0.5980955255282483</v>
      </c>
      <c r="Q50" s="11">
        <f>'Occ T2'!J21</f>
        <v>3.1140797523269779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-0.83275646838196771</v>
      </c>
      <c r="Q51" s="11">
        <f>'Occ T2'!J22</f>
        <v>4.8448415460241616</v>
      </c>
    </row>
    <row r="52" spans="15:17" x14ac:dyDescent="0.2">
      <c r="O52" s="10" t="str">
        <f>name!D19</f>
        <v>53 Skilled construction and building trades</v>
      </c>
      <c r="P52" s="11">
        <f>'Occ T2'!H23</f>
        <v>-1.2733211113730842</v>
      </c>
      <c r="Q52" s="11">
        <f>'Occ T2'!J23</f>
        <v>2.7100929169652712</v>
      </c>
    </row>
    <row r="53" spans="15:17" x14ac:dyDescent="0.2">
      <c r="O53" s="10" t="str">
        <f>name!D20</f>
        <v>54 Textiles, printing and other skilled trades</v>
      </c>
      <c r="P53" s="11">
        <f>'Occ T2'!H24</f>
        <v>0.99424285172278637</v>
      </c>
      <c r="Q53" s="11">
        <f>'Occ T2'!J24</f>
        <v>5.3111252967278721</v>
      </c>
    </row>
    <row r="54" spans="15:17" x14ac:dyDescent="0.2">
      <c r="O54" s="10" t="str">
        <f>name!D21</f>
        <v>61 Caring personal service occupations</v>
      </c>
      <c r="P54" s="11">
        <f>'Occ T2'!H25</f>
        <v>6.8152505638019676</v>
      </c>
      <c r="Q54" s="11">
        <f>'Occ T2'!J25</f>
        <v>29.728280084543336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-0.34111501234315789</v>
      </c>
      <c r="Q55" s="11">
        <f>'Occ T2'!J26</f>
        <v>5.1953100596160322</v>
      </c>
    </row>
    <row r="56" spans="15:17" x14ac:dyDescent="0.2">
      <c r="O56" s="10" t="str">
        <f>name!D23</f>
        <v>63 Community and civil enforcement occupations</v>
      </c>
      <c r="P56" s="11">
        <f>'Occ T2'!H27</f>
        <v>-8.2731314836170688E-2</v>
      </c>
      <c r="Q56" s="11">
        <f>'Occ T2'!J27</f>
        <v>0.12390120001914301</v>
      </c>
    </row>
    <row r="57" spans="15:17" x14ac:dyDescent="0.2">
      <c r="O57" s="10" t="str">
        <f>name!D24</f>
        <v>71 Sales occupations</v>
      </c>
      <c r="P57" s="11">
        <f>'Occ T2'!H28</f>
        <v>-0.90086489429548422</v>
      </c>
      <c r="Q57" s="11">
        <f>'Occ T2'!J28</f>
        <v>11.716103744709624</v>
      </c>
    </row>
    <row r="58" spans="15:17" x14ac:dyDescent="0.2">
      <c r="O58" s="10" t="str">
        <f>name!D25</f>
        <v>72 Customer service occupations</v>
      </c>
      <c r="P58" s="11">
        <f>'Occ T2'!H29</f>
        <v>1.8803616117650392</v>
      </c>
      <c r="Q58" s="11">
        <f>'Occ T2'!J29</f>
        <v>5.8498942988780041</v>
      </c>
    </row>
    <row r="59" spans="15:17" x14ac:dyDescent="0.2">
      <c r="O59" s="10" t="str">
        <f>name!D26</f>
        <v>81 Process, plant and machine operatives</v>
      </c>
      <c r="P59" s="11">
        <f>'Occ T2'!H30</f>
        <v>0.13453938880020111</v>
      </c>
      <c r="Q59" s="11">
        <f>'Occ T2'!J30</f>
        <v>4.394765585020906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1.1103457181628471</v>
      </c>
      <c r="Q60" s="11">
        <f>'Occ T2'!J31</f>
        <v>10.418743339155208</v>
      </c>
    </row>
    <row r="61" spans="15:17" x14ac:dyDescent="0.2">
      <c r="O61" s="10" t="str">
        <f>name!D28</f>
        <v>91 Elementary trades and related occupations</v>
      </c>
      <c r="P61" s="11">
        <f>'Occ T2'!H32</f>
        <v>7.06270632194492</v>
      </c>
      <c r="Q61" s="11">
        <f>'Occ T2'!J32</f>
        <v>12.391136547523008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-7.4899511163388084</v>
      </c>
      <c r="Q62" s="11">
        <f>'Occ T2'!J33</f>
        <v>12.395857945945473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42.614999999999839</v>
      </c>
      <c r="Q64" s="11">
        <f>'Occ T2'!J35</f>
        <v>295.04658627640026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Cambridge and Peterborough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498.63900000000012</v>
      </c>
      <c r="C8" s="305">
        <f>SUM(C9:C17)</f>
        <v>514.14499999999975</v>
      </c>
      <c r="D8" s="305">
        <f>SUM(D9:D17)</f>
        <v>541.25400000000002</v>
      </c>
      <c r="E8" s="304"/>
      <c r="F8" s="305">
        <f>SUM(F9:F17)</f>
        <v>8.1000480309781508</v>
      </c>
      <c r="G8" s="305">
        <f>SUM(G9:G17)</f>
        <v>10.235570075049838</v>
      </c>
      <c r="H8" s="305">
        <f>SUM(H9:H17)</f>
        <v>13.223319652211496</v>
      </c>
      <c r="I8" s="304"/>
      <c r="J8" s="305">
        <f>SUM(J9:J17)</f>
        <v>53.091392889904647</v>
      </c>
      <c r="K8" s="305">
        <f>SUM(K9:K17)</f>
        <v>67.57892236573656</v>
      </c>
      <c r="L8" s="305">
        <f>SUM(L9:L17)</f>
        <v>88.111788003597624</v>
      </c>
      <c r="M8" s="304"/>
      <c r="N8" s="305">
        <f>SUM(N9:N17)</f>
        <v>109.13650373651683</v>
      </c>
      <c r="O8" s="305">
        <f>SUM(O9:O17)</f>
        <v>113.14861187526714</v>
      </c>
      <c r="P8" s="305">
        <f>SUM(P9:P17)</f>
        <v>135.03462284870321</v>
      </c>
      <c r="Q8" s="306"/>
      <c r="R8" s="305">
        <f>SUM(R9:R17)</f>
        <v>28.41467046250083</v>
      </c>
      <c r="S8" s="305">
        <f>SUM(S9:S17)</f>
        <v>27.667185519938009</v>
      </c>
      <c r="T8" s="305">
        <f>SUM(T9:T17)</f>
        <v>32.243903236527267</v>
      </c>
      <c r="U8" s="306"/>
      <c r="V8" s="305">
        <f>SUM(V9:V17)</f>
        <v>29.282814651985301</v>
      </c>
      <c r="W8" s="305">
        <f>SUM(W9:W17)</f>
        <v>29.692972589363961</v>
      </c>
      <c r="X8" s="305">
        <f>SUM(X9:X17)</f>
        <v>35.176210995351575</v>
      </c>
      <c r="Y8" s="306"/>
      <c r="Z8" s="305">
        <f>SUM(Z9:Z17)</f>
        <v>92.261325637662509</v>
      </c>
      <c r="AA8" s="305">
        <f>SUM(AA9:AA17)</f>
        <v>98.910766893679039</v>
      </c>
      <c r="AB8" s="305">
        <f>SUM(AB9:AB17)</f>
        <v>103.36295567470081</v>
      </c>
      <c r="AC8" s="306"/>
      <c r="AD8" s="305">
        <f>SUM(AD9:AD17)</f>
        <v>98.160266810930366</v>
      </c>
      <c r="AE8" s="305">
        <f>SUM(AE9:AE17)</f>
        <v>94.873439002356378</v>
      </c>
      <c r="AF8" s="305">
        <f>SUM(AF9:AF17)</f>
        <v>82.77633065378221</v>
      </c>
      <c r="AG8" s="306"/>
      <c r="AH8" s="305">
        <f>SUM(AH9:AH17)</f>
        <v>63.257590021352293</v>
      </c>
      <c r="AI8" s="305">
        <f>SUM(AI9:AI17)</f>
        <v>57.863249043214424</v>
      </c>
      <c r="AJ8" s="305">
        <f>SUM(AJ9:AJ17)</f>
        <v>40.880100753841056</v>
      </c>
      <c r="AK8" s="306"/>
      <c r="AL8" s="305">
        <f>SUM(AL9:AL17)</f>
        <v>16.934387758169184</v>
      </c>
      <c r="AM8" s="305">
        <f>SUM(AM9:AM17)</f>
        <v>14.174282635394375</v>
      </c>
      <c r="AN8" s="305">
        <f>SUM(AN9:AN17)</f>
        <v>10.444768181284918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56.776823884872449</v>
      </c>
      <c r="C9" s="304">
        <f t="shared" ref="B9:D17" si="0">SUM(C21,C33,C51,C63,C75,C93)</f>
        <v>54.005822783793604</v>
      </c>
      <c r="D9" s="304">
        <f t="shared" si="0"/>
        <v>59.879319819517832</v>
      </c>
      <c r="E9" s="304"/>
      <c r="F9" s="304">
        <f t="shared" ref="F9:H17" si="1">SUM(F21,F33,F51,F63,F75,F93)</f>
        <v>0.85115803751251662</v>
      </c>
      <c r="G9" s="304">
        <f t="shared" si="1"/>
        <v>1.0011182294885792</v>
      </c>
      <c r="H9" s="304">
        <f t="shared" si="1"/>
        <v>1.339017001166013</v>
      </c>
      <c r="I9" s="304"/>
      <c r="J9" s="304">
        <f t="shared" ref="J9:L17" si="2">SUM(J21,J33,J51,J63,J75,J93)</f>
        <v>6.1703176398346926</v>
      </c>
      <c r="K9" s="304">
        <f t="shared" si="2"/>
        <v>7.1961149185577122</v>
      </c>
      <c r="L9" s="304">
        <f t="shared" si="2"/>
        <v>9.5472769998364715</v>
      </c>
      <c r="M9" s="304"/>
      <c r="N9" s="304">
        <f t="shared" ref="N9:P17" si="3">SUM(N21,N33,N51,N63,N75,N93)</f>
        <v>15.607041720379845</v>
      </c>
      <c r="O9" s="304">
        <f t="shared" si="3"/>
        <v>14.81359241539648</v>
      </c>
      <c r="P9" s="304">
        <f t="shared" si="3"/>
        <v>17.879961175466626</v>
      </c>
      <c r="Q9" s="306"/>
      <c r="R9" s="304">
        <f t="shared" ref="R9:T9" si="4">SUM(R21,R33,R51,R63,R75,R93)</f>
        <v>3.3909795673167329</v>
      </c>
      <c r="S9" s="304">
        <f t="shared" si="4"/>
        <v>3.1135829680549332</v>
      </c>
      <c r="T9" s="304">
        <f t="shared" si="4"/>
        <v>3.7573701402532795</v>
      </c>
      <c r="U9" s="306"/>
      <c r="V9" s="304">
        <f t="shared" ref="V9:X9" si="5">SUM(V21,V33,V51,V63,V75,V93)</f>
        <v>4.4792184657563876</v>
      </c>
      <c r="W9" s="304">
        <f t="shared" si="5"/>
        <v>4.128393644264861</v>
      </c>
      <c r="X9" s="304">
        <f t="shared" si="5"/>
        <v>4.8548147652442184</v>
      </c>
      <c r="Y9" s="306"/>
      <c r="Z9" s="304">
        <f t="shared" ref="Z9:AB9" si="6">SUM(Z21,Z33,Z51,Z63,Z75,Z93)</f>
        <v>9.8006320235774886</v>
      </c>
      <c r="AA9" s="304">
        <f t="shared" si="6"/>
        <v>9.4071196574644329</v>
      </c>
      <c r="AB9" s="304">
        <f t="shared" si="6"/>
        <v>10.195777765344518</v>
      </c>
      <c r="AC9" s="306"/>
      <c r="AD9" s="304">
        <f>SUM(AD21,AD33,AD51,AD63,AD75,AD93)</f>
        <v>9.2562968816098827</v>
      </c>
      <c r="AE9" s="304">
        <f t="shared" ref="AE9:AF9" si="7">SUM(AE21,AE33,AE51,AE63,AE75,AE93)</f>
        <v>7.9411021703765794</v>
      </c>
      <c r="AF9" s="304">
        <f t="shared" si="7"/>
        <v>7.0272671947203129</v>
      </c>
      <c r="AG9" s="306"/>
      <c r="AH9" s="304">
        <f t="shared" ref="AH9:AJ9" si="8">SUM(AH21,AH33,AH51,AH63,AH75,AH93)</f>
        <v>5.9688886382144899</v>
      </c>
      <c r="AI9" s="304">
        <f t="shared" si="8"/>
        <v>5.2269566063468762</v>
      </c>
      <c r="AJ9" s="304">
        <f t="shared" si="8"/>
        <v>4.2372563154932337</v>
      </c>
      <c r="AK9" s="306"/>
      <c r="AL9" s="304">
        <f t="shared" ref="AL9:AN9" si="9">SUM(AL21,AL33,AL51,AL63,AL75,AL93)</f>
        <v>1.2522909106704132</v>
      </c>
      <c r="AM9" s="304">
        <f t="shared" si="9"/>
        <v>1.1778421738431482</v>
      </c>
      <c r="AN9" s="304">
        <f t="shared" si="9"/>
        <v>1.0405784619931673</v>
      </c>
    </row>
    <row r="10" spans="1:40" x14ac:dyDescent="0.2">
      <c r="A10" s="13" t="str">
        <f>name!E5</f>
        <v>Professional occupations</v>
      </c>
      <c r="B10" s="304">
        <f t="shared" si="0"/>
        <v>121.19033556704204</v>
      </c>
      <c r="C10" s="304">
        <f t="shared" si="0"/>
        <v>131.26570091250065</v>
      </c>
      <c r="D10" s="304">
        <f t="shared" si="0"/>
        <v>146.71594486053039</v>
      </c>
      <c r="E10" s="304"/>
      <c r="F10" s="304">
        <f t="shared" si="1"/>
        <v>5.8534099076735266</v>
      </c>
      <c r="G10" s="304">
        <f t="shared" si="1"/>
        <v>7.3570366847012725</v>
      </c>
      <c r="H10" s="304">
        <f t="shared" si="1"/>
        <v>9.2030472904739629</v>
      </c>
      <c r="I10" s="304"/>
      <c r="J10" s="304">
        <f t="shared" si="2"/>
        <v>30.979271960297115</v>
      </c>
      <c r="K10" s="304">
        <f t="shared" si="2"/>
        <v>38.895827894346439</v>
      </c>
      <c r="L10" s="304">
        <f t="shared" si="2"/>
        <v>48.783058839133673</v>
      </c>
      <c r="M10" s="304"/>
      <c r="N10" s="304">
        <f t="shared" si="3"/>
        <v>43.615266079965835</v>
      </c>
      <c r="O10" s="304">
        <f t="shared" si="3"/>
        <v>43.714071495781752</v>
      </c>
      <c r="P10" s="304">
        <f t="shared" si="3"/>
        <v>48.19837771020687</v>
      </c>
      <c r="Q10" s="306"/>
      <c r="R10" s="304">
        <f t="shared" ref="R10:T10" si="10">SUM(R22,R34,R52,R64,R76,R94)</f>
        <v>5.5206836747320835</v>
      </c>
      <c r="S10" s="304">
        <f t="shared" si="10"/>
        <v>4.2914572225793703</v>
      </c>
      <c r="T10" s="304">
        <f t="shared" si="10"/>
        <v>4.1811375123379699</v>
      </c>
      <c r="U10" s="306"/>
      <c r="V10" s="304">
        <f t="shared" ref="V10:X10" si="11">SUM(V22,V34,V52,V64,V76,V94)</f>
        <v>6.4446992124990325</v>
      </c>
      <c r="W10" s="304">
        <f t="shared" si="11"/>
        <v>6.581448097808587</v>
      </c>
      <c r="X10" s="304">
        <f t="shared" si="11"/>
        <v>7.4422947748969293</v>
      </c>
      <c r="Y10" s="306"/>
      <c r="Z10" s="304">
        <f t="shared" ref="Z10:AB10" si="12">SUM(Z22,Z34,Z52,Z64,Z76,Z94)</f>
        <v>11.62872542308131</v>
      </c>
      <c r="AA10" s="304">
        <f t="shared" si="12"/>
        <v>12.962295826560183</v>
      </c>
      <c r="AB10" s="304">
        <f t="shared" si="12"/>
        <v>13.863950558204179</v>
      </c>
      <c r="AC10" s="306"/>
      <c r="AD10" s="304">
        <f t="shared" ref="AD10:AF10" si="13">SUM(AD22,AD34,AD52,AD64,AD76,AD94)</f>
        <v>9.9368583354276119</v>
      </c>
      <c r="AE10" s="304">
        <f t="shared" si="13"/>
        <v>9.9980688870474843</v>
      </c>
      <c r="AF10" s="304">
        <f t="shared" si="13"/>
        <v>9.2581557870270235</v>
      </c>
      <c r="AG10" s="306"/>
      <c r="AH10" s="304">
        <f t="shared" ref="AH10:AJ10" si="14">SUM(AH22,AH34,AH52,AH64,AH76,AH94)</f>
        <v>6.0916069340807422</v>
      </c>
      <c r="AI10" s="304">
        <f t="shared" si="14"/>
        <v>6.1572715172482813</v>
      </c>
      <c r="AJ10" s="304">
        <f t="shared" si="14"/>
        <v>4.5608240606276285</v>
      </c>
      <c r="AK10" s="306"/>
      <c r="AL10" s="304">
        <f t="shared" ref="AL10:AN10" si="15">SUM(AL22,AL34,AL52,AL64,AL76,AL94)</f>
        <v>1.1198140392847971</v>
      </c>
      <c r="AM10" s="304">
        <f t="shared" si="15"/>
        <v>1.308223286427304</v>
      </c>
      <c r="AN10" s="304">
        <f t="shared" si="15"/>
        <v>1.2250983276221394</v>
      </c>
    </row>
    <row r="11" spans="1:40" x14ac:dyDescent="0.2">
      <c r="A11" s="13" t="str">
        <f>name!E6</f>
        <v>Associate professional occupations</v>
      </c>
      <c r="B11" s="304">
        <f>SUM(B23,B35,B53,B65,B77,B95)</f>
        <v>68.086169656927055</v>
      </c>
      <c r="C11" s="304">
        <f t="shared" si="0"/>
        <v>70.871480708931585</v>
      </c>
      <c r="D11" s="304">
        <f>SUM(D23,D35,D53,D65,D77,D95)</f>
        <v>78.491009873694253</v>
      </c>
      <c r="E11" s="304"/>
      <c r="F11" s="304">
        <f t="shared" si="1"/>
        <v>0.87764088526162065</v>
      </c>
      <c r="G11" s="304">
        <f t="shared" si="1"/>
        <v>1.1354909487385432</v>
      </c>
      <c r="H11" s="304">
        <f t="shared" si="1"/>
        <v>1.6025313877015295</v>
      </c>
      <c r="I11" s="304"/>
      <c r="J11" s="304">
        <f t="shared" si="2"/>
        <v>8.2335451228363095</v>
      </c>
      <c r="K11" s="304">
        <f t="shared" si="2"/>
        <v>10.573689912909188</v>
      </c>
      <c r="L11" s="304">
        <f t="shared" si="2"/>
        <v>14.338500497354314</v>
      </c>
      <c r="M11" s="304"/>
      <c r="N11" s="304">
        <f t="shared" si="3"/>
        <v>20.743629004947451</v>
      </c>
      <c r="O11" s="304">
        <f t="shared" si="3"/>
        <v>21.560885417366798</v>
      </c>
      <c r="P11" s="304">
        <f t="shared" si="3"/>
        <v>25.957833290879591</v>
      </c>
      <c r="Q11" s="306"/>
      <c r="R11" s="304">
        <f t="shared" ref="R11:T11" si="16">SUM(R23,R35,R53,R65,R77,R95)</f>
        <v>5.0108502715251273</v>
      </c>
      <c r="S11" s="304">
        <f t="shared" si="16"/>
        <v>5.0778375280907149</v>
      </c>
      <c r="T11" s="304">
        <f t="shared" si="16"/>
        <v>5.5693226029529601</v>
      </c>
      <c r="U11" s="306"/>
      <c r="V11" s="304">
        <f t="shared" ref="V11:X11" si="17">SUM(V23,V35,V53,V65,V77,V95)</f>
        <v>4.6878784671209175</v>
      </c>
      <c r="W11" s="304">
        <f t="shared" si="17"/>
        <v>4.5126431790241046</v>
      </c>
      <c r="X11" s="304">
        <f t="shared" si="17"/>
        <v>5.0511961165370431</v>
      </c>
      <c r="Y11" s="306"/>
      <c r="Z11" s="304">
        <f t="shared" ref="Z11:AB11" si="18">SUM(Z23,Z35,Z53,Z65,Z77,Z95)</f>
        <v>11.365347236599217</v>
      </c>
      <c r="AA11" s="304">
        <f t="shared" si="18"/>
        <v>12.102005719138154</v>
      </c>
      <c r="AB11" s="304">
        <f t="shared" si="18"/>
        <v>12.519813992642462</v>
      </c>
      <c r="AC11" s="306"/>
      <c r="AD11" s="304">
        <f t="shared" ref="AD11:AF11" si="19">SUM(AD23,AD35,AD53,AD65,AD77,AD95)</f>
        <v>9.934049626404283</v>
      </c>
      <c r="AE11" s="304">
        <f t="shared" si="19"/>
        <v>9.4314711645011648</v>
      </c>
      <c r="AF11" s="304">
        <f t="shared" si="19"/>
        <v>8.2416001837780097</v>
      </c>
      <c r="AG11" s="306"/>
      <c r="AH11" s="304">
        <f t="shared" ref="AH11:AJ11" si="20">SUM(AH23,AH35,AH53,AH65,AH77,AH95)</f>
        <v>6.100180853886835</v>
      </c>
      <c r="AI11" s="304">
        <f t="shared" si="20"/>
        <v>5.4402811999000242</v>
      </c>
      <c r="AJ11" s="304">
        <f t="shared" si="20"/>
        <v>4.1306997590997598</v>
      </c>
      <c r="AK11" s="306"/>
      <c r="AL11" s="304">
        <f t="shared" ref="AL11:AN11" si="21">SUM(AL23,AL35,AL53,AL65,AL77,AL95)</f>
        <v>1.1330481883452932</v>
      </c>
      <c r="AM11" s="304">
        <f t="shared" si="21"/>
        <v>1.0371756392628988</v>
      </c>
      <c r="AN11" s="304">
        <f t="shared" si="21"/>
        <v>1.0795120427485791</v>
      </c>
    </row>
    <row r="12" spans="1:40" x14ac:dyDescent="0.2">
      <c r="A12" s="13" t="str">
        <f>name!E7</f>
        <v>Administrative and secretarial occupations</v>
      </c>
      <c r="B12" s="304">
        <f t="shared" si="0"/>
        <v>51.567234989892015</v>
      </c>
      <c r="C12" s="304">
        <f t="shared" si="0"/>
        <v>52.059991812972036</v>
      </c>
      <c r="D12" s="304">
        <f t="shared" si="0"/>
        <v>47.474487480833837</v>
      </c>
      <c r="E12" s="304"/>
      <c r="F12" s="304">
        <f t="shared" si="1"/>
        <v>0.22858516638449106</v>
      </c>
      <c r="G12" s="304">
        <f t="shared" si="1"/>
        <v>0.32915045009198873</v>
      </c>
      <c r="H12" s="304">
        <f t="shared" si="1"/>
        <v>0.49465458773521975</v>
      </c>
      <c r="I12" s="304"/>
      <c r="J12" s="304">
        <f t="shared" si="2"/>
        <v>2.9012115875191471</v>
      </c>
      <c r="K12" s="304">
        <f t="shared" si="2"/>
        <v>4.1143582971512345</v>
      </c>
      <c r="L12" s="304">
        <f t="shared" si="2"/>
        <v>5.5853769835761513</v>
      </c>
      <c r="M12" s="304"/>
      <c r="N12" s="304">
        <f t="shared" si="3"/>
        <v>9.8484383444790566</v>
      </c>
      <c r="O12" s="304">
        <f t="shared" si="3"/>
        <v>11.0401580325832</v>
      </c>
      <c r="P12" s="304">
        <f t="shared" si="3"/>
        <v>13.274250266627998</v>
      </c>
      <c r="Q12" s="306"/>
      <c r="R12" s="304">
        <f t="shared" ref="R12:T12" si="22">SUM(R24,R36,R54,R66,R78,R96)</f>
        <v>4.1834753326994347</v>
      </c>
      <c r="S12" s="304">
        <f t="shared" si="22"/>
        <v>4.4780910806881016</v>
      </c>
      <c r="T12" s="304">
        <f t="shared" si="22"/>
        <v>5.2409692383184403</v>
      </c>
      <c r="U12" s="306"/>
      <c r="V12" s="304">
        <f t="shared" ref="V12:X12" si="23">SUM(V24,V36,V54,V66,V78,V96)</f>
        <v>3.6233778837351869</v>
      </c>
      <c r="W12" s="304">
        <f t="shared" si="23"/>
        <v>3.717767027844507</v>
      </c>
      <c r="X12" s="304">
        <f t="shared" si="23"/>
        <v>4.1921104350761293</v>
      </c>
      <c r="Y12" s="306"/>
      <c r="Z12" s="304">
        <f t="shared" ref="Z12:AA12" si="24">SUM(Z24,Z36,Z54,Z66,Z78,Z96)</f>
        <v>9.9062291224360468</v>
      </c>
      <c r="AA12" s="304">
        <f t="shared" si="24"/>
        <v>10.564011673320543</v>
      </c>
      <c r="AB12" s="304">
        <f>SUM(AB24,AB36,AB54,AB66,AB78,AB96)</f>
        <v>8.897632840789587</v>
      </c>
      <c r="AC12" s="306"/>
      <c r="AD12" s="304">
        <f t="shared" ref="AD12:AE12" si="25">SUM(AD24,AD36,AD54,AD66,AD78,AD96)</f>
        <v>12.141632062802447</v>
      </c>
      <c r="AE12" s="304">
        <f t="shared" si="25"/>
        <v>11.232911905893335</v>
      </c>
      <c r="AF12" s="304">
        <f>SUM(AF24,AF36,AF54,AF66,AF78,AF96)</f>
        <v>6.9285485196676877</v>
      </c>
      <c r="AG12" s="306"/>
      <c r="AH12" s="304">
        <f t="shared" ref="AH12:AI12" si="26">SUM(AH24,AH36,AH54,AH66,AH78,AH96)</f>
        <v>7.181785054906042</v>
      </c>
      <c r="AI12" s="304">
        <f t="shared" si="26"/>
        <v>5.1663463516346821</v>
      </c>
      <c r="AJ12" s="304">
        <f>SUM(AJ24,AJ36,AJ54,AJ66,AJ78,AJ96)</f>
        <v>1.5849485015677365</v>
      </c>
      <c r="AK12" s="306"/>
      <c r="AL12" s="304">
        <f t="shared" ref="AL12:AM12" si="27">SUM(AL24,AL36,AL54,AL66,AL78,AL96)</f>
        <v>1.5525004349301599</v>
      </c>
      <c r="AM12" s="304">
        <f t="shared" si="27"/>
        <v>1.4171969937644471</v>
      </c>
      <c r="AN12" s="304">
        <f>SUM(AN24,AN36,AN54,AN66,AN78,AN96)</f>
        <v>1.27599610747489</v>
      </c>
    </row>
    <row r="13" spans="1:40" x14ac:dyDescent="0.2">
      <c r="A13" s="13" t="str">
        <f>name!E8</f>
        <v>Skilled trades occupations</v>
      </c>
      <c r="B13" s="304">
        <f t="shared" si="0"/>
        <v>38.511723236414973</v>
      </c>
      <c r="C13" s="304">
        <f t="shared" si="0"/>
        <v>39.162236962521852</v>
      </c>
      <c r="D13" s="304">
        <f t="shared" si="0"/>
        <v>37.997984033910974</v>
      </c>
      <c r="E13" s="304"/>
      <c r="F13" s="304">
        <f t="shared" si="1"/>
        <v>6.3755145459252441E-2</v>
      </c>
      <c r="G13" s="304">
        <f t="shared" si="1"/>
        <v>9.4222173058156111E-2</v>
      </c>
      <c r="H13" s="304">
        <f t="shared" si="1"/>
        <v>0.13431326046494169</v>
      </c>
      <c r="I13" s="304"/>
      <c r="J13" s="304">
        <f t="shared" si="2"/>
        <v>0.70401722283378121</v>
      </c>
      <c r="K13" s="304">
        <f t="shared" si="2"/>
        <v>0.99443973095776694</v>
      </c>
      <c r="L13" s="304">
        <f t="shared" si="2"/>
        <v>1.4055516865807962</v>
      </c>
      <c r="M13" s="304"/>
      <c r="N13" s="304">
        <f t="shared" si="3"/>
        <v>2.7237476721029319</v>
      </c>
      <c r="O13" s="304">
        <f t="shared" si="3"/>
        <v>3.1764861548039578</v>
      </c>
      <c r="P13" s="304">
        <f t="shared" si="3"/>
        <v>4.0923865789922873</v>
      </c>
      <c r="Q13" s="306"/>
      <c r="R13" s="304">
        <f t="shared" ref="R13:T13" si="28">SUM(R25,R37,R55,R67,R79,R97)</f>
        <v>1.1878573899805347</v>
      </c>
      <c r="S13" s="304">
        <f t="shared" si="28"/>
        <v>1.3226592187682826</v>
      </c>
      <c r="T13" s="304">
        <f t="shared" si="28"/>
        <v>1.6996611144523097</v>
      </c>
      <c r="U13" s="306"/>
      <c r="V13" s="304">
        <f t="shared" ref="V13:X13" si="29">SUM(V25,V37,V55,V67,V79,V97)</f>
        <v>2.39256020940224</v>
      </c>
      <c r="W13" s="304">
        <f t="shared" si="29"/>
        <v>2.5986897491611263</v>
      </c>
      <c r="X13" s="304">
        <f t="shared" si="29"/>
        <v>3.0968331033729735</v>
      </c>
      <c r="Y13" s="306"/>
      <c r="Z13" s="304">
        <f t="shared" ref="Z13:AB13" si="30">SUM(Z25,Z37,Z55,Z67,Z79,Z97)</f>
        <v>11.471414903424828</v>
      </c>
      <c r="AA13" s="304">
        <f t="shared" si="30"/>
        <v>12.369289605041404</v>
      </c>
      <c r="AB13" s="304">
        <f t="shared" si="30"/>
        <v>12.06315054473313</v>
      </c>
      <c r="AC13" s="306"/>
      <c r="AD13" s="304">
        <f t="shared" ref="AD13:AF13" si="31">SUM(AD25,AD37,AD55,AD67,AD79,AD97)</f>
        <v>11.141009376346709</v>
      </c>
      <c r="AE13" s="304">
        <f t="shared" si="31"/>
        <v>10.333001449645105</v>
      </c>
      <c r="AF13" s="304">
        <f t="shared" si="31"/>
        <v>9.2097551776671711</v>
      </c>
      <c r="AG13" s="306"/>
      <c r="AH13" s="304">
        <f t="shared" ref="AH13:AJ13" si="32">SUM(AH25,AH37,AH55,AH67,AH79,AH97)</f>
        <v>6.5839713336493926</v>
      </c>
      <c r="AI13" s="304">
        <f t="shared" si="32"/>
        <v>6.3864599396775068</v>
      </c>
      <c r="AJ13" s="304">
        <f t="shared" si="32"/>
        <v>5.1841374205298623</v>
      </c>
      <c r="AK13" s="306"/>
      <c r="AL13" s="304">
        <f t="shared" ref="AL13:AN13" si="33">SUM(AL25,AL37,AL55,AL67,AL79,AL97)</f>
        <v>2.243389983215303</v>
      </c>
      <c r="AM13" s="304">
        <f t="shared" si="33"/>
        <v>1.8869889414085463</v>
      </c>
      <c r="AN13" s="304">
        <f t="shared" si="33"/>
        <v>1.1121951471175049</v>
      </c>
    </row>
    <row r="14" spans="1:40" x14ac:dyDescent="0.2">
      <c r="A14" s="13" t="str">
        <f>name!E9</f>
        <v>Caring, leisure and other service occupations</v>
      </c>
      <c r="B14" s="304">
        <f t="shared" si="0"/>
        <v>48.329316866563126</v>
      </c>
      <c r="C14" s="304">
        <f t="shared" si="0"/>
        <v>49.801628184372966</v>
      </c>
      <c r="D14" s="304">
        <f t="shared" si="0"/>
        <v>54.720721103185689</v>
      </c>
      <c r="E14" s="304"/>
      <c r="F14" s="304">
        <f t="shared" si="1"/>
        <v>3.7048429467521071E-2</v>
      </c>
      <c r="G14" s="304">
        <f t="shared" si="1"/>
        <v>5.3154138620644956E-2</v>
      </c>
      <c r="H14" s="304">
        <f t="shared" si="1"/>
        <v>7.8654225552899859E-2</v>
      </c>
      <c r="I14" s="304"/>
      <c r="J14" s="304">
        <f t="shared" si="2"/>
        <v>1.6012676339807097</v>
      </c>
      <c r="K14" s="304">
        <f t="shared" si="2"/>
        <v>2.3224111909491931</v>
      </c>
      <c r="L14" s="304">
        <f t="shared" si="2"/>
        <v>3.3959859988132988</v>
      </c>
      <c r="M14" s="304"/>
      <c r="N14" s="304">
        <f t="shared" si="3"/>
        <v>6.3485317264352368</v>
      </c>
      <c r="O14" s="304">
        <f t="shared" si="3"/>
        <v>7.1346593617710026</v>
      </c>
      <c r="P14" s="304">
        <f t="shared" si="3"/>
        <v>9.5162234719106227</v>
      </c>
      <c r="Q14" s="306"/>
      <c r="R14" s="304">
        <f>SUM(R26,R38,R56,R68,R80,R98)</f>
        <v>4.8359119849241976</v>
      </c>
      <c r="S14" s="304">
        <f t="shared" ref="S14:T14" si="34">SUM(S26,S38,S56,S68,S80,S98)</f>
        <v>4.590460289182742</v>
      </c>
      <c r="T14" s="304">
        <f t="shared" si="34"/>
        <v>5.3629505192031148</v>
      </c>
      <c r="U14" s="306"/>
      <c r="V14" s="304">
        <f t="shared" ref="V14:X14" si="35">SUM(V26,V38,V56,V68,V80,V98)</f>
        <v>3.3373414978435698</v>
      </c>
      <c r="W14" s="304">
        <f t="shared" si="35"/>
        <v>3.3021690788234839</v>
      </c>
      <c r="X14" s="304">
        <f t="shared" si="35"/>
        <v>4.1643147947417969</v>
      </c>
      <c r="Y14" s="306"/>
      <c r="Z14" s="304">
        <f t="shared" ref="Z14:AB14" si="36">SUM(Z26,Z38,Z56,Z68,Z80,Z98)</f>
        <v>15.56434517689641</v>
      </c>
      <c r="AA14" s="304">
        <f t="shared" si="36"/>
        <v>16.875185891677717</v>
      </c>
      <c r="AB14" s="304">
        <f t="shared" si="36"/>
        <v>19.096974855251453</v>
      </c>
      <c r="AC14" s="306"/>
      <c r="AD14" s="304">
        <f t="shared" ref="AD14:AF14" si="37">SUM(AD26,AD38,AD56,AD68,AD80,AD98)</f>
        <v>12.148386654482536</v>
      </c>
      <c r="AE14" s="304">
        <f t="shared" si="37"/>
        <v>11.890836034940536</v>
      </c>
      <c r="AF14" s="304">
        <f t="shared" si="37"/>
        <v>10.330613408287451</v>
      </c>
      <c r="AG14" s="306"/>
      <c r="AH14" s="304">
        <f t="shared" ref="AH14:AJ14" si="38">SUM(AH26,AH38,AH56,AH68,AH80,AH98)</f>
        <v>3.6821951102019996</v>
      </c>
      <c r="AI14" s="304">
        <f t="shared" si="38"/>
        <v>3.0162288960235371</v>
      </c>
      <c r="AJ14" s="304">
        <f t="shared" si="38"/>
        <v>2.3364702624094469</v>
      </c>
      <c r="AK14" s="306"/>
      <c r="AL14" s="304">
        <f t="shared" ref="AL14:AN14" si="39">SUM(AL26,AL38,AL56,AL68,AL80,AL98)</f>
        <v>0.77428865233094468</v>
      </c>
      <c r="AM14" s="304">
        <f t="shared" si="39"/>
        <v>0.61652330238411202</v>
      </c>
      <c r="AN14" s="304">
        <f t="shared" si="39"/>
        <v>0.43853356701560658</v>
      </c>
    </row>
    <row r="15" spans="1:40" x14ac:dyDescent="0.2">
      <c r="A15" s="13" t="str">
        <f>name!E10</f>
        <v>Sales and customer service occupations</v>
      </c>
      <c r="B15" s="304">
        <f t="shared" si="0"/>
        <v>35.453309743575218</v>
      </c>
      <c r="C15" s="304">
        <f t="shared" si="0"/>
        <v>36.050797031373897</v>
      </c>
      <c r="D15" s="304">
        <f t="shared" si="0"/>
        <v>36.432806461044791</v>
      </c>
      <c r="E15" s="304"/>
      <c r="F15" s="304">
        <f t="shared" si="1"/>
        <v>0.10125387091308202</v>
      </c>
      <c r="G15" s="304">
        <f t="shared" si="1"/>
        <v>0.13850575930691955</v>
      </c>
      <c r="H15" s="304">
        <f t="shared" si="1"/>
        <v>0.18904125296545268</v>
      </c>
      <c r="I15" s="304"/>
      <c r="J15" s="304">
        <f t="shared" si="2"/>
        <v>1.1939716832805589</v>
      </c>
      <c r="K15" s="304">
        <f t="shared" si="2"/>
        <v>1.6446889729556486</v>
      </c>
      <c r="L15" s="304">
        <f t="shared" si="2"/>
        <v>2.3665669282147515</v>
      </c>
      <c r="M15" s="304"/>
      <c r="N15" s="304">
        <f t="shared" si="3"/>
        <v>5.1839201891221052</v>
      </c>
      <c r="O15" s="304">
        <f t="shared" si="3"/>
        <v>5.6827586295443382</v>
      </c>
      <c r="P15" s="304">
        <f t="shared" si="3"/>
        <v>7.5740627959116882</v>
      </c>
      <c r="Q15" s="306"/>
      <c r="R15" s="304">
        <f t="shared" ref="R15:T15" si="40">SUM(R27,R39,R57,R69,R81,R99)</f>
        <v>1.6842995133961378</v>
      </c>
      <c r="S15" s="304">
        <f t="shared" si="40"/>
        <v>1.709864169059389</v>
      </c>
      <c r="T15" s="304">
        <f t="shared" si="40"/>
        <v>2.1965676500225957</v>
      </c>
      <c r="U15" s="306"/>
      <c r="V15" s="304">
        <f t="shared" ref="V15:X15" si="41">SUM(V27,V39,V57,V69,V81,V99)</f>
        <v>1.5049796428046895</v>
      </c>
      <c r="W15" s="304">
        <f t="shared" si="41"/>
        <v>1.5263852800596414</v>
      </c>
      <c r="X15" s="304">
        <f t="shared" si="41"/>
        <v>1.8708817292041755</v>
      </c>
      <c r="Y15" s="306"/>
      <c r="Z15" s="304">
        <f t="shared" ref="Z15:AB15" si="42">SUM(Z27,Z39,Z57,Z69,Z81,Z99)</f>
        <v>8.7396153190288484</v>
      </c>
      <c r="AA15" s="304">
        <f t="shared" si="42"/>
        <v>9.4102132760950177</v>
      </c>
      <c r="AB15" s="304">
        <f t="shared" si="42"/>
        <v>10.106706725470158</v>
      </c>
      <c r="AC15" s="306"/>
      <c r="AD15" s="304">
        <f t="shared" ref="AD15:AF15" si="43">SUM(AD27,AD39,AD57,AD69,AD81,AD99)</f>
        <v>9.2747760411788462</v>
      </c>
      <c r="AE15" s="304">
        <f t="shared" si="43"/>
        <v>9.3013060076474599</v>
      </c>
      <c r="AF15" s="304">
        <f t="shared" si="43"/>
        <v>8.156437844947467</v>
      </c>
      <c r="AG15" s="306"/>
      <c r="AH15" s="304">
        <f t="shared" ref="AH15:AJ15" si="44">SUM(AH27,AH39,AH57,AH69,AH81,AH99)</f>
        <v>5.9771286035548261</v>
      </c>
      <c r="AI15" s="304">
        <f t="shared" si="44"/>
        <v>5.1588041869187347</v>
      </c>
      <c r="AJ15" s="304">
        <f t="shared" si="44"/>
        <v>2.9156834239552425</v>
      </c>
      <c r="AK15" s="306"/>
      <c r="AL15" s="304">
        <f t="shared" ref="AL15:AN15" si="45">SUM(AL27,AL39,AL57,AL69,AL81,AL99)</f>
        <v>1.7933648802961271</v>
      </c>
      <c r="AM15" s="304">
        <f t="shared" si="45"/>
        <v>1.478270749786748</v>
      </c>
      <c r="AN15" s="304">
        <f t="shared" si="45"/>
        <v>1.0568581103532579</v>
      </c>
    </row>
    <row r="16" spans="1:40" x14ac:dyDescent="0.2">
      <c r="A16" s="13" t="str">
        <f>name!E11</f>
        <v>Process, plant and machine operatives</v>
      </c>
      <c r="B16" s="304">
        <f t="shared" si="0"/>
        <v>26.939946604326895</v>
      </c>
      <c r="C16" s="304">
        <f t="shared" si="0"/>
        <v>28.647488963693966</v>
      </c>
      <c r="D16" s="304">
        <f t="shared" si="0"/>
        <v>28.184831711289945</v>
      </c>
      <c r="E16" s="304"/>
      <c r="F16" s="304">
        <f t="shared" si="1"/>
        <v>5.7914975187412274E-2</v>
      </c>
      <c r="G16" s="304">
        <f t="shared" si="1"/>
        <v>8.9411207318258676E-2</v>
      </c>
      <c r="H16" s="304">
        <f t="shared" si="1"/>
        <v>0.13299031066011782</v>
      </c>
      <c r="I16" s="304"/>
      <c r="J16" s="304">
        <f t="shared" si="2"/>
        <v>0.39034036536654126</v>
      </c>
      <c r="K16" s="304">
        <f t="shared" si="2"/>
        <v>0.57927226465753257</v>
      </c>
      <c r="L16" s="304">
        <f t="shared" si="2"/>
        <v>0.84650325966935303</v>
      </c>
      <c r="M16" s="304"/>
      <c r="N16" s="304">
        <f t="shared" si="3"/>
        <v>1.3420898282770723</v>
      </c>
      <c r="O16" s="304">
        <f t="shared" si="3"/>
        <v>1.7615680609646667</v>
      </c>
      <c r="P16" s="304">
        <f t="shared" si="3"/>
        <v>2.6137723817326881</v>
      </c>
      <c r="Q16" s="306"/>
      <c r="R16" s="304">
        <f t="shared" ref="R16:T16" si="46">SUM(R28,R40,R58,R70,R82,R100)</f>
        <v>0.59548796678157456</v>
      </c>
      <c r="S16" s="304">
        <f t="shared" si="46"/>
        <v>0.75831034740778114</v>
      </c>
      <c r="T16" s="304">
        <f t="shared" si="46"/>
        <v>0.97551054422230121</v>
      </c>
      <c r="U16" s="306"/>
      <c r="V16" s="304">
        <f t="shared" ref="V16:X16" si="47">SUM(V28,V40,V58,V70,V82,V100)</f>
        <v>1.0013243430311369</v>
      </c>
      <c r="W16" s="304">
        <f t="shared" si="47"/>
        <v>1.2151387426264657</v>
      </c>
      <c r="X16" s="304">
        <f t="shared" si="47"/>
        <v>1.5091374532494228</v>
      </c>
      <c r="Y16" s="306"/>
      <c r="Z16" s="304">
        <f t="shared" ref="Z16:AB16" si="48">SUM(Z28,Z40,Z58,Z70,Z82,Z100)</f>
        <v>5.2215113666009945</v>
      </c>
      <c r="AA16" s="304">
        <f t="shared" si="48"/>
        <v>6.4179457026591891</v>
      </c>
      <c r="AB16" s="304">
        <f t="shared" si="48"/>
        <v>7.3130728947523229</v>
      </c>
      <c r="AC16" s="306"/>
      <c r="AD16" s="304">
        <f t="shared" ref="AD16:AF16" si="49">SUM(AD28,AD40,AD58,AD70,AD82,AD100)</f>
        <v>8.9301112298903345</v>
      </c>
      <c r="AE16" s="304">
        <f t="shared" si="49"/>
        <v>9.3731372108633195</v>
      </c>
      <c r="AF16" s="304">
        <f t="shared" si="49"/>
        <v>9.2339281233629578</v>
      </c>
      <c r="AG16" s="306"/>
      <c r="AH16" s="304">
        <f t="shared" ref="AH16:AJ16" si="50">SUM(AH28,AH40,AH58,AH70,AH82,AH100)</f>
        <v>6.9591428442776291</v>
      </c>
      <c r="AI16" s="304">
        <f t="shared" si="50"/>
        <v>6.7158896438738873</v>
      </c>
      <c r="AJ16" s="304">
        <f t="shared" si="50"/>
        <v>4.6171610975152912</v>
      </c>
      <c r="AK16" s="306"/>
      <c r="AL16" s="304">
        <f t="shared" ref="AL16:AN16" si="51">SUM(AL28,AL40,AL58,AL70,AL82,AL100)</f>
        <v>2.4420236849142016</v>
      </c>
      <c r="AM16" s="304">
        <f t="shared" si="51"/>
        <v>1.7368157833228641</v>
      </c>
      <c r="AN16" s="304">
        <f t="shared" si="51"/>
        <v>0.94275564612549023</v>
      </c>
    </row>
    <row r="17" spans="1:40" x14ac:dyDescent="0.2">
      <c r="A17" s="13" t="str">
        <f>name!E12</f>
        <v>Elementary occupations</v>
      </c>
      <c r="B17" s="304">
        <f t="shared" si="0"/>
        <v>51.784139450386313</v>
      </c>
      <c r="C17" s="304">
        <f t="shared" si="0"/>
        <v>52.279852639839163</v>
      </c>
      <c r="D17" s="304">
        <f t="shared" si="0"/>
        <v>51.35689465599242</v>
      </c>
      <c r="E17" s="304"/>
      <c r="F17" s="304">
        <f t="shared" si="1"/>
        <v>2.9281613118728605E-2</v>
      </c>
      <c r="G17" s="304">
        <f t="shared" si="1"/>
        <v>3.7480483725473551E-2</v>
      </c>
      <c r="H17" s="304">
        <f t="shared" si="1"/>
        <v>4.907033549135896E-2</v>
      </c>
      <c r="I17" s="304"/>
      <c r="J17" s="304">
        <f t="shared" si="2"/>
        <v>0.91744967395578425</v>
      </c>
      <c r="K17" s="304">
        <f t="shared" si="2"/>
        <v>1.2581191832518521</v>
      </c>
      <c r="L17" s="304">
        <f t="shared" si="2"/>
        <v>1.8429668104188117</v>
      </c>
      <c r="M17" s="304"/>
      <c r="N17" s="304">
        <f t="shared" si="3"/>
        <v>3.7238391708072909</v>
      </c>
      <c r="O17" s="304">
        <f t="shared" si="3"/>
        <v>4.2644323070549532</v>
      </c>
      <c r="P17" s="304">
        <f t="shared" si="3"/>
        <v>5.9277551769748005</v>
      </c>
      <c r="Q17" s="306"/>
      <c r="R17" s="304">
        <f t="shared" ref="R17:T17" si="52">SUM(R29,R41,R59,R71,R83,R101)</f>
        <v>2.0051247611450012</v>
      </c>
      <c r="S17" s="304">
        <f t="shared" si="52"/>
        <v>2.3249226961066896</v>
      </c>
      <c r="T17" s="304">
        <f t="shared" si="52"/>
        <v>3.2604139147642934</v>
      </c>
      <c r="U17" s="306"/>
      <c r="V17" s="304">
        <f t="shared" ref="V17:X17" si="53">SUM(V29,V41,V59,V71,V83,V101)</f>
        <v>1.8114349297921375</v>
      </c>
      <c r="W17" s="304">
        <f t="shared" si="53"/>
        <v>2.1103377897511839</v>
      </c>
      <c r="X17" s="304">
        <f t="shared" si="53"/>
        <v>2.9946278230288885</v>
      </c>
      <c r="Y17" s="306"/>
      <c r="Z17" s="304">
        <f t="shared" ref="Z17:AB17" si="54">SUM(Z29,Z41,Z59,Z71,Z83,Z101)</f>
        <v>8.5635050660173686</v>
      </c>
      <c r="AA17" s="304">
        <f t="shared" si="54"/>
        <v>8.8026995417224043</v>
      </c>
      <c r="AB17" s="304">
        <f t="shared" si="54"/>
        <v>9.3058754975130036</v>
      </c>
      <c r="AC17" s="306"/>
      <c r="AD17" s="304">
        <f t="shared" ref="AD17:AF17" si="55">SUM(AD29,AD41,AD59,AD71,AD83,AD101)</f>
        <v>15.397146602787723</v>
      </c>
      <c r="AE17" s="304">
        <f t="shared" si="55"/>
        <v>15.371604171441405</v>
      </c>
      <c r="AF17" s="304">
        <f t="shared" si="55"/>
        <v>14.390024414324118</v>
      </c>
      <c r="AG17" s="306"/>
      <c r="AH17" s="304">
        <f t="shared" ref="AH17:AJ17" si="56">SUM(AH29,AH41,AH59,AH71,AH83,AH101)</f>
        <v>14.712690648580335</v>
      </c>
      <c r="AI17" s="304">
        <f t="shared" si="56"/>
        <v>14.595010701590898</v>
      </c>
      <c r="AJ17" s="304">
        <f t="shared" si="56"/>
        <v>11.312919912642855</v>
      </c>
      <c r="AK17" s="306"/>
      <c r="AL17" s="304">
        <f t="shared" ref="AL17:AN17" si="57">SUM(AL29,AL41,AL59,AL71,AL83,AL101)</f>
        <v>4.6236669841819449</v>
      </c>
      <c r="AM17" s="304">
        <f t="shared" si="57"/>
        <v>3.5152457651943063</v>
      </c>
      <c r="AN17" s="304">
        <f t="shared" si="57"/>
        <v>2.2732407708342826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9.3190000000000026</v>
      </c>
      <c r="C20" s="305">
        <f>SUM(C21:C29)</f>
        <v>9.7410000000000103</v>
      </c>
      <c r="D20" s="305">
        <f>SUM(D21:D29)</f>
        <v>10.103999999999996</v>
      </c>
      <c r="E20" s="304"/>
      <c r="F20" s="305">
        <f>SUM(F21:F29)</f>
        <v>0.11064199798140326</v>
      </c>
      <c r="G20" s="305">
        <f>SUM(G21:G29)</f>
        <v>0.14832220990285946</v>
      </c>
      <c r="H20" s="305">
        <f>SUM(H21:H29)</f>
        <v>0.20889808370831467</v>
      </c>
      <c r="I20" s="304"/>
      <c r="J20" s="305">
        <f>SUM(J21:J29)</f>
        <v>0.5393792599239704</v>
      </c>
      <c r="K20" s="305">
        <f>SUM(K21:K29)</f>
        <v>0.68282273123128745</v>
      </c>
      <c r="L20" s="305">
        <f>SUM(L21:L29)</f>
        <v>0.89403572252879893</v>
      </c>
      <c r="M20" s="304"/>
      <c r="N20" s="305">
        <f>SUM(N21:N29)</f>
        <v>1.5151799027270796</v>
      </c>
      <c r="O20" s="305">
        <f>SUM(O21:O29)</f>
        <v>1.6257932031877884</v>
      </c>
      <c r="P20" s="305">
        <f>SUM(P21:P29)</f>
        <v>1.9435258490211158</v>
      </c>
      <c r="Q20" s="306"/>
      <c r="R20" s="305">
        <f>SUM(R21:R29)</f>
        <v>0.33870108449623748</v>
      </c>
      <c r="S20" s="305">
        <f>SUM(S21:S29)</f>
        <v>0.35609573756191704</v>
      </c>
      <c r="T20" s="305">
        <f>SUM(T21:T29)</f>
        <v>0.41477943901184033</v>
      </c>
      <c r="U20" s="306"/>
      <c r="V20" s="305">
        <f>SUM(V21:V29)</f>
        <v>0.89098751325066372</v>
      </c>
      <c r="W20" s="305">
        <f>SUM(W21:W29)</f>
        <v>0.97821541602117301</v>
      </c>
      <c r="X20" s="305">
        <f>SUM(X21:X29)</f>
        <v>1.2183322892835544</v>
      </c>
      <c r="Y20" s="306"/>
      <c r="Z20" s="305">
        <f>SUM(Z21:Z29)</f>
        <v>1.6808554926141481</v>
      </c>
      <c r="AA20" s="305">
        <f>SUM(AA21:AA29)</f>
        <v>1.8539208085671672</v>
      </c>
      <c r="AB20" s="305">
        <f>SUM(AB21:AB29)</f>
        <v>1.9546462519440566</v>
      </c>
      <c r="AC20" s="306"/>
      <c r="AD20" s="305">
        <f>SUM(AD21:AD29)</f>
        <v>2.2024688410739413</v>
      </c>
      <c r="AE20" s="305">
        <f>SUM(AE21:AE29)</f>
        <v>2.1622407688828056</v>
      </c>
      <c r="AF20" s="305">
        <f>SUM(AF21:AF29)</f>
        <v>2.0206976414040319</v>
      </c>
      <c r="AG20" s="306"/>
      <c r="AH20" s="305">
        <f>SUM(AH21:AH29)</f>
        <v>1.4289857020693073</v>
      </c>
      <c r="AI20" s="305">
        <f>SUM(AI21:AI29)</f>
        <v>1.2813126648999864</v>
      </c>
      <c r="AJ20" s="305">
        <f>SUM(AJ21:AJ29)</f>
        <v>0.95272894732515634</v>
      </c>
      <c r="AK20" s="306"/>
      <c r="AL20" s="305">
        <f>SUM(AL21:AL29)</f>
        <v>0.61180020586324968</v>
      </c>
      <c r="AM20" s="305">
        <f>SUM(AM21:AM29)</f>
        <v>0.65227645974502646</v>
      </c>
      <c r="AN20" s="305">
        <f>SUM(AN21:AN29)</f>
        <v>0.49635577577312678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1.0279320131546934</v>
      </c>
      <c r="C21" s="304">
        <f t="shared" ref="C21:D21" si="59">SUM(G21,K21,O21,S21,W21,AA21,AE21,AI21,AM21)</f>
        <v>1.0450424961776152</v>
      </c>
      <c r="D21" s="304">
        <f t="shared" si="59"/>
        <v>1.125989913132277</v>
      </c>
      <c r="E21" s="304"/>
      <c r="F21" s="304">
        <v>2.9656501425549844E-2</v>
      </c>
      <c r="G21" s="304">
        <v>3.7567721825808545E-2</v>
      </c>
      <c r="H21" s="304">
        <v>4.9400185700934338E-2</v>
      </c>
      <c r="I21" s="304"/>
      <c r="J21" s="304">
        <v>0.14491405145900405</v>
      </c>
      <c r="K21" s="304">
        <v>0.16436923341663509</v>
      </c>
      <c r="L21" s="304">
        <v>0.20009238568024415</v>
      </c>
      <c r="M21" s="304"/>
      <c r="N21" s="304">
        <v>0.24277580888068334</v>
      </c>
      <c r="O21" s="304">
        <v>0.23354319983458127</v>
      </c>
      <c r="P21" s="304">
        <v>0.2765750621857167</v>
      </c>
      <c r="Q21" s="306"/>
      <c r="R21" s="304">
        <v>3.3394377849108127E-2</v>
      </c>
      <c r="S21" s="304">
        <v>3.3664718148362728E-2</v>
      </c>
      <c r="T21" s="304">
        <v>3.6819177315360808E-2</v>
      </c>
      <c r="U21" s="306"/>
      <c r="V21" s="304">
        <v>4.6096134753406987E-2</v>
      </c>
      <c r="W21" s="304">
        <v>3.3014263659176458E-2</v>
      </c>
      <c r="X21" s="304">
        <v>3.0017324428766708E-2</v>
      </c>
      <c r="Y21" s="306"/>
      <c r="Z21" s="304">
        <v>0.15079529459522178</v>
      </c>
      <c r="AA21" s="304">
        <v>0.17939144426703235</v>
      </c>
      <c r="AB21" s="304">
        <v>0.22275571762309687</v>
      </c>
      <c r="AC21" s="306"/>
      <c r="AD21" s="304">
        <v>0.18360233806008522</v>
      </c>
      <c r="AE21" s="304">
        <v>0.16956230779553136</v>
      </c>
      <c r="AF21" s="304">
        <v>0.14449296990006569</v>
      </c>
      <c r="AG21" s="306"/>
      <c r="AH21" s="304">
        <v>0.118461614038001</v>
      </c>
      <c r="AI21" s="304">
        <v>0.10482318650673199</v>
      </c>
      <c r="AJ21" s="304">
        <v>8.5060315444163773E-2</v>
      </c>
      <c r="AK21" s="306"/>
      <c r="AL21" s="304">
        <v>7.8235892093632978E-2</v>
      </c>
      <c r="AM21" s="304">
        <v>8.9106420723755325E-2</v>
      </c>
      <c r="AN21" s="304">
        <v>8.0776774853928118E-2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1.1754910030834247</v>
      </c>
      <c r="C22" s="304">
        <f t="shared" ref="C22:C29" si="61">SUM(G22,K22,O22,S22,W22,AA22,AE22,AI22,AM22)</f>
        <v>1.3329825087649574</v>
      </c>
      <c r="D22" s="304">
        <f t="shared" ref="D22:D29" si="62">SUM(H22,L22,P22,T22,X22,AB22,AF22,AJ22,AN22)</f>
        <v>1.5382520940748003</v>
      </c>
      <c r="E22" s="304"/>
      <c r="F22" s="304">
        <v>4.2075683347540624E-2</v>
      </c>
      <c r="G22" s="304">
        <v>5.8559862014242431E-2</v>
      </c>
      <c r="H22" s="304">
        <v>8.2979051265620565E-2</v>
      </c>
      <c r="I22" s="304"/>
      <c r="J22" s="304">
        <v>0.17083886590163516</v>
      </c>
      <c r="K22" s="304">
        <v>0.22552122525414631</v>
      </c>
      <c r="L22" s="304">
        <v>0.29458230354424714</v>
      </c>
      <c r="M22" s="304"/>
      <c r="N22" s="304">
        <v>0.36742488717142757</v>
      </c>
      <c r="O22" s="304">
        <v>0.39472087644420834</v>
      </c>
      <c r="P22" s="304">
        <v>0.44068433365202636</v>
      </c>
      <c r="Q22" s="306"/>
      <c r="R22" s="304">
        <v>4.3959677812612813E-2</v>
      </c>
      <c r="S22" s="304">
        <v>4.2734709707119616E-2</v>
      </c>
      <c r="T22" s="304">
        <v>5.071347119668785E-2</v>
      </c>
      <c r="U22" s="306"/>
      <c r="V22" s="304">
        <v>0.19161038198074742</v>
      </c>
      <c r="W22" s="304">
        <v>0.21711124881109145</v>
      </c>
      <c r="X22" s="304">
        <v>0.27124479665999429</v>
      </c>
      <c r="Y22" s="306"/>
      <c r="Z22" s="304">
        <v>8.8668130058636177E-2</v>
      </c>
      <c r="AA22" s="304">
        <v>9.0610057092366331E-2</v>
      </c>
      <c r="AB22" s="304">
        <v>8.1664415223326875E-2</v>
      </c>
      <c r="AC22" s="306"/>
      <c r="AD22" s="304">
        <v>0.13014299423926121</v>
      </c>
      <c r="AE22" s="304">
        <v>0.13783390523657824</v>
      </c>
      <c r="AF22" s="304">
        <v>0.1517479840808777</v>
      </c>
      <c r="AG22" s="306"/>
      <c r="AH22" s="304">
        <v>9.2968688574983818E-2</v>
      </c>
      <c r="AI22" s="304">
        <v>9.7160754196195506E-2</v>
      </c>
      <c r="AJ22" s="304">
        <v>9.6911853218521832E-2</v>
      </c>
      <c r="AK22" s="306"/>
      <c r="AL22" s="304">
        <v>4.7801693996579853E-2</v>
      </c>
      <c r="AM22" s="304">
        <v>6.8729870009009347E-2</v>
      </c>
      <c r="AN22" s="304">
        <v>6.7723885233497899E-2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1.0024786125370131</v>
      </c>
      <c r="C23" s="304">
        <f t="shared" si="61"/>
        <v>1.0158063497214933</v>
      </c>
      <c r="D23" s="304">
        <f t="shared" si="62"/>
        <v>1.1879750605690858</v>
      </c>
      <c r="E23" s="304"/>
      <c r="F23" s="304">
        <v>1.9343177704818436E-2</v>
      </c>
      <c r="G23" s="304">
        <v>2.4928402332691481E-2</v>
      </c>
      <c r="H23" s="304">
        <v>3.9913675267948645E-2</v>
      </c>
      <c r="I23" s="304"/>
      <c r="J23" s="304">
        <v>9.7092695369774912E-2</v>
      </c>
      <c r="K23" s="304">
        <v>0.11914269840223857</v>
      </c>
      <c r="L23" s="304">
        <v>0.16739903949550647</v>
      </c>
      <c r="M23" s="304"/>
      <c r="N23" s="304">
        <v>0.26746578228609913</v>
      </c>
      <c r="O23" s="304">
        <v>0.26625529775468959</v>
      </c>
      <c r="P23" s="304">
        <v>0.31754674118785775</v>
      </c>
      <c r="Q23" s="306"/>
      <c r="R23" s="304">
        <v>3.4971025925486336E-2</v>
      </c>
      <c r="S23" s="304">
        <v>3.3866229353584278E-2</v>
      </c>
      <c r="T23" s="304">
        <v>4.6845106346505377E-2</v>
      </c>
      <c r="U23" s="306"/>
      <c r="V23" s="304">
        <v>0.16653315173984168</v>
      </c>
      <c r="W23" s="304">
        <v>0.17235304535138232</v>
      </c>
      <c r="X23" s="304">
        <v>0.22115891976393487</v>
      </c>
      <c r="Y23" s="306"/>
      <c r="Z23" s="304">
        <v>0.14589706100150504</v>
      </c>
      <c r="AA23" s="304">
        <v>0.13485963875852602</v>
      </c>
      <c r="AB23" s="304">
        <v>0.11944378458626675</v>
      </c>
      <c r="AC23" s="306"/>
      <c r="AD23" s="304">
        <v>0.11960823379217821</v>
      </c>
      <c r="AE23" s="304">
        <v>0.10539849944835469</v>
      </c>
      <c r="AF23" s="304">
        <v>0.10196547565434257</v>
      </c>
      <c r="AG23" s="306"/>
      <c r="AH23" s="304">
        <v>0.11688715885400112</v>
      </c>
      <c r="AI23" s="304">
        <v>0.11997172204454515</v>
      </c>
      <c r="AJ23" s="304">
        <v>0.11477829467671395</v>
      </c>
      <c r="AK23" s="306"/>
      <c r="AL23" s="304">
        <v>3.4680325863308228E-2</v>
      </c>
      <c r="AM23" s="304">
        <v>3.9030816275481287E-2</v>
      </c>
      <c r="AN23" s="304">
        <v>5.89240235900092E-2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0.75234775524061026</v>
      </c>
      <c r="C24" s="304">
        <f t="shared" si="61"/>
        <v>0.69147252129345671</v>
      </c>
      <c r="D24" s="304">
        <f t="shared" si="62"/>
        <v>0.59933030618720429</v>
      </c>
      <c r="E24" s="304"/>
      <c r="F24" s="304">
        <v>1.8445773019338824E-3</v>
      </c>
      <c r="G24" s="304">
        <v>2.6693580835325634E-3</v>
      </c>
      <c r="H24" s="304">
        <v>3.9748695299992795E-3</v>
      </c>
      <c r="I24" s="304"/>
      <c r="J24" s="304">
        <v>4.8012644407933555E-2</v>
      </c>
      <c r="K24" s="304">
        <v>6.8736871311052911E-2</v>
      </c>
      <c r="L24" s="304">
        <v>9.8986443077382899E-2</v>
      </c>
      <c r="M24" s="304"/>
      <c r="N24" s="304">
        <v>0.12388617094430068</v>
      </c>
      <c r="O24" s="304">
        <v>0.13425013692094109</v>
      </c>
      <c r="P24" s="304">
        <v>0.15092072772752246</v>
      </c>
      <c r="Q24" s="306"/>
      <c r="R24" s="304">
        <v>2.6954140454877085E-2</v>
      </c>
      <c r="S24" s="304">
        <v>1.9488895950821296E-2</v>
      </c>
      <c r="T24" s="304">
        <v>1.6331585039209923E-2</v>
      </c>
      <c r="U24" s="306"/>
      <c r="V24" s="304">
        <v>7.0276467159862938E-2</v>
      </c>
      <c r="W24" s="304">
        <v>6.306418032423218E-2</v>
      </c>
      <c r="X24" s="304">
        <v>6.2380969847855197E-2</v>
      </c>
      <c r="Y24" s="306"/>
      <c r="Z24" s="304">
        <v>0.17193957382210556</v>
      </c>
      <c r="AA24" s="304">
        <v>0.14143966432793781</v>
      </c>
      <c r="AB24" s="304">
        <v>9.6581501194087149E-2</v>
      </c>
      <c r="AC24" s="306"/>
      <c r="AD24" s="304">
        <v>0.11775924215887781</v>
      </c>
      <c r="AE24" s="304">
        <v>8.1647239110858513E-2</v>
      </c>
      <c r="AF24" s="304">
        <v>4.5714484391733402E-2</v>
      </c>
      <c r="AG24" s="306"/>
      <c r="AH24" s="304">
        <v>0.13025141198054441</v>
      </c>
      <c r="AI24" s="304">
        <v>0.11066936721182906</v>
      </c>
      <c r="AJ24" s="304">
        <v>5.7302870622018352E-2</v>
      </c>
      <c r="AK24" s="306"/>
      <c r="AL24" s="304">
        <v>6.1423527010174277E-2</v>
      </c>
      <c r="AM24" s="304">
        <v>6.9506808052251332E-2</v>
      </c>
      <c r="AN24" s="304">
        <v>6.7136854757395614E-2</v>
      </c>
    </row>
    <row r="25" spans="1:40" x14ac:dyDescent="0.2">
      <c r="A25" s="13" t="str">
        <f t="shared" si="58"/>
        <v>Skilled trades occupations</v>
      </c>
      <c r="B25" s="304">
        <f t="shared" si="60"/>
        <v>2.058440415611146</v>
      </c>
      <c r="C25" s="304">
        <f t="shared" si="61"/>
        <v>2.0243843479243662</v>
      </c>
      <c r="D25" s="304">
        <f t="shared" si="62"/>
        <v>2.0365438974474324</v>
      </c>
      <c r="E25" s="304"/>
      <c r="F25" s="304">
        <v>1.1807455342095667E-2</v>
      </c>
      <c r="G25" s="304">
        <v>1.6561778880250386E-2</v>
      </c>
      <c r="H25" s="304">
        <v>2.2400741374232262E-2</v>
      </c>
      <c r="I25" s="304"/>
      <c r="J25" s="304">
        <v>2.3244864990320004E-2</v>
      </c>
      <c r="K25" s="304">
        <v>2.6711076670072793E-2</v>
      </c>
      <c r="L25" s="304">
        <v>3.4142187768521653E-2</v>
      </c>
      <c r="M25" s="304"/>
      <c r="N25" s="304">
        <v>0.30302650464948233</v>
      </c>
      <c r="O25" s="304">
        <v>0.34875289804943593</v>
      </c>
      <c r="P25" s="304">
        <v>0.46528390371483941</v>
      </c>
      <c r="Q25" s="306"/>
      <c r="R25" s="304">
        <v>7.3301757366120601E-2</v>
      </c>
      <c r="S25" s="304">
        <v>7.0847875266936339E-2</v>
      </c>
      <c r="T25" s="304">
        <v>8.4724450848777902E-2</v>
      </c>
      <c r="U25" s="306"/>
      <c r="V25" s="304">
        <v>0.23440491994218943</v>
      </c>
      <c r="W25" s="304">
        <v>0.25978174404630622</v>
      </c>
      <c r="X25" s="304">
        <v>0.35146455517313047</v>
      </c>
      <c r="Y25" s="306"/>
      <c r="Z25" s="304">
        <v>0.40181564767256123</v>
      </c>
      <c r="AA25" s="304">
        <v>0.37333625119991803</v>
      </c>
      <c r="AB25" s="304">
        <v>0.32592876035896157</v>
      </c>
      <c r="AC25" s="306"/>
      <c r="AD25" s="304">
        <v>0.60227340840827848</v>
      </c>
      <c r="AE25" s="304">
        <v>0.58441695019131712</v>
      </c>
      <c r="AF25" s="304">
        <v>0.60843990585841456</v>
      </c>
      <c r="AG25" s="306"/>
      <c r="AH25" s="304">
        <v>0.25986854954183047</v>
      </c>
      <c r="AI25" s="304">
        <v>0.1912450288979442</v>
      </c>
      <c r="AJ25" s="304">
        <v>9.1500131498826048E-2</v>
      </c>
      <c r="AK25" s="306"/>
      <c r="AL25" s="304">
        <v>0.14869730769826769</v>
      </c>
      <c r="AM25" s="304">
        <v>0.15273074472218529</v>
      </c>
      <c r="AN25" s="304">
        <v>5.2659260851728569E-2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0.36437791386400176</v>
      </c>
      <c r="C26" s="304">
        <f t="shared" si="61"/>
        <v>0.36399040975388885</v>
      </c>
      <c r="D26" s="304">
        <f t="shared" si="62"/>
        <v>0.38065267674111763</v>
      </c>
      <c r="E26" s="304"/>
      <c r="F26" s="304">
        <v>1.7665517106621343E-3</v>
      </c>
      <c r="G26" s="304">
        <v>2.6258556076729986E-3</v>
      </c>
      <c r="H26" s="304">
        <v>3.2558807492445714E-3</v>
      </c>
      <c r="I26" s="304"/>
      <c r="J26" s="304">
        <v>1.7218915618866709E-2</v>
      </c>
      <c r="K26" s="304">
        <v>2.3722824376250815E-2</v>
      </c>
      <c r="L26" s="304">
        <v>3.0123035274622904E-2</v>
      </c>
      <c r="M26" s="304"/>
      <c r="N26" s="304">
        <v>7.2660898361248435E-2</v>
      </c>
      <c r="O26" s="304">
        <v>7.7483119901519237E-2</v>
      </c>
      <c r="P26" s="304">
        <v>7.9919298211468995E-2</v>
      </c>
      <c r="Q26" s="306"/>
      <c r="R26" s="304">
        <v>2.2476807840312217E-2</v>
      </c>
      <c r="S26" s="304">
        <v>2.7234347675499756E-2</v>
      </c>
      <c r="T26" s="304">
        <v>3.2872059106097154E-2</v>
      </c>
      <c r="U26" s="306"/>
      <c r="V26" s="304">
        <v>1.7809266533648026E-2</v>
      </c>
      <c r="W26" s="304">
        <v>1.2508242429516706E-2</v>
      </c>
      <c r="X26" s="304">
        <v>1.1310468145956805E-2</v>
      </c>
      <c r="Y26" s="306"/>
      <c r="Z26" s="304">
        <v>4.2273312405274169E-2</v>
      </c>
      <c r="AA26" s="304">
        <v>4.1524603311559091E-2</v>
      </c>
      <c r="AB26" s="304">
        <v>5.2602651388083475E-2</v>
      </c>
      <c r="AC26" s="306"/>
      <c r="AD26" s="304">
        <v>6.5464915168563884E-2</v>
      </c>
      <c r="AE26" s="304">
        <v>4.7774488231956007E-2</v>
      </c>
      <c r="AF26" s="304">
        <v>3.8789564477999937E-2</v>
      </c>
      <c r="AG26" s="306"/>
      <c r="AH26" s="304">
        <v>9.3379511237721063E-2</v>
      </c>
      <c r="AI26" s="304">
        <v>0.10128588663075831</v>
      </c>
      <c r="AJ26" s="304">
        <v>0.10592206477448279</v>
      </c>
      <c r="AK26" s="306"/>
      <c r="AL26" s="304">
        <v>3.1327734987705136E-2</v>
      </c>
      <c r="AM26" s="304">
        <v>2.9831041589155907E-2</v>
      </c>
      <c r="AN26" s="304">
        <v>2.5857654613160971E-2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0.33230284314343345</v>
      </c>
      <c r="C27" s="304">
        <f t="shared" si="61"/>
        <v>0.32842783952527288</v>
      </c>
      <c r="D27" s="304">
        <f t="shared" si="62"/>
        <v>0.34479852124398369</v>
      </c>
      <c r="E27" s="304"/>
      <c r="F27" s="304">
        <v>3.9208659881084891E-3</v>
      </c>
      <c r="G27" s="304">
        <v>5.0799639121254687E-3</v>
      </c>
      <c r="H27" s="304">
        <v>6.5122620015064794E-3</v>
      </c>
      <c r="I27" s="304"/>
      <c r="J27" s="304">
        <v>1.4728505539143601E-2</v>
      </c>
      <c r="K27" s="304">
        <v>1.8788239156993323E-2</v>
      </c>
      <c r="L27" s="304">
        <v>2.3403265952142684E-2</v>
      </c>
      <c r="M27" s="304"/>
      <c r="N27" s="304">
        <v>4.0024883560516256E-2</v>
      </c>
      <c r="O27" s="304">
        <v>4.5127835409703373E-2</v>
      </c>
      <c r="P27" s="304">
        <v>5.6739596886078471E-2</v>
      </c>
      <c r="Q27" s="306"/>
      <c r="R27" s="304">
        <v>3.0825025689400903E-2</v>
      </c>
      <c r="S27" s="304">
        <v>2.2567874641768657E-2</v>
      </c>
      <c r="T27" s="304">
        <v>2.5195116019792727E-2</v>
      </c>
      <c r="U27" s="306"/>
      <c r="V27" s="304">
        <v>3.1946555924198733E-2</v>
      </c>
      <c r="W27" s="304">
        <v>2.911203881201915E-2</v>
      </c>
      <c r="X27" s="304">
        <v>3.2349298333895445E-2</v>
      </c>
      <c r="Y27" s="306"/>
      <c r="Z27" s="304">
        <v>6.6728153899401121E-2</v>
      </c>
      <c r="AA27" s="304">
        <v>6.8698311950523741E-2</v>
      </c>
      <c r="AB27" s="304">
        <v>7.9192822340907729E-2</v>
      </c>
      <c r="AC27" s="306"/>
      <c r="AD27" s="304">
        <v>5.7408253294603598E-2</v>
      </c>
      <c r="AE27" s="304">
        <v>5.7119532023215389E-2</v>
      </c>
      <c r="AF27" s="304">
        <v>5.5970648543111498E-2</v>
      </c>
      <c r="AG27" s="306"/>
      <c r="AH27" s="304">
        <v>7.0643715300671747E-2</v>
      </c>
      <c r="AI27" s="304">
        <v>6.5281184144301729E-2</v>
      </c>
      <c r="AJ27" s="304">
        <v>5.0862206709487739E-2</v>
      </c>
      <c r="AK27" s="306"/>
      <c r="AL27" s="304">
        <v>1.6076883947388966E-2</v>
      </c>
      <c r="AM27" s="304">
        <v>1.6652859474622039E-2</v>
      </c>
      <c r="AN27" s="304">
        <v>1.4573304457060968E-2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1.1147707310172217</v>
      </c>
      <c r="C28" s="304">
        <f t="shared" si="61"/>
        <v>1.1429277388033015</v>
      </c>
      <c r="D28" s="304">
        <f t="shared" si="62"/>
        <v>1.1751527799049897</v>
      </c>
      <c r="E28" s="304"/>
      <c r="F28" s="304">
        <v>1.9884064525967586E-4</v>
      </c>
      <c r="G28" s="304">
        <v>2.9301490051146653E-4</v>
      </c>
      <c r="H28" s="304">
        <v>4.1299514628085021E-4</v>
      </c>
      <c r="I28" s="304"/>
      <c r="J28" s="304">
        <v>1.1489933690026649E-2</v>
      </c>
      <c r="K28" s="304">
        <v>1.5253150274939106E-2</v>
      </c>
      <c r="L28" s="304">
        <v>1.73726672307448E-2</v>
      </c>
      <c r="M28" s="304"/>
      <c r="N28" s="304">
        <v>5.4446452745213939E-2</v>
      </c>
      <c r="O28" s="304">
        <v>6.8769960902187621E-2</v>
      </c>
      <c r="P28" s="304">
        <v>8.9953686592706472E-2</v>
      </c>
      <c r="Q28" s="306"/>
      <c r="R28" s="304">
        <v>1.7178402372724354E-2</v>
      </c>
      <c r="S28" s="304">
        <v>1.9020589572051952E-2</v>
      </c>
      <c r="T28" s="304">
        <v>2.4371641514365286E-2</v>
      </c>
      <c r="U28" s="306"/>
      <c r="V28" s="304">
        <v>3.7147214728331573E-2</v>
      </c>
      <c r="W28" s="304">
        <v>4.1064905370319128E-2</v>
      </c>
      <c r="X28" s="304">
        <v>4.6568567986300574E-2</v>
      </c>
      <c r="Y28" s="306"/>
      <c r="Z28" s="304">
        <v>0.30417807150207887</v>
      </c>
      <c r="AA28" s="304">
        <v>0.37946751215719415</v>
      </c>
      <c r="AB28" s="304">
        <v>0.51086248490132435</v>
      </c>
      <c r="AC28" s="306"/>
      <c r="AD28" s="304">
        <v>0.40736184626092858</v>
      </c>
      <c r="AE28" s="304">
        <v>0.39175784570655392</v>
      </c>
      <c r="AF28" s="304">
        <v>0.37932944643878569</v>
      </c>
      <c r="AG28" s="306"/>
      <c r="AH28" s="304">
        <v>0.16456348557273515</v>
      </c>
      <c r="AI28" s="304">
        <v>0.12284347612946234</v>
      </c>
      <c r="AJ28" s="304">
        <v>5.7219256617944789E-2</v>
      </c>
      <c r="AK28" s="306"/>
      <c r="AL28" s="304">
        <v>0.11820648349992284</v>
      </c>
      <c r="AM28" s="304">
        <v>0.10445728379008158</v>
      </c>
      <c r="AN28" s="304">
        <v>4.9062033476536787E-2</v>
      </c>
    </row>
    <row r="29" spans="1:40" x14ac:dyDescent="0.2">
      <c r="A29" s="13" t="str">
        <f t="shared" si="58"/>
        <v>Elementary occupations</v>
      </c>
      <c r="B29" s="304">
        <f t="shared" si="60"/>
        <v>1.4908587123484573</v>
      </c>
      <c r="C29" s="304">
        <f t="shared" si="61"/>
        <v>1.7959657880356583</v>
      </c>
      <c r="D29" s="304">
        <f t="shared" si="62"/>
        <v>1.715304750699105</v>
      </c>
      <c r="E29" s="304"/>
      <c r="F29" s="304">
        <v>2.8344515434518084E-5</v>
      </c>
      <c r="G29" s="304">
        <v>3.6252346024092894E-5</v>
      </c>
      <c r="H29" s="304">
        <v>4.842267254768862E-5</v>
      </c>
      <c r="I29" s="304"/>
      <c r="J29" s="304">
        <v>1.1838782947265831E-2</v>
      </c>
      <c r="K29" s="304">
        <v>2.0577412368958489E-2</v>
      </c>
      <c r="L29" s="304">
        <v>2.7934394505386168E-2</v>
      </c>
      <c r="M29" s="304"/>
      <c r="N29" s="304">
        <v>4.3468514128108197E-2</v>
      </c>
      <c r="O29" s="304">
        <v>5.688987797052196E-2</v>
      </c>
      <c r="P29" s="304">
        <v>6.5902498862899547E-2</v>
      </c>
      <c r="Q29" s="306"/>
      <c r="R29" s="304">
        <v>5.5639869185595062E-2</v>
      </c>
      <c r="S29" s="304">
        <v>8.6670497245772429E-2</v>
      </c>
      <c r="T29" s="304">
        <v>9.6906831625043294E-2</v>
      </c>
      <c r="U29" s="306"/>
      <c r="V29" s="304">
        <v>9.5163420488437053E-2</v>
      </c>
      <c r="W29" s="304">
        <v>0.15020574721712929</v>
      </c>
      <c r="X29" s="304">
        <v>0.19183738894371991</v>
      </c>
      <c r="Y29" s="306"/>
      <c r="Z29" s="304">
        <v>0.30856024765736412</v>
      </c>
      <c r="AA29" s="304">
        <v>0.44459332550210945</v>
      </c>
      <c r="AB29" s="304">
        <v>0.46561411432800182</v>
      </c>
      <c r="AC29" s="306"/>
      <c r="AD29" s="304">
        <v>0.51884760969116439</v>
      </c>
      <c r="AE29" s="304">
        <v>0.5867300011384402</v>
      </c>
      <c r="AF29" s="304">
        <v>0.49424716205870078</v>
      </c>
      <c r="AG29" s="306"/>
      <c r="AH29" s="304">
        <v>0.38196156696881856</v>
      </c>
      <c r="AI29" s="304">
        <v>0.36803205913821807</v>
      </c>
      <c r="AJ29" s="304">
        <v>0.2931719537629971</v>
      </c>
      <c r="AK29" s="306"/>
      <c r="AL29" s="304">
        <v>7.5350356766269722E-2</v>
      </c>
      <c r="AM29" s="304">
        <v>8.2230615108484353E-2</v>
      </c>
      <c r="AN29" s="304">
        <v>7.9641983939808633E-2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42.079000000000029</v>
      </c>
      <c r="C32" s="305">
        <f>SUM(C33:C41)</f>
        <v>40.985999999999983</v>
      </c>
      <c r="D32" s="305">
        <f>SUM(D33:D41)</f>
        <v>38.034999999999968</v>
      </c>
      <c r="E32" s="304"/>
      <c r="F32" s="305">
        <f>SUM(F33:F41)</f>
        <v>0.48212759558761936</v>
      </c>
      <c r="G32" s="305">
        <f>SUM(G33:G41)</f>
        <v>0.56873343131176834</v>
      </c>
      <c r="H32" s="305">
        <f>SUM(H33:H41)</f>
        <v>0.63912000724197504</v>
      </c>
      <c r="I32" s="304"/>
      <c r="J32" s="305">
        <f>SUM(J33:J41)</f>
        <v>2.5758754440100513</v>
      </c>
      <c r="K32" s="305">
        <f>SUM(K33:K41)</f>
        <v>3.1724318916776335</v>
      </c>
      <c r="L32" s="305">
        <f>SUM(L33:L41)</f>
        <v>3.768685091441196</v>
      </c>
      <c r="M32" s="304"/>
      <c r="N32" s="305">
        <f>SUM(N33:N41)</f>
        <v>7.082350090233648</v>
      </c>
      <c r="O32" s="305">
        <f>SUM(O33:O41)</f>
        <v>7.0986324511661003</v>
      </c>
      <c r="P32" s="305">
        <f>SUM(P33:P41)</f>
        <v>7.5552193468151874</v>
      </c>
      <c r="Q32" s="306"/>
      <c r="R32" s="305">
        <f>SUM(R33:R41)</f>
        <v>1.7035487685068877</v>
      </c>
      <c r="S32" s="305">
        <f>SUM(S33:S41)</f>
        <v>1.7394835881423347</v>
      </c>
      <c r="T32" s="305">
        <f>SUM(T33:T41)</f>
        <v>1.9443854423381155</v>
      </c>
      <c r="U32" s="306"/>
      <c r="V32" s="305">
        <f>SUM(V33:V41)</f>
        <v>3.6594826326583658</v>
      </c>
      <c r="W32" s="305">
        <f>SUM(W33:W41)</f>
        <v>3.5873104023826907</v>
      </c>
      <c r="X32" s="305">
        <f>SUM(X33:X41)</f>
        <v>3.6554702296314754</v>
      </c>
      <c r="Y32" s="306"/>
      <c r="Z32" s="305">
        <f>SUM(Z33:Z41)</f>
        <v>9.214551664992177</v>
      </c>
      <c r="AA32" s="305">
        <f>SUM(AA33:AA41)</f>
        <v>9.6789631174569735</v>
      </c>
      <c r="AB32" s="305">
        <f>SUM(AB33:AB41)</f>
        <v>9.2978476320222541</v>
      </c>
      <c r="AC32" s="306"/>
      <c r="AD32" s="305">
        <f>SUM(AD33:AD41)</f>
        <v>9.1130255589064433</v>
      </c>
      <c r="AE32" s="305">
        <f>SUM(AE33:AE41)</f>
        <v>8.1433443329760387</v>
      </c>
      <c r="AF32" s="305">
        <f>SUM(AF33:AF41)</f>
        <v>6.47668190799918</v>
      </c>
      <c r="AG32" s="306"/>
      <c r="AH32" s="305">
        <f>SUM(AH33:AH41)</f>
        <v>6.4814130460790693</v>
      </c>
      <c r="AI32" s="305">
        <f>SUM(AI33:AI41)</f>
        <v>5.7358349512579041</v>
      </c>
      <c r="AJ32" s="305">
        <f>SUM(AJ33:AJ41)</f>
        <v>3.829818488147497</v>
      </c>
      <c r="AK32" s="306"/>
      <c r="AL32" s="305">
        <f>SUM(AL33:AL41)</f>
        <v>1.7666251990257629</v>
      </c>
      <c r="AM32" s="305">
        <f>SUM(AM33:AM41)</f>
        <v>1.2612658336285372</v>
      </c>
      <c r="AN32" s="305">
        <f>SUM(AN33:AN41)</f>
        <v>0.86777185436308901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6.0327571557635453</v>
      </c>
      <c r="C33" s="304">
        <f t="shared" ref="C33:C41" si="64">SUM(G33,K33,O33,S33,W33,AA33,AE33,AI33,AM33)</f>
        <v>5.2443012514961023</v>
      </c>
      <c r="D33" s="304">
        <f t="shared" ref="D33:D40" si="65">SUM(H33,L33,P33,T33,X33,AB33,AF33,AJ33,AN33)</f>
        <v>5.0072165972826559</v>
      </c>
      <c r="E33" s="304"/>
      <c r="F33" s="304">
        <v>7.6157547441768753E-2</v>
      </c>
      <c r="G33" s="304">
        <v>7.2232113087327202E-2</v>
      </c>
      <c r="H33" s="304">
        <v>7.3247846284029777E-2</v>
      </c>
      <c r="I33" s="304"/>
      <c r="J33" s="304">
        <v>0.56256143825016625</v>
      </c>
      <c r="K33" s="304">
        <v>0.5912246014446465</v>
      </c>
      <c r="L33" s="304">
        <v>0.64550426664543148</v>
      </c>
      <c r="M33" s="304"/>
      <c r="N33" s="304">
        <v>1.6286859657213901</v>
      </c>
      <c r="O33" s="304">
        <v>1.4571976464150882</v>
      </c>
      <c r="P33" s="304">
        <v>1.5213622868034071</v>
      </c>
      <c r="Q33" s="306"/>
      <c r="R33" s="304">
        <v>0.3553206118685231</v>
      </c>
      <c r="S33" s="304">
        <v>0.31374460145038957</v>
      </c>
      <c r="T33" s="304">
        <v>0.33545760546467923</v>
      </c>
      <c r="U33" s="306"/>
      <c r="V33" s="304">
        <v>0.76516223474505474</v>
      </c>
      <c r="W33" s="304">
        <v>0.6553660833076167</v>
      </c>
      <c r="X33" s="304">
        <v>0.65816027386802489</v>
      </c>
      <c r="Y33" s="306"/>
      <c r="Z33" s="304">
        <v>1.0256655676545885</v>
      </c>
      <c r="AA33" s="304">
        <v>0.91904606345771422</v>
      </c>
      <c r="AB33" s="304">
        <v>0.85059483328147256</v>
      </c>
      <c r="AC33" s="306"/>
      <c r="AD33" s="304">
        <v>0.96141265178568036</v>
      </c>
      <c r="AE33" s="304">
        <v>0.7205829930022376</v>
      </c>
      <c r="AF33" s="304">
        <v>0.57259386680024515</v>
      </c>
      <c r="AG33" s="306"/>
      <c r="AH33" s="304">
        <v>0.54251263275950268</v>
      </c>
      <c r="AI33" s="304">
        <v>0.41208186911212158</v>
      </c>
      <c r="AJ33" s="304">
        <v>0.26242093863144283</v>
      </c>
      <c r="AK33" s="306"/>
      <c r="AL33" s="304">
        <v>0.11527850553687015</v>
      </c>
      <c r="AM33" s="304">
        <v>0.10282528021896063</v>
      </c>
      <c r="AN33" s="304">
        <v>8.7874679503923719E-2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8.3355865127512221</v>
      </c>
      <c r="C34" s="304">
        <f t="shared" si="64"/>
        <v>9.0961679535689139</v>
      </c>
      <c r="D34" s="304">
        <f t="shared" si="65"/>
        <v>9.0882968393105212</v>
      </c>
      <c r="E34" s="304"/>
      <c r="F34" s="304">
        <v>0.29459478744485779</v>
      </c>
      <c r="G34" s="304">
        <v>0.36701730580969538</v>
      </c>
      <c r="H34" s="304">
        <v>0.41390958167570135</v>
      </c>
      <c r="I34" s="304"/>
      <c r="J34" s="304">
        <v>1.1076154156076594</v>
      </c>
      <c r="K34" s="304">
        <v>1.4425592885879532</v>
      </c>
      <c r="L34" s="304">
        <v>1.7034277043564314</v>
      </c>
      <c r="M34" s="304"/>
      <c r="N34" s="304">
        <v>2.3895079126504783</v>
      </c>
      <c r="O34" s="304">
        <v>2.4665717741464634</v>
      </c>
      <c r="P34" s="304">
        <v>2.517704983300443</v>
      </c>
      <c r="Q34" s="306"/>
      <c r="R34" s="304">
        <v>0.2595434530468268</v>
      </c>
      <c r="S34" s="304">
        <v>0.27823482354908441</v>
      </c>
      <c r="T34" s="304">
        <v>0.30660482946563755</v>
      </c>
      <c r="U34" s="306"/>
      <c r="V34" s="304">
        <v>1.0657403813532274</v>
      </c>
      <c r="W34" s="304">
        <v>1.1325433471657773</v>
      </c>
      <c r="X34" s="304">
        <v>1.1647018218515055</v>
      </c>
      <c r="Y34" s="306"/>
      <c r="Z34" s="304">
        <v>1.5348230360105275</v>
      </c>
      <c r="AA34" s="304">
        <v>1.7636062745234335</v>
      </c>
      <c r="AB34" s="304">
        <v>1.6859224418691185</v>
      </c>
      <c r="AC34" s="306"/>
      <c r="AD34" s="304">
        <v>0.95408468264107782</v>
      </c>
      <c r="AE34" s="304">
        <v>0.88590758532988878</v>
      </c>
      <c r="AF34" s="304">
        <v>0.65381197116136713</v>
      </c>
      <c r="AG34" s="306"/>
      <c r="AH34" s="304">
        <v>0.60557496082501328</v>
      </c>
      <c r="AI34" s="304">
        <v>0.61628738718183873</v>
      </c>
      <c r="AJ34" s="304">
        <v>0.5295580394378715</v>
      </c>
      <c r="AK34" s="306"/>
      <c r="AL34" s="304">
        <v>0.124101883171553</v>
      </c>
      <c r="AM34" s="304">
        <v>0.14344016727478007</v>
      </c>
      <c r="AN34" s="304">
        <v>0.11265546619244514</v>
      </c>
    </row>
    <row r="35" spans="1:40" x14ac:dyDescent="0.2">
      <c r="A35" s="13" t="str">
        <f t="shared" si="63"/>
        <v>Associate professional occupations</v>
      </c>
      <c r="B35" s="304">
        <f t="shared" si="66"/>
        <v>5.96307292551211</v>
      </c>
      <c r="C35" s="304">
        <f t="shared" si="64"/>
        <v>5.5062090082979083</v>
      </c>
      <c r="D35" s="304">
        <f t="shared" si="65"/>
        <v>5.3227654709767798</v>
      </c>
      <c r="E35" s="304"/>
      <c r="F35" s="304">
        <v>7.3436823127266002E-2</v>
      </c>
      <c r="G35" s="304">
        <v>8.1991204002249282E-2</v>
      </c>
      <c r="H35" s="304">
        <v>9.5296025809111937E-2</v>
      </c>
      <c r="I35" s="304"/>
      <c r="J35" s="304">
        <v>0.48082514347627808</v>
      </c>
      <c r="K35" s="304">
        <v>0.54267459444732058</v>
      </c>
      <c r="L35" s="304">
        <v>0.62327756589313121</v>
      </c>
      <c r="M35" s="304"/>
      <c r="N35" s="304">
        <v>1.4557904068723835</v>
      </c>
      <c r="O35" s="304">
        <v>1.3830105419673273</v>
      </c>
      <c r="P35" s="304">
        <v>1.4380014428840604</v>
      </c>
      <c r="Q35" s="306"/>
      <c r="R35" s="304">
        <v>0.40619268847844159</v>
      </c>
      <c r="S35" s="304">
        <v>0.39945518394050555</v>
      </c>
      <c r="T35" s="304">
        <v>0.43920659262531825</v>
      </c>
      <c r="U35" s="306"/>
      <c r="V35" s="304">
        <v>0.56996187391085007</v>
      </c>
      <c r="W35" s="304">
        <v>0.49465695078815247</v>
      </c>
      <c r="X35" s="304">
        <v>0.47465278314905501</v>
      </c>
      <c r="Y35" s="306"/>
      <c r="Z35" s="304">
        <v>1.3370434475953887</v>
      </c>
      <c r="AA35" s="304">
        <v>1.3063659050401195</v>
      </c>
      <c r="AB35" s="304">
        <v>1.2455604450142799</v>
      </c>
      <c r="AC35" s="306"/>
      <c r="AD35" s="304">
        <v>1.0154418499430449</v>
      </c>
      <c r="AE35" s="304">
        <v>0.81218768013419729</v>
      </c>
      <c r="AF35" s="304">
        <v>0.64808906212040751</v>
      </c>
      <c r="AG35" s="306"/>
      <c r="AH35" s="304">
        <v>0.54390484580654019</v>
      </c>
      <c r="AI35" s="304">
        <v>0.40462564058145323</v>
      </c>
      <c r="AJ35" s="304">
        <v>0.29312338059101245</v>
      </c>
      <c r="AK35" s="306"/>
      <c r="AL35" s="304">
        <v>8.0475846301917245E-2</v>
      </c>
      <c r="AM35" s="304">
        <v>8.1241307396582738E-2</v>
      </c>
      <c r="AN35" s="304">
        <v>6.5558172890403624E-2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3.2380896904763943</v>
      </c>
      <c r="C36" s="304">
        <f t="shared" si="64"/>
        <v>3.0136407829482601</v>
      </c>
      <c r="D36" s="304">
        <f t="shared" si="65"/>
        <v>2.6484437488159331</v>
      </c>
      <c r="E36" s="304"/>
      <c r="F36" s="304">
        <v>9.2814579912784013E-3</v>
      </c>
      <c r="G36" s="304">
        <v>1.1527785191796111E-2</v>
      </c>
      <c r="H36" s="304">
        <v>1.32188647598646E-2</v>
      </c>
      <c r="I36" s="304"/>
      <c r="J36" s="304">
        <v>0.11779519958132301</v>
      </c>
      <c r="K36" s="304">
        <v>0.15602389618974169</v>
      </c>
      <c r="L36" s="304">
        <v>0.19160277744354326</v>
      </c>
      <c r="M36" s="304"/>
      <c r="N36" s="304">
        <v>0.53435577799194378</v>
      </c>
      <c r="O36" s="304">
        <v>0.54884142897264987</v>
      </c>
      <c r="P36" s="304">
        <v>0.58614086130406817</v>
      </c>
      <c r="Q36" s="306"/>
      <c r="R36" s="304">
        <v>0.20285867485097239</v>
      </c>
      <c r="S36" s="304">
        <v>0.20706486792672887</v>
      </c>
      <c r="T36" s="304">
        <v>0.23175061189442295</v>
      </c>
      <c r="U36" s="306"/>
      <c r="V36" s="304">
        <v>0.24216259686420349</v>
      </c>
      <c r="W36" s="304">
        <v>0.24575317041253533</v>
      </c>
      <c r="X36" s="304">
        <v>0.26135500560908731</v>
      </c>
      <c r="Y36" s="306"/>
      <c r="Z36" s="304">
        <v>0.68950877025104285</v>
      </c>
      <c r="AA36" s="304">
        <v>0.71950933485368551</v>
      </c>
      <c r="AB36" s="304">
        <v>0.70608881061455508</v>
      </c>
      <c r="AC36" s="306"/>
      <c r="AD36" s="304">
        <v>0.95007324328439069</v>
      </c>
      <c r="AE36" s="304">
        <v>0.80524375395638814</v>
      </c>
      <c r="AF36" s="304">
        <v>0.544898473456913</v>
      </c>
      <c r="AG36" s="306"/>
      <c r="AH36" s="304">
        <v>0.41758202879756606</v>
      </c>
      <c r="AI36" s="304">
        <v>0.25382598589791933</v>
      </c>
      <c r="AJ36" s="304">
        <v>6.1101669269293349E-2</v>
      </c>
      <c r="AK36" s="306"/>
      <c r="AL36" s="304">
        <v>7.4471940863673383E-2</v>
      </c>
      <c r="AM36" s="304">
        <v>6.5850559546815457E-2</v>
      </c>
      <c r="AN36" s="304">
        <v>5.2286674464185369E-2</v>
      </c>
    </row>
    <row r="37" spans="1:40" x14ac:dyDescent="0.2">
      <c r="A37" s="13" t="str">
        <f t="shared" si="63"/>
        <v>Skilled trades occupations</v>
      </c>
      <c r="B37" s="304">
        <f t="shared" si="66"/>
        <v>8.0209744956975833</v>
      </c>
      <c r="C37" s="304">
        <f t="shared" si="64"/>
        <v>7.5153482639426157</v>
      </c>
      <c r="D37" s="304">
        <f t="shared" si="65"/>
        <v>6.3091564885129641</v>
      </c>
      <c r="E37" s="304"/>
      <c r="F37" s="304">
        <v>7.7643908423517503E-3</v>
      </c>
      <c r="G37" s="304">
        <v>1.0275519497223586E-2</v>
      </c>
      <c r="H37" s="304">
        <v>1.2621462027697988E-2</v>
      </c>
      <c r="I37" s="304"/>
      <c r="J37" s="304">
        <v>0.12058877269821604</v>
      </c>
      <c r="K37" s="304">
        <v>0.16450986527756692</v>
      </c>
      <c r="L37" s="304">
        <v>0.20926371541180019</v>
      </c>
      <c r="M37" s="304"/>
      <c r="N37" s="304">
        <v>0.40086205947842779</v>
      </c>
      <c r="O37" s="304">
        <v>0.4404554113060194</v>
      </c>
      <c r="P37" s="304">
        <v>0.48989364640534905</v>
      </c>
      <c r="Q37" s="306"/>
      <c r="R37" s="304">
        <v>0.20262333915368436</v>
      </c>
      <c r="S37" s="304">
        <v>0.21950253382493279</v>
      </c>
      <c r="T37" s="304">
        <v>0.2475794439895197</v>
      </c>
      <c r="U37" s="306"/>
      <c r="V37" s="304">
        <v>0.59474587426228964</v>
      </c>
      <c r="W37" s="304">
        <v>0.57307545603858512</v>
      </c>
      <c r="X37" s="304">
        <v>0.55359261728932807</v>
      </c>
      <c r="Y37" s="306"/>
      <c r="Z37" s="304">
        <v>2.6915162506451229</v>
      </c>
      <c r="AA37" s="304">
        <v>2.7325270102623902</v>
      </c>
      <c r="AB37" s="304">
        <v>2.4720459669366019</v>
      </c>
      <c r="AC37" s="306"/>
      <c r="AD37" s="304">
        <v>2.1322597823495171</v>
      </c>
      <c r="AE37" s="304">
        <v>1.7728676977196514</v>
      </c>
      <c r="AF37" s="304">
        <v>1.2168179358746292</v>
      </c>
      <c r="AG37" s="306"/>
      <c r="AH37" s="304">
        <v>1.457616422543635</v>
      </c>
      <c r="AI37" s="304">
        <v>1.2973900669913569</v>
      </c>
      <c r="AJ37" s="304">
        <v>0.91021232764494042</v>
      </c>
      <c r="AK37" s="306"/>
      <c r="AL37" s="304">
        <v>0.41299760372433791</v>
      </c>
      <c r="AM37" s="304">
        <v>0.30474470302488843</v>
      </c>
      <c r="AN37" s="304">
        <v>0.19712937293309829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0.52673477770803623</v>
      </c>
      <c r="C38" s="304">
        <f t="shared" si="64"/>
        <v>0.49834839747242488</v>
      </c>
      <c r="D38" s="304">
        <f t="shared" si="65"/>
        <v>0.48213480262642272</v>
      </c>
      <c r="E38" s="304"/>
      <c r="F38" s="304">
        <v>4.9600173187965861E-3</v>
      </c>
      <c r="G38" s="304">
        <v>5.8844645478743542E-3</v>
      </c>
      <c r="H38" s="304">
        <v>7.3577115085996132E-3</v>
      </c>
      <c r="I38" s="304"/>
      <c r="J38" s="304">
        <v>7.7607294322836811E-3</v>
      </c>
      <c r="K38" s="304">
        <v>8.6213218889682666E-3</v>
      </c>
      <c r="L38" s="304">
        <v>9.0576745218495253E-3</v>
      </c>
      <c r="M38" s="304"/>
      <c r="N38" s="304">
        <v>5.1677600587356681E-2</v>
      </c>
      <c r="O38" s="304">
        <v>4.5061810950078204E-2</v>
      </c>
      <c r="P38" s="304">
        <v>4.2997371947454607E-2</v>
      </c>
      <c r="Q38" s="306"/>
      <c r="R38" s="304">
        <v>1.422268862921526E-2</v>
      </c>
      <c r="S38" s="304">
        <v>1.1313533452019037E-2</v>
      </c>
      <c r="T38" s="304">
        <v>1.0346707617707934E-2</v>
      </c>
      <c r="U38" s="306"/>
      <c r="V38" s="304">
        <v>4.755791834640935E-2</v>
      </c>
      <c r="W38" s="304">
        <v>3.9866571350606859E-2</v>
      </c>
      <c r="X38" s="304">
        <v>3.7551812154602064E-2</v>
      </c>
      <c r="Y38" s="306"/>
      <c r="Z38" s="304">
        <v>6.5046898729620314E-2</v>
      </c>
      <c r="AA38" s="304">
        <v>5.6422398348873026E-2</v>
      </c>
      <c r="AB38" s="304">
        <v>5.203332880844324E-2</v>
      </c>
      <c r="AC38" s="306"/>
      <c r="AD38" s="304">
        <v>9.3506816435971779E-2</v>
      </c>
      <c r="AE38" s="304">
        <v>8.251358770312564E-2</v>
      </c>
      <c r="AF38" s="304">
        <v>6.7490685450825649E-2</v>
      </c>
      <c r="AG38" s="306"/>
      <c r="AH38" s="304">
        <v>0.21055412704593984</v>
      </c>
      <c r="AI38" s="304">
        <v>0.21576537542301205</v>
      </c>
      <c r="AJ38" s="304">
        <v>0.22450427624916405</v>
      </c>
      <c r="AK38" s="306"/>
      <c r="AL38" s="304">
        <v>3.14479811824427E-2</v>
      </c>
      <c r="AM38" s="304">
        <v>3.2899333807867477E-2</v>
      </c>
      <c r="AN38" s="304">
        <v>3.0795234367776026E-2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1.4206685420971827</v>
      </c>
      <c r="C39" s="304">
        <f t="shared" si="64"/>
        <v>1.4004422920175303</v>
      </c>
      <c r="D39" s="304">
        <f t="shared" si="65"/>
        <v>1.3809100220189259</v>
      </c>
      <c r="E39" s="304"/>
      <c r="F39" s="304">
        <v>8.3980293310243394E-3</v>
      </c>
      <c r="G39" s="304">
        <v>1.1283710124702065E-2</v>
      </c>
      <c r="H39" s="304">
        <v>1.3311884925181001E-2</v>
      </c>
      <c r="I39" s="304"/>
      <c r="J39" s="304">
        <v>8.3200486244108571E-2</v>
      </c>
      <c r="K39" s="304">
        <v>0.11091149577131472</v>
      </c>
      <c r="L39" s="304">
        <v>0.13081576567969658</v>
      </c>
      <c r="M39" s="304"/>
      <c r="N39" s="304">
        <v>0.27768941645833423</v>
      </c>
      <c r="O39" s="304">
        <v>0.29187730880056634</v>
      </c>
      <c r="P39" s="304">
        <v>0.32630822366010515</v>
      </c>
      <c r="Q39" s="306"/>
      <c r="R39" s="304">
        <v>9.338145770647488E-2</v>
      </c>
      <c r="S39" s="304">
        <v>0.1021867619521087</v>
      </c>
      <c r="T39" s="304">
        <v>0.12075121378661131</v>
      </c>
      <c r="U39" s="306"/>
      <c r="V39" s="304">
        <v>9.7022777512113689E-2</v>
      </c>
      <c r="W39" s="304">
        <v>9.8849711225419981E-2</v>
      </c>
      <c r="X39" s="304">
        <v>0.11056254615818048</v>
      </c>
      <c r="Y39" s="306"/>
      <c r="Z39" s="304">
        <v>0.29774172819166683</v>
      </c>
      <c r="AA39" s="304">
        <v>0.2846488467209744</v>
      </c>
      <c r="AB39" s="304">
        <v>0.26275902230485859</v>
      </c>
      <c r="AC39" s="306"/>
      <c r="AD39" s="304">
        <v>0.28485069883406899</v>
      </c>
      <c r="AE39" s="304">
        <v>0.26796940343105452</v>
      </c>
      <c r="AF39" s="304">
        <v>0.25614429725192617</v>
      </c>
      <c r="AG39" s="306"/>
      <c r="AH39" s="304">
        <v>0.19711061253886814</v>
      </c>
      <c r="AI39" s="304">
        <v>0.15722109905174475</v>
      </c>
      <c r="AJ39" s="304">
        <v>8.780299266789289E-2</v>
      </c>
      <c r="AK39" s="306"/>
      <c r="AL39" s="304">
        <v>8.1273335280522996E-2</v>
      </c>
      <c r="AM39" s="304">
        <v>7.5493954939644753E-2</v>
      </c>
      <c r="AN39" s="304">
        <v>7.245407558447356E-2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6.0478249122959271</v>
      </c>
      <c r="C40" s="304">
        <f t="shared" si="64"/>
        <v>5.8619803783647653</v>
      </c>
      <c r="D40" s="304">
        <f t="shared" si="65"/>
        <v>5.0927278268793081</v>
      </c>
      <c r="E40" s="304"/>
      <c r="F40" s="304">
        <v>1.2610816487008119E-3</v>
      </c>
      <c r="G40" s="304">
        <v>1.3914373439681122E-3</v>
      </c>
      <c r="H40" s="304">
        <v>1.3514528450914297E-3</v>
      </c>
      <c r="I40" s="304"/>
      <c r="J40" s="304">
        <v>6.5857751913917489E-2</v>
      </c>
      <c r="K40" s="304">
        <v>0.1157823088676562</v>
      </c>
      <c r="L40" s="304">
        <v>0.20551425573030072</v>
      </c>
      <c r="M40" s="304"/>
      <c r="N40" s="304">
        <v>0.21035865799800244</v>
      </c>
      <c r="O40" s="304">
        <v>0.25650256736119664</v>
      </c>
      <c r="P40" s="304">
        <v>0.34905607388232102</v>
      </c>
      <c r="Q40" s="306"/>
      <c r="R40" s="305">
        <v>0.10553681411115465</v>
      </c>
      <c r="S40" s="305">
        <v>0.11927045942905275</v>
      </c>
      <c r="T40" s="305">
        <v>0.12782729751294705</v>
      </c>
      <c r="U40" s="306"/>
      <c r="V40" s="305">
        <v>0.21640481278239429</v>
      </c>
      <c r="W40" s="305">
        <v>0.25596721104379311</v>
      </c>
      <c r="X40" s="305">
        <v>0.27363373529784274</v>
      </c>
      <c r="Y40" s="306"/>
      <c r="Z40" s="305">
        <v>1.2523901959829431</v>
      </c>
      <c r="AA40" s="305">
        <v>1.4710991256904387</v>
      </c>
      <c r="AB40" s="305">
        <v>1.5525098971683695</v>
      </c>
      <c r="AC40" s="306"/>
      <c r="AD40" s="305">
        <v>2.0801186073453581</v>
      </c>
      <c r="AE40" s="305">
        <v>2.0610981538813751</v>
      </c>
      <c r="AF40" s="305">
        <v>1.8724728036756251</v>
      </c>
      <c r="AG40" s="306"/>
      <c r="AH40" s="305">
        <v>1.55940825552407</v>
      </c>
      <c r="AI40" s="305">
        <v>1.3251238819541618</v>
      </c>
      <c r="AJ40" s="305">
        <v>0.58914232396676891</v>
      </c>
      <c r="AK40" s="306"/>
      <c r="AL40" s="305">
        <v>0.55648873498938634</v>
      </c>
      <c r="AM40" s="305">
        <v>0.25574523279312239</v>
      </c>
      <c r="AN40" s="305">
        <v>0.12121998680004167</v>
      </c>
    </row>
    <row r="41" spans="1:40" x14ac:dyDescent="0.2">
      <c r="A41" s="39" t="str">
        <f t="shared" si="63"/>
        <v>Elementary occupations</v>
      </c>
      <c r="B41" s="307">
        <f t="shared" si="66"/>
        <v>2.4932909876980252</v>
      </c>
      <c r="C41" s="307">
        <f t="shared" si="64"/>
        <v>2.8495616718914607</v>
      </c>
      <c r="D41" s="307">
        <f>SUM(H41,L41,P41,T41,X41,AB41,AF41,AJ41,AN41)</f>
        <v>2.7033482035764567</v>
      </c>
      <c r="E41" s="307"/>
      <c r="F41" s="307">
        <v>6.2734604415749639E-3</v>
      </c>
      <c r="G41" s="307">
        <v>7.1298917069321927E-3</v>
      </c>
      <c r="H41" s="307">
        <v>8.8051774066974179E-3</v>
      </c>
      <c r="I41" s="307"/>
      <c r="J41" s="307">
        <v>2.9670506806098292E-2</v>
      </c>
      <c r="K41" s="307">
        <v>4.0124519202465542E-2</v>
      </c>
      <c r="L41" s="307">
        <v>5.0221365759011545E-2</v>
      </c>
      <c r="M41" s="307"/>
      <c r="N41" s="307">
        <v>0.13342229247533205</v>
      </c>
      <c r="O41" s="307">
        <v>0.20911396124671092</v>
      </c>
      <c r="P41" s="307">
        <v>0.28375445662797943</v>
      </c>
      <c r="Q41" s="308"/>
      <c r="R41" s="307">
        <v>6.3869040661595017E-2</v>
      </c>
      <c r="S41" s="307">
        <v>8.8710822617513063E-2</v>
      </c>
      <c r="T41" s="307">
        <v>0.12486113998127146</v>
      </c>
      <c r="U41" s="308"/>
      <c r="V41" s="307">
        <v>6.072416288182321E-2</v>
      </c>
      <c r="W41" s="307">
        <v>9.1231901050203956E-2</v>
      </c>
      <c r="X41" s="307">
        <v>0.12125963425384942</v>
      </c>
      <c r="Y41" s="308"/>
      <c r="Z41" s="307">
        <v>0.32081576993127592</v>
      </c>
      <c r="AA41" s="307">
        <v>0.42573815855934483</v>
      </c>
      <c r="AB41" s="307">
        <v>0.47033288602455331</v>
      </c>
      <c r="AC41" s="308"/>
      <c r="AD41" s="307">
        <v>0.64127722628733208</v>
      </c>
      <c r="AE41" s="307">
        <v>0.73497347781811984</v>
      </c>
      <c r="AF41" s="307">
        <v>0.64436281220724145</v>
      </c>
      <c r="AG41" s="308"/>
      <c r="AH41" s="307">
        <v>0.94714916023793472</v>
      </c>
      <c r="AI41" s="307">
        <v>1.053513645064295</v>
      </c>
      <c r="AJ41" s="307">
        <v>0.87195253968911102</v>
      </c>
      <c r="AK41" s="308"/>
      <c r="AL41" s="307">
        <v>0.29008936797505908</v>
      </c>
      <c r="AM41" s="307">
        <v>0.19902529462587529</v>
      </c>
      <c r="AN41" s="307">
        <v>0.12779819162674161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Cambridge and Peterborough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29.112999999999939</v>
      </c>
      <c r="C50" s="305">
        <f>SUM(C51:C59)</f>
        <v>30.716999999999963</v>
      </c>
      <c r="D50" s="305">
        <f>SUM(D51:D59)</f>
        <v>32.634999999999984</v>
      </c>
      <c r="E50" s="304"/>
      <c r="F50" s="305">
        <f>SUM(F51:F59)</f>
        <v>8.5180158925562841E-2</v>
      </c>
      <c r="G50" s="305">
        <f>SUM(G51:G59)</f>
        <v>0.11731973550490153</v>
      </c>
      <c r="H50" s="305">
        <f>SUM(H51:H59)</f>
        <v>0.17039703865939371</v>
      </c>
      <c r="I50" s="304"/>
      <c r="J50" s="305">
        <f>SUM(J51:J59)</f>
        <v>1.4249726040741042</v>
      </c>
      <c r="K50" s="305">
        <f>SUM(K51:K59)</f>
        <v>1.9643177816165127</v>
      </c>
      <c r="L50" s="305">
        <f>SUM(L51:L59)</f>
        <v>2.7006351304092768</v>
      </c>
      <c r="M50" s="304"/>
      <c r="N50" s="305">
        <f>SUM(N51:N59)</f>
        <v>2.9459086357746487</v>
      </c>
      <c r="O50" s="305">
        <f>SUM(O51:O59)</f>
        <v>3.2175524761832928</v>
      </c>
      <c r="P50" s="305">
        <f>SUM(P51:P59)</f>
        <v>3.9213485087010573</v>
      </c>
      <c r="Q50" s="304"/>
      <c r="R50" s="305">
        <f>SUM(R51:R59)</f>
        <v>1.0369998457772156</v>
      </c>
      <c r="S50" s="305">
        <f>SUM(S51:S59)</f>
        <v>1.1181915902999782</v>
      </c>
      <c r="T50" s="305">
        <f>SUM(T51:T59)</f>
        <v>1.4165700497536862</v>
      </c>
      <c r="U50" s="304"/>
      <c r="V50" s="305">
        <f>SUM(V51:V59)</f>
        <v>2.0822698149837078</v>
      </c>
      <c r="W50" s="305">
        <f>SUM(W51:W59)</f>
        <v>2.1990596787378154</v>
      </c>
      <c r="X50" s="305">
        <f>SUM(X51:X59)</f>
        <v>2.6015893006018325</v>
      </c>
      <c r="Y50" s="304"/>
      <c r="Z50" s="305">
        <f>SUM(Z51:Z59)</f>
        <v>7.8307308574015568</v>
      </c>
      <c r="AA50" s="305">
        <f>SUM(AA51:AA59)</f>
        <v>8.8632223248280297</v>
      </c>
      <c r="AB50" s="305">
        <f>SUM(AB51:AB59)</f>
        <v>9.7771197495817592</v>
      </c>
      <c r="AC50" s="304"/>
      <c r="AD50" s="305">
        <f>SUM(AD51:AD59)</f>
        <v>7.7223521431697986</v>
      </c>
      <c r="AE50" s="305">
        <f>SUM(AE51:AE59)</f>
        <v>7.5487741812861522</v>
      </c>
      <c r="AF50" s="305">
        <f>SUM(AF51:AF59)</f>
        <v>7.6268194309929047</v>
      </c>
      <c r="AG50" s="304"/>
      <c r="AH50" s="305">
        <f>SUM(AH51:AH59)</f>
        <v>4.7323196232673919</v>
      </c>
      <c r="AI50" s="305">
        <f>SUM(AI51:AI59)</f>
        <v>4.7415738746855274</v>
      </c>
      <c r="AJ50" s="305">
        <f>SUM(AJ51:AJ59)</f>
        <v>4.0010397145015286</v>
      </c>
      <c r="AK50" s="304"/>
      <c r="AL50" s="305">
        <f>SUM(AL51:AL59)</f>
        <v>1.252266316625954</v>
      </c>
      <c r="AM50" s="305">
        <f>SUM(AM51:AM59)</f>
        <v>0.94698835685775751</v>
      </c>
      <c r="AN50" s="305">
        <f>SUM(AN51:AN59)</f>
        <v>0.41948107679854529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4.3049672805741386</v>
      </c>
      <c r="C51" s="304">
        <f t="shared" ref="C51:D51" si="68">SUM(G51,K51,O51,S51,W51,AA51,AE51,AI51,AM51)</f>
        <v>4.0857286328158411</v>
      </c>
      <c r="D51" s="304">
        <f t="shared" si="68"/>
        <v>4.6587524508270857</v>
      </c>
      <c r="E51" s="304"/>
      <c r="F51" s="304">
        <v>1.7533448064841615E-2</v>
      </c>
      <c r="G51" s="304">
        <v>2.2640558706484577E-2</v>
      </c>
      <c r="H51" s="304">
        <v>3.1595267317240938E-2</v>
      </c>
      <c r="I51" s="304"/>
      <c r="J51" s="304">
        <v>0.37498299304268812</v>
      </c>
      <c r="K51" s="304">
        <v>0.45583459411277288</v>
      </c>
      <c r="L51" s="304">
        <v>0.63021956414558677</v>
      </c>
      <c r="M51" s="304"/>
      <c r="N51" s="304">
        <v>0.7238463997992548</v>
      </c>
      <c r="O51" s="304">
        <v>0.68862385378168911</v>
      </c>
      <c r="P51" s="304">
        <v>0.82168658580231846</v>
      </c>
      <c r="Q51" s="304"/>
      <c r="R51" s="304">
        <v>0.19313499925919569</v>
      </c>
      <c r="S51" s="304">
        <v>0.16698967488432304</v>
      </c>
      <c r="T51" s="304">
        <v>0.18279557205628111</v>
      </c>
      <c r="U51" s="304"/>
      <c r="V51" s="304">
        <v>0.49366662014701479</v>
      </c>
      <c r="W51" s="304">
        <v>0.4569993308294385</v>
      </c>
      <c r="X51" s="304">
        <v>0.55024252689377418</v>
      </c>
      <c r="Y51" s="304"/>
      <c r="Z51" s="304">
        <v>1.0730150280458581</v>
      </c>
      <c r="AA51" s="304">
        <v>1.0631558443341835</v>
      </c>
      <c r="AB51" s="304">
        <v>1.3196116797873623</v>
      </c>
      <c r="AC51" s="304"/>
      <c r="AD51" s="304">
        <v>0.81331002595362545</v>
      </c>
      <c r="AE51" s="304">
        <v>0.6657796224273792</v>
      </c>
      <c r="AF51" s="304">
        <v>0.64530700409349717</v>
      </c>
      <c r="AG51" s="304"/>
      <c r="AH51" s="304">
        <v>0.47032700373552178</v>
      </c>
      <c r="AI51" s="304">
        <v>0.41468683618428431</v>
      </c>
      <c r="AJ51" s="304">
        <v>0.35658766937307912</v>
      </c>
      <c r="AK51" s="304"/>
      <c r="AL51" s="304">
        <v>0.14515076252613837</v>
      </c>
      <c r="AM51" s="304">
        <v>0.15101831755528616</v>
      </c>
      <c r="AN51" s="304">
        <v>0.12070658135794587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4.1540529714387011</v>
      </c>
      <c r="C52" s="304">
        <f t="shared" ref="C52:C59" si="70">SUM(G52,K52,O52,S52,W52,AA52,AE52,AI52,AM52)</f>
        <v>4.8351202246153111</v>
      </c>
      <c r="D52" s="304">
        <f t="shared" ref="D52:D59" si="71">SUM(H52,L52,P52,T52,X52,AB52,AF52,AJ52,AN52)</f>
        <v>5.7459552342304416</v>
      </c>
      <c r="E52" s="304"/>
      <c r="F52" s="304">
        <v>3.4743227047851162E-2</v>
      </c>
      <c r="G52" s="304">
        <v>4.6643073455933624E-2</v>
      </c>
      <c r="H52" s="304">
        <v>5.8679551914391205E-2</v>
      </c>
      <c r="I52" s="304"/>
      <c r="J52" s="304">
        <v>0.57521916881252988</v>
      </c>
      <c r="K52" s="304">
        <v>0.84029547735853116</v>
      </c>
      <c r="L52" s="304">
        <v>1.1559491086164075</v>
      </c>
      <c r="M52" s="304"/>
      <c r="N52" s="304">
        <v>0.893891062916912</v>
      </c>
      <c r="O52" s="304">
        <v>0.93873653038574045</v>
      </c>
      <c r="P52" s="304">
        <v>1.038400943414032</v>
      </c>
      <c r="Q52" s="304"/>
      <c r="R52" s="304">
        <v>0.12577058773997971</v>
      </c>
      <c r="S52" s="304">
        <v>0.10991385463564003</v>
      </c>
      <c r="T52" s="304">
        <v>0.13450282861863441</v>
      </c>
      <c r="U52" s="304"/>
      <c r="V52" s="304">
        <v>0.35156989230016872</v>
      </c>
      <c r="W52" s="304">
        <v>0.31995630933468644</v>
      </c>
      <c r="X52" s="304">
        <v>0.26709865145923467</v>
      </c>
      <c r="Y52" s="304"/>
      <c r="Z52" s="304">
        <v>1.0752126680244161</v>
      </c>
      <c r="AA52" s="304">
        <v>1.4027180226822145</v>
      </c>
      <c r="AB52" s="304">
        <v>1.8998184011434149</v>
      </c>
      <c r="AC52" s="304"/>
      <c r="AD52" s="304">
        <v>0.73135460756380144</v>
      </c>
      <c r="AE52" s="304">
        <v>0.79303370297034548</v>
      </c>
      <c r="AF52" s="304">
        <v>0.89221193683638766</v>
      </c>
      <c r="AG52" s="304"/>
      <c r="AH52" s="304">
        <v>0.2843279647207948</v>
      </c>
      <c r="AI52" s="304">
        <v>0.29136562986997822</v>
      </c>
      <c r="AJ52" s="304">
        <v>0.23998157827864355</v>
      </c>
      <c r="AK52" s="304"/>
      <c r="AL52" s="304">
        <v>8.196379231224675E-2</v>
      </c>
      <c r="AM52" s="304">
        <v>9.2457623922241258E-2</v>
      </c>
      <c r="AN52" s="304">
        <v>5.9312233949294892E-2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2.4637950481079272</v>
      </c>
      <c r="C53" s="304">
        <f t="shared" si="70"/>
        <v>2.5195632588568855</v>
      </c>
      <c r="D53" s="304">
        <f t="shared" si="71"/>
        <v>2.8797427667285502</v>
      </c>
      <c r="E53" s="304"/>
      <c r="F53" s="304">
        <v>5.7067248744582626E-3</v>
      </c>
      <c r="G53" s="304">
        <v>7.2902369703182063E-3</v>
      </c>
      <c r="H53" s="304">
        <v>1.0280308658707887E-2</v>
      </c>
      <c r="I53" s="304"/>
      <c r="J53" s="304">
        <v>0.17675322537958482</v>
      </c>
      <c r="K53" s="304">
        <v>0.24046843396546239</v>
      </c>
      <c r="L53" s="304">
        <v>0.33020646493623551</v>
      </c>
      <c r="M53" s="304"/>
      <c r="N53" s="304">
        <v>0.38016054168274899</v>
      </c>
      <c r="O53" s="304">
        <v>0.39528141603849892</v>
      </c>
      <c r="P53" s="304">
        <v>0.47169230716261845</v>
      </c>
      <c r="Q53" s="304"/>
      <c r="R53" s="304">
        <v>0.17572162629569024</v>
      </c>
      <c r="S53" s="304">
        <v>0.19765739161295826</v>
      </c>
      <c r="T53" s="304">
        <v>0.25622967779876987</v>
      </c>
      <c r="U53" s="304"/>
      <c r="V53" s="304">
        <v>0.336168312728515</v>
      </c>
      <c r="W53" s="304">
        <v>0.32790970665406088</v>
      </c>
      <c r="X53" s="304">
        <v>0.39891224489390437</v>
      </c>
      <c r="Y53" s="304"/>
      <c r="Z53" s="304">
        <v>0.47269096357037549</v>
      </c>
      <c r="AA53" s="304">
        <v>0.45556012285859288</v>
      </c>
      <c r="AB53" s="304">
        <v>0.4708632543195555</v>
      </c>
      <c r="AC53" s="304"/>
      <c r="AD53" s="304">
        <v>0.52064888994967828</v>
      </c>
      <c r="AE53" s="304">
        <v>0.49507234439586534</v>
      </c>
      <c r="AF53" s="304">
        <v>0.55432301391493544</v>
      </c>
      <c r="AG53" s="304"/>
      <c r="AH53" s="304">
        <v>0.34856902623623048</v>
      </c>
      <c r="AI53" s="304">
        <v>0.36395471987661882</v>
      </c>
      <c r="AJ53" s="304">
        <v>0.35228184842345811</v>
      </c>
      <c r="AK53" s="304"/>
      <c r="AL53" s="304">
        <v>4.7375737390645586E-2</v>
      </c>
      <c r="AM53" s="304">
        <v>3.6368886484509963E-2</v>
      </c>
      <c r="AN53" s="304">
        <v>3.495364662036498E-2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2.7801010784429829</v>
      </c>
      <c r="C54" s="304">
        <f t="shared" si="70"/>
        <v>2.8967569853537616</v>
      </c>
      <c r="D54" s="304">
        <f t="shared" si="71"/>
        <v>2.9132744866312201</v>
      </c>
      <c r="E54" s="304"/>
      <c r="F54" s="304">
        <v>1.8015538614630507E-2</v>
      </c>
      <c r="G54" s="304">
        <v>2.7495142857197757E-2</v>
      </c>
      <c r="H54" s="304">
        <v>5.2641305308604183E-2</v>
      </c>
      <c r="I54" s="304"/>
      <c r="J54" s="304">
        <v>0.1439889797795377</v>
      </c>
      <c r="K54" s="304">
        <v>0.21033647522647642</v>
      </c>
      <c r="L54" s="304">
        <v>0.30832027394862455</v>
      </c>
      <c r="M54" s="304"/>
      <c r="N54" s="304">
        <v>0.46134411474031956</v>
      </c>
      <c r="O54" s="304">
        <v>0.57578846688538576</v>
      </c>
      <c r="P54" s="304">
        <v>0.81918259431435581</v>
      </c>
      <c r="Q54" s="304"/>
      <c r="R54" s="304">
        <v>0.27488374175705771</v>
      </c>
      <c r="S54" s="304">
        <v>0.30164438518759673</v>
      </c>
      <c r="T54" s="304">
        <v>0.41359311697761941</v>
      </c>
      <c r="U54" s="304"/>
      <c r="V54" s="304">
        <v>0.14520271484289685</v>
      </c>
      <c r="W54" s="304">
        <v>0.15492475332201541</v>
      </c>
      <c r="X54" s="304">
        <v>0.21196702226226519</v>
      </c>
      <c r="Y54" s="304"/>
      <c r="Z54" s="304">
        <v>0.44574635862042533</v>
      </c>
      <c r="AA54" s="304">
        <v>0.4469057002345031</v>
      </c>
      <c r="AB54" s="304">
        <v>0.37399069425488846</v>
      </c>
      <c r="AC54" s="304"/>
      <c r="AD54" s="304">
        <v>0.46591793806213683</v>
      </c>
      <c r="AE54" s="304">
        <v>0.37760570671829063</v>
      </c>
      <c r="AF54" s="304">
        <v>0.18693492701883246</v>
      </c>
      <c r="AG54" s="304"/>
      <c r="AH54" s="304">
        <v>0.70427977169356804</v>
      </c>
      <c r="AI54" s="304">
        <v>0.74084833193438659</v>
      </c>
      <c r="AJ54" s="304">
        <v>0.52781786870364122</v>
      </c>
      <c r="AK54" s="304"/>
      <c r="AL54" s="304">
        <v>0.12072192033241058</v>
      </c>
      <c r="AM54" s="304">
        <v>6.1208022987909678E-2</v>
      </c>
      <c r="AN54" s="304">
        <v>1.8826683842389232E-2</v>
      </c>
    </row>
    <row r="55" spans="1:40" x14ac:dyDescent="0.2">
      <c r="A55" s="13" t="str">
        <f t="shared" si="67"/>
        <v>Skilled trades occupations</v>
      </c>
      <c r="B55" s="304">
        <f t="shared" si="69"/>
        <v>10.166032370411681</v>
      </c>
      <c r="C55" s="304">
        <f t="shared" si="70"/>
        <v>10.540630553321442</v>
      </c>
      <c r="D55" s="304">
        <f t="shared" si="71"/>
        <v>10.161177180364264</v>
      </c>
      <c r="E55" s="304"/>
      <c r="F55" s="304">
        <v>1.3170508213766214E-3</v>
      </c>
      <c r="G55" s="304">
        <v>1.7910554808007887E-3</v>
      </c>
      <c r="H55" s="304">
        <v>2.022727352514758E-3</v>
      </c>
      <c r="I55" s="304"/>
      <c r="J55" s="304">
        <v>7.0723549501152255E-2</v>
      </c>
      <c r="K55" s="304">
        <v>0.10220465617494025</v>
      </c>
      <c r="L55" s="304">
        <v>0.12847683030083232</v>
      </c>
      <c r="M55" s="304"/>
      <c r="N55" s="304">
        <v>0.29655438292163788</v>
      </c>
      <c r="O55" s="304">
        <v>0.38083852977004323</v>
      </c>
      <c r="P55" s="304">
        <v>0.46148185703316885</v>
      </c>
      <c r="Q55" s="304"/>
      <c r="R55" s="304">
        <v>0.18458287954109046</v>
      </c>
      <c r="S55" s="304">
        <v>0.23048140454198282</v>
      </c>
      <c r="T55" s="304">
        <v>0.27824064750328908</v>
      </c>
      <c r="U55" s="304"/>
      <c r="V55" s="304">
        <v>0.52077713473542064</v>
      </c>
      <c r="W55" s="304">
        <v>0.63284334743849469</v>
      </c>
      <c r="X55" s="304">
        <v>0.78713087841977647</v>
      </c>
      <c r="Y55" s="304"/>
      <c r="Z55" s="304">
        <v>3.4278549070473163</v>
      </c>
      <c r="AA55" s="304">
        <v>3.7300932338036601</v>
      </c>
      <c r="AB55" s="304">
        <v>3.4147683406364999</v>
      </c>
      <c r="AC55" s="304"/>
      <c r="AD55" s="304">
        <v>3.5274551743409255</v>
      </c>
      <c r="AE55" s="304">
        <v>3.4581218068032715</v>
      </c>
      <c r="AF55" s="304">
        <v>3.4637362786064476</v>
      </c>
      <c r="AG55" s="304"/>
      <c r="AH55" s="304">
        <v>1.617456799394678</v>
      </c>
      <c r="AI55" s="304">
        <v>1.6313333355748754</v>
      </c>
      <c r="AJ55" s="304">
        <v>1.5610917125513841</v>
      </c>
      <c r="AK55" s="304"/>
      <c r="AL55" s="304">
        <v>0.51931049210808533</v>
      </c>
      <c r="AM55" s="304">
        <v>0.37292318373337385</v>
      </c>
      <c r="AN55" s="304">
        <v>6.4227907960351022E-2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0.10418048028188057</v>
      </c>
      <c r="C56" s="304">
        <f t="shared" si="70"/>
        <v>9.7160115912551553E-2</v>
      </c>
      <c r="D56" s="304">
        <f t="shared" si="71"/>
        <v>0.10295360353148601</v>
      </c>
      <c r="E56" s="304"/>
      <c r="F56" s="304">
        <v>8.7479155159917026E-5</v>
      </c>
      <c r="G56" s="304">
        <v>7.5549250884129231E-5</v>
      </c>
      <c r="H56" s="304">
        <v>1.0505117909648568E-4</v>
      </c>
      <c r="I56" s="304"/>
      <c r="J56" s="304">
        <v>2.4296347570627276E-3</v>
      </c>
      <c r="K56" s="304">
        <v>2.8730173122176916E-3</v>
      </c>
      <c r="L56" s="304">
        <v>3.4630875505608535E-3</v>
      </c>
      <c r="M56" s="304"/>
      <c r="N56" s="304">
        <v>4.3033559468447268E-3</v>
      </c>
      <c r="O56" s="304">
        <v>3.6535170662753773E-3</v>
      </c>
      <c r="P56" s="304">
        <v>4.2197853854936632E-3</v>
      </c>
      <c r="Q56" s="304"/>
      <c r="R56" s="304">
        <v>8.6757172355223194E-4</v>
      </c>
      <c r="S56" s="304">
        <v>7.0592864314957774E-4</v>
      </c>
      <c r="T56" s="304">
        <v>7.6432210386227675E-4</v>
      </c>
      <c r="U56" s="304"/>
      <c r="V56" s="304">
        <v>2.9972726430919738E-3</v>
      </c>
      <c r="W56" s="304">
        <v>2.9165911173432502E-3</v>
      </c>
      <c r="X56" s="304">
        <v>3.2194237230263488E-3</v>
      </c>
      <c r="Y56" s="304"/>
      <c r="Z56" s="304">
        <v>2.9478809231086003E-2</v>
      </c>
      <c r="AA56" s="304">
        <v>3.5734429050871673E-2</v>
      </c>
      <c r="AB56" s="304">
        <v>4.5672105339681454E-2</v>
      </c>
      <c r="AC56" s="304"/>
      <c r="AD56" s="304">
        <v>6.4526993388958924E-3</v>
      </c>
      <c r="AE56" s="304">
        <v>5.0970631509872745E-3</v>
      </c>
      <c r="AF56" s="304">
        <v>5.7577069902154058E-3</v>
      </c>
      <c r="AG56" s="304"/>
      <c r="AH56" s="304">
        <v>3.459296298694791E-2</v>
      </c>
      <c r="AI56" s="304">
        <v>2.7261623187446692E-2</v>
      </c>
      <c r="AJ56" s="304">
        <v>2.7069807978838654E-2</v>
      </c>
      <c r="AK56" s="304"/>
      <c r="AL56" s="304">
        <v>2.2970694499239188E-2</v>
      </c>
      <c r="AM56" s="304">
        <v>1.8842397133375894E-2</v>
      </c>
      <c r="AN56" s="304">
        <v>1.2682313280710867E-2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0.6469415807091583</v>
      </c>
      <c r="C57" s="304">
        <f t="shared" si="70"/>
        <v>0.7073291432905654</v>
      </c>
      <c r="D57" s="304">
        <f t="shared" si="71"/>
        <v>0.75176307065473325</v>
      </c>
      <c r="E57" s="304"/>
      <c r="F57" s="304">
        <v>1.4358607147920864E-3</v>
      </c>
      <c r="G57" s="304">
        <v>1.9598841346466444E-3</v>
      </c>
      <c r="H57" s="304">
        <v>2.78401930243919E-3</v>
      </c>
      <c r="I57" s="304"/>
      <c r="J57" s="304">
        <v>4.1778633327142059E-2</v>
      </c>
      <c r="K57" s="304">
        <v>4.8566379515112765E-2</v>
      </c>
      <c r="L57" s="304">
        <v>5.5181213242114974E-2</v>
      </c>
      <c r="M57" s="304"/>
      <c r="N57" s="304">
        <v>0.10159772824274935</v>
      </c>
      <c r="O57" s="304">
        <v>0.11276320863617846</v>
      </c>
      <c r="P57" s="304">
        <v>0.13724063775643236</v>
      </c>
      <c r="Q57" s="304"/>
      <c r="R57" s="304">
        <v>2.7460645027474639E-2</v>
      </c>
      <c r="S57" s="304">
        <v>3.3781447463211614E-2</v>
      </c>
      <c r="T57" s="304">
        <v>4.2402201722463097E-2</v>
      </c>
      <c r="U57" s="304"/>
      <c r="V57" s="304">
        <v>4.0678455288133492E-2</v>
      </c>
      <c r="W57" s="304">
        <v>4.5353665907833372E-2</v>
      </c>
      <c r="X57" s="304">
        <v>5.3833753535993081E-2</v>
      </c>
      <c r="Y57" s="304"/>
      <c r="Z57" s="304">
        <v>0.25218031132726693</v>
      </c>
      <c r="AA57" s="304">
        <v>0.29270727014473813</v>
      </c>
      <c r="AB57" s="304">
        <v>0.34964585778562857</v>
      </c>
      <c r="AC57" s="304"/>
      <c r="AD57" s="304">
        <v>4.8220168219860166E-2</v>
      </c>
      <c r="AE57" s="304">
        <v>3.9877815627469539E-2</v>
      </c>
      <c r="AF57" s="304">
        <v>2.1351371250666069E-2</v>
      </c>
      <c r="AG57" s="304"/>
      <c r="AH57" s="304">
        <v>7.4204171727419457E-2</v>
      </c>
      <c r="AI57" s="304">
        <v>7.1360977214626184E-2</v>
      </c>
      <c r="AJ57" s="304">
        <v>3.7823661763340892E-2</v>
      </c>
      <c r="AK57" s="304"/>
      <c r="AL57" s="304">
        <v>5.9385606834320127E-2</v>
      </c>
      <c r="AM57" s="304">
        <v>6.0958494646748747E-2</v>
      </c>
      <c r="AN57" s="304">
        <v>5.1500354295655054E-2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2.5746315184490829</v>
      </c>
      <c r="C58" s="304">
        <f t="shared" si="70"/>
        <v>2.8470892098112519</v>
      </c>
      <c r="D58" s="304">
        <f t="shared" si="71"/>
        <v>2.9314439424840208</v>
      </c>
      <c r="E58" s="304"/>
      <c r="F58" s="304">
        <v>6.1961119432342778E-3</v>
      </c>
      <c r="G58" s="304">
        <v>9.2528501254756663E-3</v>
      </c>
      <c r="H58" s="304">
        <v>1.2069842763111752E-2</v>
      </c>
      <c r="I58" s="304"/>
      <c r="J58" s="304">
        <v>2.1669731142370766E-2</v>
      </c>
      <c r="K58" s="304">
        <v>3.565611468512838E-2</v>
      </c>
      <c r="L58" s="304">
        <v>5.092125431161796E-2</v>
      </c>
      <c r="M58" s="304"/>
      <c r="N58" s="304">
        <v>3.9187790605481373E-2</v>
      </c>
      <c r="O58" s="304">
        <v>5.6278419188189474E-2</v>
      </c>
      <c r="P58" s="304">
        <v>8.6862834362849667E-2</v>
      </c>
      <c r="Q58" s="304"/>
      <c r="R58" s="304">
        <v>4.477027473484213E-2</v>
      </c>
      <c r="S58" s="304">
        <v>6.453176556010487E-2</v>
      </c>
      <c r="T58" s="304">
        <v>9.4934855984782504E-2</v>
      </c>
      <c r="U58" s="304"/>
      <c r="V58" s="304">
        <v>0.1079570206070458</v>
      </c>
      <c r="W58" s="304">
        <v>0.1370044946447953</v>
      </c>
      <c r="X58" s="304">
        <v>0.1675596724953288</v>
      </c>
      <c r="Y58" s="304"/>
      <c r="Z58" s="304">
        <v>0.61198734349736428</v>
      </c>
      <c r="AA58" s="304">
        <v>0.79992336424096222</v>
      </c>
      <c r="AB58" s="304">
        <v>0.98121676693072457</v>
      </c>
      <c r="AC58" s="304"/>
      <c r="AD58" s="304">
        <v>1.0136423458349666</v>
      </c>
      <c r="AE58" s="304">
        <v>1.0811353647392943</v>
      </c>
      <c r="AF58" s="304">
        <v>1.1465974755529773</v>
      </c>
      <c r="AG58" s="304"/>
      <c r="AH58" s="304">
        <v>0.61568466725977233</v>
      </c>
      <c r="AI58" s="304">
        <v>0.58143469320193453</v>
      </c>
      <c r="AJ58" s="304">
        <v>0.37034445322727816</v>
      </c>
      <c r="AK58" s="304"/>
      <c r="AL58" s="304">
        <v>0.11353623282400507</v>
      </c>
      <c r="AM58" s="304">
        <v>8.1872143425366806E-2</v>
      </c>
      <c r="AN58" s="304">
        <v>2.0936786855350008E-2</v>
      </c>
    </row>
    <row r="59" spans="1:40" x14ac:dyDescent="0.2">
      <c r="A59" s="13" t="str">
        <f t="shared" si="67"/>
        <v>Elementary occupations</v>
      </c>
      <c r="B59" s="304">
        <f t="shared" si="69"/>
        <v>1.9182976715843878</v>
      </c>
      <c r="C59" s="304">
        <f t="shared" si="70"/>
        <v>2.1876218760223569</v>
      </c>
      <c r="D59" s="304">
        <f t="shared" si="71"/>
        <v>2.4899372645481832</v>
      </c>
      <c r="E59" s="304"/>
      <c r="F59" s="304">
        <v>1.4471768921838697E-4</v>
      </c>
      <c r="G59" s="304">
        <v>1.7138452316013491E-4</v>
      </c>
      <c r="H59" s="304">
        <v>2.1896486328733058E-4</v>
      </c>
      <c r="I59" s="304"/>
      <c r="J59" s="304">
        <v>1.7426688332035742E-2</v>
      </c>
      <c r="K59" s="304">
        <v>2.8082633265870464E-2</v>
      </c>
      <c r="L59" s="304">
        <v>3.789733335729694E-2</v>
      </c>
      <c r="M59" s="304"/>
      <c r="N59" s="304">
        <v>4.502325891870073E-2</v>
      </c>
      <c r="O59" s="304">
        <v>6.5588534431292561E-2</v>
      </c>
      <c r="P59" s="304">
        <v>8.0580963469788658E-2</v>
      </c>
      <c r="Q59" s="304"/>
      <c r="R59" s="304">
        <v>9.8075196983328297E-3</v>
      </c>
      <c r="S59" s="304">
        <v>1.2485737771011305E-2</v>
      </c>
      <c r="T59" s="304">
        <v>1.3106826987984647E-2</v>
      </c>
      <c r="U59" s="304"/>
      <c r="V59" s="304">
        <v>8.3252391691420402E-2</v>
      </c>
      <c r="W59" s="304">
        <v>0.12115147948914776</v>
      </c>
      <c r="X59" s="304">
        <v>0.16162512691852909</v>
      </c>
      <c r="Y59" s="304"/>
      <c r="Z59" s="304">
        <v>0.44256446803744859</v>
      </c>
      <c r="AA59" s="304">
        <v>0.63642433747830485</v>
      </c>
      <c r="AB59" s="304">
        <v>0.92153264938400326</v>
      </c>
      <c r="AC59" s="304"/>
      <c r="AD59" s="304">
        <v>0.59535029390590855</v>
      </c>
      <c r="AE59" s="304">
        <v>0.6330507544532481</v>
      </c>
      <c r="AF59" s="304">
        <v>0.7105997167289454</v>
      </c>
      <c r="AG59" s="304"/>
      <c r="AH59" s="304">
        <v>0.5828772555124595</v>
      </c>
      <c r="AI59" s="304">
        <v>0.61932772764137667</v>
      </c>
      <c r="AJ59" s="304">
        <v>0.5280411142018645</v>
      </c>
      <c r="AK59" s="304"/>
      <c r="AL59" s="304">
        <v>0.141851077798863</v>
      </c>
      <c r="AM59" s="304">
        <v>7.133928696894512E-2</v>
      </c>
      <c r="AN59" s="304">
        <v>3.6334568636483405E-2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118.47100000000006</v>
      </c>
      <c r="C62" s="305">
        <f>SUM(C63:C71)</f>
        <v>121.75299999999984</v>
      </c>
      <c r="D62" s="305">
        <f>SUM(D63:D71)</f>
        <v>129.18400000000014</v>
      </c>
      <c r="E62" s="304"/>
      <c r="F62" s="305">
        <f>SUM(F63:F71)</f>
        <v>0.34916711942444145</v>
      </c>
      <c r="G62" s="305">
        <f>SUM(G63:G71)</f>
        <v>0.49690082425633519</v>
      </c>
      <c r="H62" s="305">
        <f>SUM(H63:H71)</f>
        <v>0.7607752121084711</v>
      </c>
      <c r="I62" s="304"/>
      <c r="J62" s="305">
        <f>SUM(J63:J71)</f>
        <v>3.7994110258421689</v>
      </c>
      <c r="K62" s="305">
        <f>SUM(K63:K71)</f>
        <v>5.215573530920536</v>
      </c>
      <c r="L62" s="305">
        <f>SUM(L63:L71)</f>
        <v>8.0634502652244127</v>
      </c>
      <c r="M62" s="304"/>
      <c r="N62" s="305">
        <f>SUM(N63:N71)</f>
        <v>16.018192726890504</v>
      </c>
      <c r="O62" s="305">
        <f>SUM(O63:O71)</f>
        <v>17.994925206521522</v>
      </c>
      <c r="P62" s="305">
        <f>SUM(P63:P71)</f>
        <v>25.194670625378315</v>
      </c>
      <c r="Q62" s="304"/>
      <c r="R62" s="305">
        <f>SUM(R63:R71)</f>
        <v>5.0199308720894491</v>
      </c>
      <c r="S62" s="305">
        <f>SUM(S63:S71)</f>
        <v>5.4305065528929664</v>
      </c>
      <c r="T62" s="305">
        <f>SUM(T63:T71)</f>
        <v>7.5784970031284775</v>
      </c>
      <c r="U62" s="304"/>
      <c r="V62" s="305">
        <f>SUM(V63:V71)</f>
        <v>5.6389052972026201</v>
      </c>
      <c r="W62" s="305">
        <f>SUM(W63:W71)</f>
        <v>6.0783755061309117</v>
      </c>
      <c r="X62" s="305">
        <f>SUM(X63:X71)</f>
        <v>8.1772400497568185</v>
      </c>
      <c r="Y62" s="304"/>
      <c r="Z62" s="305">
        <f>SUM(Z63:Z71)</f>
        <v>25.992996697212359</v>
      </c>
      <c r="AA62" s="305">
        <f>SUM(AA63:AA71)</f>
        <v>28.430521965026145</v>
      </c>
      <c r="AB62" s="305">
        <f>SUM(AB63:AB71)</f>
        <v>31.983928877796075</v>
      </c>
      <c r="AC62" s="304"/>
      <c r="AD62" s="305">
        <f>SUM(AD63:AD71)</f>
        <v>32.70861969529102</v>
      </c>
      <c r="AE62" s="305">
        <f>SUM(AE63:AE71)</f>
        <v>32.335225317358045</v>
      </c>
      <c r="AF62" s="305">
        <f>SUM(AF63:AF71)</f>
        <v>30.221804719127007</v>
      </c>
      <c r="AG62" s="304"/>
      <c r="AH62" s="305">
        <f>SUM(AH63:AH71)</f>
        <v>22.532949560561619</v>
      </c>
      <c r="AI62" s="305">
        <f>SUM(AI63:AI71)</f>
        <v>20.574988715809805</v>
      </c>
      <c r="AJ62" s="305">
        <f>SUM(AJ63:AJ71)</f>
        <v>13.48055602753157</v>
      </c>
      <c r="AK62" s="304"/>
      <c r="AL62" s="305">
        <f>SUM(AL63:AL71)</f>
        <v>6.4108270054858867</v>
      </c>
      <c r="AM62" s="305">
        <f>SUM(AM63:AM71)</f>
        <v>5.1959823810835841</v>
      </c>
      <c r="AN62" s="305">
        <f>SUM(AN63:AN71)</f>
        <v>3.723077219948987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14.861132262718048</v>
      </c>
      <c r="C63" s="304">
        <f t="shared" ref="C63:C71" si="73">SUM(G63,K63,O63,S63,W63,AA63,AE63,AI63,AM63)</f>
        <v>14.286541816813394</v>
      </c>
      <c r="D63" s="304">
        <f t="shared" ref="D63:D71" si="74">SUM(H63,L63,P63,T63,X63,AB63,AF63,AJ63,AN63)</f>
        <v>16.40003489504295</v>
      </c>
      <c r="E63" s="304"/>
      <c r="F63" s="304">
        <v>6.0971405680773E-2</v>
      </c>
      <c r="G63" s="304">
        <v>8.2129420149645194E-2</v>
      </c>
      <c r="H63" s="304">
        <v>0.13349114692439712</v>
      </c>
      <c r="I63" s="304"/>
      <c r="J63" s="304">
        <v>0.75168460296045092</v>
      </c>
      <c r="K63" s="304">
        <v>0.92807942763585072</v>
      </c>
      <c r="L63" s="304">
        <v>1.4024991810278922</v>
      </c>
      <c r="M63" s="304"/>
      <c r="N63" s="304">
        <v>3.3118682793130025</v>
      </c>
      <c r="O63" s="304">
        <v>3.3851939422424802</v>
      </c>
      <c r="P63" s="304">
        <v>4.5928254944144378</v>
      </c>
      <c r="Q63" s="304"/>
      <c r="R63" s="304">
        <v>0.7054993585106849</v>
      </c>
      <c r="S63" s="304">
        <v>0.67984608130536028</v>
      </c>
      <c r="T63" s="304">
        <v>0.93921941902259465</v>
      </c>
      <c r="U63" s="304"/>
      <c r="V63" s="304">
        <v>0.89820811190280991</v>
      </c>
      <c r="W63" s="304">
        <v>0.87032905239335578</v>
      </c>
      <c r="X63" s="304">
        <v>1.0893642332981976</v>
      </c>
      <c r="Y63" s="304"/>
      <c r="Z63" s="304">
        <v>2.8733603700422266</v>
      </c>
      <c r="AA63" s="304">
        <v>2.9298932957771338</v>
      </c>
      <c r="AB63" s="304">
        <v>3.5595056411048489</v>
      </c>
      <c r="AC63" s="304"/>
      <c r="AD63" s="304">
        <v>3.3362673922443262</v>
      </c>
      <c r="AE63" s="304">
        <v>2.8653284094185669</v>
      </c>
      <c r="AF63" s="304">
        <v>2.5818809411482628</v>
      </c>
      <c r="AG63" s="304"/>
      <c r="AH63" s="304">
        <v>2.5663458738623541</v>
      </c>
      <c r="AI63" s="304">
        <v>2.2476048505557698</v>
      </c>
      <c r="AJ63" s="304">
        <v>1.8228195378705487</v>
      </c>
      <c r="AK63" s="304"/>
      <c r="AL63" s="304">
        <v>0.35692686820142006</v>
      </c>
      <c r="AM63" s="304">
        <v>0.29813733733523062</v>
      </c>
      <c r="AN63" s="304">
        <v>0.27842930023177187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9.5264941234555263</v>
      </c>
      <c r="C64" s="304">
        <f t="shared" si="73"/>
        <v>10.778219969632152</v>
      </c>
      <c r="D64" s="304">
        <f t="shared" si="74"/>
        <v>12.661015373665089</v>
      </c>
      <c r="E64" s="304"/>
      <c r="F64" s="304">
        <v>0.14687299530994219</v>
      </c>
      <c r="G64" s="304">
        <v>0.21318549435080639</v>
      </c>
      <c r="H64" s="304">
        <v>0.31757345647300605</v>
      </c>
      <c r="I64" s="304"/>
      <c r="J64" s="304">
        <v>0.88408708230576571</v>
      </c>
      <c r="K64" s="304">
        <v>1.2512149278985378</v>
      </c>
      <c r="L64" s="304">
        <v>1.8810164198903867</v>
      </c>
      <c r="M64" s="304"/>
      <c r="N64" s="304">
        <v>2.5277101888218882</v>
      </c>
      <c r="O64" s="304">
        <v>2.9308132121591948</v>
      </c>
      <c r="P64" s="304">
        <v>3.8984147142426946</v>
      </c>
      <c r="Q64" s="304"/>
      <c r="R64" s="304">
        <v>0.46948150139136952</v>
      </c>
      <c r="S64" s="304">
        <v>0.50737542044567741</v>
      </c>
      <c r="T64" s="304">
        <v>0.61657126353831682</v>
      </c>
      <c r="U64" s="304"/>
      <c r="V64" s="304">
        <v>0.58100836913062226</v>
      </c>
      <c r="W64" s="304">
        <v>0.65937147448474387</v>
      </c>
      <c r="X64" s="304">
        <v>0.87045886755203872</v>
      </c>
      <c r="Y64" s="304"/>
      <c r="Z64" s="304">
        <v>1.8879057553827747</v>
      </c>
      <c r="AA64" s="304">
        <v>2.2455480656931446</v>
      </c>
      <c r="AB64" s="304">
        <v>2.7368368437039949</v>
      </c>
      <c r="AC64" s="304"/>
      <c r="AD64" s="304">
        <v>1.6937032000052101</v>
      </c>
      <c r="AE64" s="304">
        <v>1.6731910822784208</v>
      </c>
      <c r="AF64" s="304">
        <v>1.4276609484490481</v>
      </c>
      <c r="AG64" s="304"/>
      <c r="AH64" s="304">
        <v>1.1341745575979856</v>
      </c>
      <c r="AI64" s="304">
        <v>1.1230827760831912</v>
      </c>
      <c r="AJ64" s="304">
        <v>0.73040612992609888</v>
      </c>
      <c r="AK64" s="304"/>
      <c r="AL64" s="304">
        <v>0.20155047350996796</v>
      </c>
      <c r="AM64" s="304">
        <v>0.17443751623843584</v>
      </c>
      <c r="AN64" s="304">
        <v>0.18207672988950363</v>
      </c>
    </row>
    <row r="65" spans="1:40" x14ac:dyDescent="0.2">
      <c r="A65" s="13" t="str">
        <f t="shared" si="72"/>
        <v>Associate professional occupations</v>
      </c>
      <c r="B65" s="304">
        <f t="shared" si="75"/>
        <v>8.9955354676270911</v>
      </c>
      <c r="C65" s="304">
        <f t="shared" si="73"/>
        <v>9.2613485345176567</v>
      </c>
      <c r="D65" s="304">
        <f t="shared" si="74"/>
        <v>10.486958043690047</v>
      </c>
      <c r="E65" s="304"/>
      <c r="F65" s="304">
        <v>4.2559582347314009E-2</v>
      </c>
      <c r="G65" s="304">
        <v>5.5683557411613432E-2</v>
      </c>
      <c r="H65" s="304">
        <v>7.8208546495663958E-2</v>
      </c>
      <c r="I65" s="304"/>
      <c r="J65" s="304">
        <v>0.41674758402710688</v>
      </c>
      <c r="K65" s="304">
        <v>0.55559326987311297</v>
      </c>
      <c r="L65" s="304">
        <v>0.79716980935688642</v>
      </c>
      <c r="M65" s="304"/>
      <c r="N65" s="304">
        <v>1.7796648375861801</v>
      </c>
      <c r="O65" s="304">
        <v>1.8873147712193103</v>
      </c>
      <c r="P65" s="304">
        <v>2.4567327168959245</v>
      </c>
      <c r="Q65" s="304"/>
      <c r="R65" s="304">
        <v>0.44065633849497732</v>
      </c>
      <c r="S65" s="304">
        <v>0.46565709384487225</v>
      </c>
      <c r="T65" s="304">
        <v>0.63756427846461805</v>
      </c>
      <c r="U65" s="304"/>
      <c r="V65" s="304">
        <v>0.54020477858544724</v>
      </c>
      <c r="W65" s="304">
        <v>0.57057223806164059</v>
      </c>
      <c r="X65" s="304">
        <v>0.73663045849027819</v>
      </c>
      <c r="Y65" s="304"/>
      <c r="Z65" s="304">
        <v>2.0427690656664903</v>
      </c>
      <c r="AA65" s="304">
        <v>2.2437072159982296</v>
      </c>
      <c r="AB65" s="304">
        <v>2.6772205954360002</v>
      </c>
      <c r="AC65" s="304"/>
      <c r="AD65" s="304">
        <v>2.1933642167548024</v>
      </c>
      <c r="AE65" s="304">
        <v>2.2011736597232612</v>
      </c>
      <c r="AF65" s="304">
        <v>2.2518732890702005</v>
      </c>
      <c r="AG65" s="304"/>
      <c r="AH65" s="304">
        <v>1.2673641423245192</v>
      </c>
      <c r="AI65" s="304">
        <v>1.0876474282107442</v>
      </c>
      <c r="AJ65" s="304">
        <v>0.64778550091494713</v>
      </c>
      <c r="AK65" s="304"/>
      <c r="AL65" s="304">
        <v>0.27220492184025186</v>
      </c>
      <c r="AM65" s="304">
        <v>0.19399930017487335</v>
      </c>
      <c r="AN65" s="304">
        <v>0.20377284856552721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10.324830751527797</v>
      </c>
      <c r="C66" s="304">
        <f t="shared" si="73"/>
        <v>11.009221987430022</v>
      </c>
      <c r="D66" s="304">
        <f t="shared" si="74"/>
        <v>11.687754347846015</v>
      </c>
      <c r="E66" s="304"/>
      <c r="F66" s="304">
        <v>2.0362124283061788E-2</v>
      </c>
      <c r="G66" s="304">
        <v>3.0273677928438745E-2</v>
      </c>
      <c r="H66" s="304">
        <v>5.3170768077656971E-2</v>
      </c>
      <c r="I66" s="304"/>
      <c r="J66" s="304">
        <v>0.37851567200886127</v>
      </c>
      <c r="K66" s="304">
        <v>0.55296577257508706</v>
      </c>
      <c r="L66" s="304">
        <v>0.88708216418110741</v>
      </c>
      <c r="M66" s="304"/>
      <c r="N66" s="304">
        <v>1.5409195745113489</v>
      </c>
      <c r="O66" s="304">
        <v>1.8637641773986047</v>
      </c>
      <c r="P66" s="304">
        <v>2.6584878887824557</v>
      </c>
      <c r="Q66" s="304"/>
      <c r="R66" s="304">
        <v>0.52323882298509183</v>
      </c>
      <c r="S66" s="304">
        <v>0.57446544191730875</v>
      </c>
      <c r="T66" s="304">
        <v>0.7588431011625989</v>
      </c>
      <c r="U66" s="304"/>
      <c r="V66" s="304">
        <v>0.47976207169889618</v>
      </c>
      <c r="W66" s="304">
        <v>0.5074762522232068</v>
      </c>
      <c r="X66" s="304">
        <v>0.6425081229783759</v>
      </c>
      <c r="Y66" s="304"/>
      <c r="Z66" s="304">
        <v>2.3577495700366327</v>
      </c>
      <c r="AA66" s="304">
        <v>2.7222655060910608</v>
      </c>
      <c r="AB66" s="304">
        <v>2.8913963791353696</v>
      </c>
      <c r="AC66" s="304"/>
      <c r="AD66" s="304">
        <v>3.3722936144384232</v>
      </c>
      <c r="AE66" s="304">
        <v>3.6404901608198288</v>
      </c>
      <c r="AF66" s="304">
        <v>3.3744132648913161</v>
      </c>
      <c r="AG66" s="304"/>
      <c r="AH66" s="304">
        <v>1.4343815187397158</v>
      </c>
      <c r="AI66" s="304">
        <v>0.96062071589713771</v>
      </c>
      <c r="AJ66" s="304">
        <v>0.3313176063350402</v>
      </c>
      <c r="AK66" s="304"/>
      <c r="AL66" s="304">
        <v>0.21760778282576371</v>
      </c>
      <c r="AM66" s="304">
        <v>0.15690028257935057</v>
      </c>
      <c r="AN66" s="304">
        <v>9.0535052302094937E-2</v>
      </c>
    </row>
    <row r="67" spans="1:40" x14ac:dyDescent="0.2">
      <c r="A67" s="13" t="str">
        <f t="shared" si="72"/>
        <v>Skilled trades occupations</v>
      </c>
      <c r="B67" s="304">
        <f t="shared" si="75"/>
        <v>10.19999079927344</v>
      </c>
      <c r="C67" s="304">
        <f t="shared" si="73"/>
        <v>10.599256829389413</v>
      </c>
      <c r="D67" s="304">
        <f t="shared" si="74"/>
        <v>10.917798294848238</v>
      </c>
      <c r="E67" s="304"/>
      <c r="F67" s="304">
        <v>4.9631651086316075E-3</v>
      </c>
      <c r="G67" s="304">
        <v>7.6653685765396612E-3</v>
      </c>
      <c r="H67" s="304">
        <v>1.4978069150611381E-2</v>
      </c>
      <c r="I67" s="304"/>
      <c r="J67" s="304">
        <v>0.14461213730173675</v>
      </c>
      <c r="K67" s="304">
        <v>0.21781260077259645</v>
      </c>
      <c r="L67" s="304">
        <v>0.35430960794455768</v>
      </c>
      <c r="M67" s="304"/>
      <c r="N67" s="304">
        <v>0.59512722604207857</v>
      </c>
      <c r="O67" s="304">
        <v>0.74010499073421077</v>
      </c>
      <c r="P67" s="304">
        <v>1.0341774427136241</v>
      </c>
      <c r="Q67" s="304"/>
      <c r="R67" s="304">
        <v>0.31561709472065763</v>
      </c>
      <c r="S67" s="304">
        <v>0.3439240766535504</v>
      </c>
      <c r="T67" s="304">
        <v>0.45949671246833851</v>
      </c>
      <c r="U67" s="304"/>
      <c r="V67" s="304">
        <v>0.49813195947019828</v>
      </c>
      <c r="W67" s="304">
        <v>0.56451612408689877</v>
      </c>
      <c r="X67" s="304">
        <v>0.72538974294661185</v>
      </c>
      <c r="Y67" s="304"/>
      <c r="Z67" s="304">
        <v>3.1871882797779327</v>
      </c>
      <c r="AA67" s="304">
        <v>3.6656621417212767</v>
      </c>
      <c r="AB67" s="304">
        <v>4.1207863586735742</v>
      </c>
      <c r="AC67" s="304"/>
      <c r="AD67" s="304">
        <v>2.7043274025307156</v>
      </c>
      <c r="AE67" s="304">
        <v>2.4333987475452687</v>
      </c>
      <c r="AF67" s="304">
        <v>2.2001756845855467</v>
      </c>
      <c r="AG67" s="304"/>
      <c r="AH67" s="304">
        <v>2.0583498870086996</v>
      </c>
      <c r="AI67" s="304">
        <v>2.0841196200324359</v>
      </c>
      <c r="AJ67" s="304">
        <v>1.6358362677162264</v>
      </c>
      <c r="AK67" s="304"/>
      <c r="AL67" s="304">
        <v>0.69167364731278935</v>
      </c>
      <c r="AM67" s="304">
        <v>0.54205315926663544</v>
      </c>
      <c r="AN67" s="304">
        <v>0.37264840864914717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3.3855273948939866</v>
      </c>
      <c r="C68" s="304">
        <f t="shared" si="73"/>
        <v>3.3032856058469799</v>
      </c>
      <c r="D68" s="304">
        <f t="shared" si="74"/>
        <v>3.8743723619265844</v>
      </c>
      <c r="E68" s="304"/>
      <c r="F68" s="304">
        <v>3.8273496141512779E-3</v>
      </c>
      <c r="G68" s="304">
        <v>5.7164273626930748E-3</v>
      </c>
      <c r="H68" s="304">
        <v>9.6925207330827781E-3</v>
      </c>
      <c r="I68" s="304"/>
      <c r="J68" s="304">
        <v>6.6361349158961941E-2</v>
      </c>
      <c r="K68" s="304">
        <v>9.0267644812647638E-2</v>
      </c>
      <c r="L68" s="304">
        <v>0.14294426817082559</v>
      </c>
      <c r="M68" s="304"/>
      <c r="N68" s="304">
        <v>0.42658438997019221</v>
      </c>
      <c r="O68" s="304">
        <v>0.44547136355906236</v>
      </c>
      <c r="P68" s="304">
        <v>0.5952696547676477</v>
      </c>
      <c r="Q68" s="304"/>
      <c r="R68" s="304">
        <v>0.35604399372058954</v>
      </c>
      <c r="S68" s="304">
        <v>0.38868107365855575</v>
      </c>
      <c r="T68" s="304">
        <v>0.61036655537602702</v>
      </c>
      <c r="U68" s="304"/>
      <c r="V68" s="304">
        <v>0.33106216065394711</v>
      </c>
      <c r="W68" s="304">
        <v>0.33547389469569749</v>
      </c>
      <c r="X68" s="304">
        <v>0.4945641053891392</v>
      </c>
      <c r="Y68" s="304"/>
      <c r="Z68" s="304">
        <v>0.58910932641765179</v>
      </c>
      <c r="AA68" s="304">
        <v>0.59003709719494979</v>
      </c>
      <c r="AB68" s="304">
        <v>0.67697414752603424</v>
      </c>
      <c r="AC68" s="304"/>
      <c r="AD68" s="304">
        <v>0.87195969127514328</v>
      </c>
      <c r="AE68" s="304">
        <v>0.81095827099483242</v>
      </c>
      <c r="AF68" s="304">
        <v>0.84470714645680411</v>
      </c>
      <c r="AG68" s="304"/>
      <c r="AH68" s="304">
        <v>0.5079417993161921</v>
      </c>
      <c r="AI68" s="304">
        <v>0.4699146091270246</v>
      </c>
      <c r="AJ68" s="304">
        <v>0.37095486281090667</v>
      </c>
      <c r="AK68" s="304"/>
      <c r="AL68" s="304">
        <v>0.23263733476715745</v>
      </c>
      <c r="AM68" s="304">
        <v>0.16676522444151734</v>
      </c>
      <c r="AN68" s="304">
        <v>0.12889910069611679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23.61404715140527</v>
      </c>
      <c r="C69" s="304">
        <f t="shared" si="73"/>
        <v>23.479220166961554</v>
      </c>
      <c r="D69" s="304">
        <f t="shared" si="74"/>
        <v>23.268985646551506</v>
      </c>
      <c r="E69" s="304"/>
      <c r="F69" s="304">
        <v>2.7650546755573036E-2</v>
      </c>
      <c r="G69" s="304">
        <v>3.6992508329464852E-2</v>
      </c>
      <c r="H69" s="304">
        <v>4.9989942412226734E-2</v>
      </c>
      <c r="I69" s="304"/>
      <c r="J69" s="304">
        <v>0.50978216709004631</v>
      </c>
      <c r="K69" s="304">
        <v>0.71563543473891456</v>
      </c>
      <c r="L69" s="304">
        <v>1.1174461218403107</v>
      </c>
      <c r="M69" s="304"/>
      <c r="N69" s="304">
        <v>2.7677812067892482</v>
      </c>
      <c r="O69" s="304">
        <v>3.070311741503772</v>
      </c>
      <c r="P69" s="304">
        <v>4.3759440711780409</v>
      </c>
      <c r="Q69" s="304"/>
      <c r="R69" s="304">
        <v>0.88457751811578011</v>
      </c>
      <c r="S69" s="304">
        <v>0.88293883290298647</v>
      </c>
      <c r="T69" s="304">
        <v>1.1720924673005244</v>
      </c>
      <c r="U69" s="304"/>
      <c r="V69" s="304">
        <v>0.71758401004684513</v>
      </c>
      <c r="W69" s="304">
        <v>0.67680062085418868</v>
      </c>
      <c r="X69" s="304">
        <v>0.85803948435335997</v>
      </c>
      <c r="Y69" s="304"/>
      <c r="Z69" s="304">
        <v>6.2767588567908446</v>
      </c>
      <c r="AA69" s="304">
        <v>6.785308349036435</v>
      </c>
      <c r="AB69" s="304">
        <v>7.5526196904398724</v>
      </c>
      <c r="AC69" s="304"/>
      <c r="AD69" s="304">
        <v>6.6284984455744809</v>
      </c>
      <c r="AE69" s="304">
        <v>6.5193093978594616</v>
      </c>
      <c r="AF69" s="304">
        <v>5.6587672631159576</v>
      </c>
      <c r="AG69" s="304"/>
      <c r="AH69" s="304">
        <v>4.4973617938966823</v>
      </c>
      <c r="AI69" s="304">
        <v>3.8145093477937948</v>
      </c>
      <c r="AJ69" s="304">
        <v>1.9286395363780839</v>
      </c>
      <c r="AK69" s="304"/>
      <c r="AL69" s="304">
        <v>1.30405260634577</v>
      </c>
      <c r="AM69" s="304">
        <v>0.97741393394253728</v>
      </c>
      <c r="AN69" s="304">
        <v>0.5554470695331275</v>
      </c>
    </row>
    <row r="70" spans="1:40" x14ac:dyDescent="0.2">
      <c r="A70" s="13" t="str">
        <f t="shared" si="72"/>
        <v>Process, plant and machine operatives</v>
      </c>
      <c r="B70" s="304">
        <f t="shared" si="75"/>
        <v>13.165522540034054</v>
      </c>
      <c r="C70" s="304">
        <f t="shared" si="73"/>
        <v>14.384298745569879</v>
      </c>
      <c r="D70" s="304">
        <f t="shared" si="74"/>
        <v>14.7307765177004</v>
      </c>
      <c r="E70" s="304"/>
      <c r="F70" s="304">
        <v>3.6271845754201074E-2</v>
      </c>
      <c r="G70" s="304">
        <v>5.7872565883161718E-2</v>
      </c>
      <c r="H70" s="304">
        <v>9.3750871007065778E-2</v>
      </c>
      <c r="I70" s="304"/>
      <c r="J70" s="304">
        <v>0.15354327168888748</v>
      </c>
      <c r="K70" s="304">
        <v>0.22140004791279846</v>
      </c>
      <c r="L70" s="304">
        <v>0.31728051586356121</v>
      </c>
      <c r="M70" s="304"/>
      <c r="N70" s="304">
        <v>0.69651228773417673</v>
      </c>
      <c r="O70" s="304">
        <v>0.97560365243316893</v>
      </c>
      <c r="P70" s="304">
        <v>1.5725460413618049</v>
      </c>
      <c r="Q70" s="304"/>
      <c r="R70" s="304">
        <v>0.30534361618912881</v>
      </c>
      <c r="S70" s="304">
        <v>0.39833554625233397</v>
      </c>
      <c r="T70" s="304">
        <v>0.53393023888259727</v>
      </c>
      <c r="U70" s="304"/>
      <c r="V70" s="304">
        <v>0.45817684075338672</v>
      </c>
      <c r="W70" s="304">
        <v>0.56586360860698404</v>
      </c>
      <c r="X70" s="304">
        <v>0.75347779951336913</v>
      </c>
      <c r="Y70" s="304"/>
      <c r="Z70" s="304">
        <v>2.143515058954784</v>
      </c>
      <c r="AA70" s="304">
        <v>2.6750125600252876</v>
      </c>
      <c r="AB70" s="304">
        <v>3.0128759057092211</v>
      </c>
      <c r="AC70" s="304"/>
      <c r="AD70" s="304">
        <v>4.4716557037456042</v>
      </c>
      <c r="AE70" s="304">
        <v>4.8495187676900358</v>
      </c>
      <c r="AF70" s="304">
        <v>4.954744625542185</v>
      </c>
      <c r="AG70" s="304"/>
      <c r="AH70" s="304">
        <v>3.712598396868084</v>
      </c>
      <c r="AI70" s="304">
        <v>3.7985251107847842</v>
      </c>
      <c r="AJ70" s="304">
        <v>2.9931036688241663</v>
      </c>
      <c r="AK70" s="304"/>
      <c r="AL70" s="304">
        <v>1.1879055183458009</v>
      </c>
      <c r="AM70" s="304">
        <v>0.8421668859813245</v>
      </c>
      <c r="AN70" s="304">
        <v>0.49906685099642978</v>
      </c>
    </row>
    <row r="71" spans="1:40" x14ac:dyDescent="0.2">
      <c r="A71" s="13" t="str">
        <f t="shared" si="72"/>
        <v>Elementary occupations</v>
      </c>
      <c r="B71" s="304">
        <f t="shared" si="75"/>
        <v>24.397919509064856</v>
      </c>
      <c r="C71" s="304">
        <f t="shared" si="73"/>
        <v>24.651606343838797</v>
      </c>
      <c r="D71" s="304">
        <f t="shared" si="74"/>
        <v>25.156304518729307</v>
      </c>
      <c r="E71" s="304"/>
      <c r="F71" s="304">
        <v>5.6881045707935125E-3</v>
      </c>
      <c r="G71" s="304">
        <v>7.3818042639721883E-3</v>
      </c>
      <c r="H71" s="304">
        <v>9.9198908347601471E-3</v>
      </c>
      <c r="I71" s="304"/>
      <c r="J71" s="304">
        <v>0.49407715930035201</v>
      </c>
      <c r="K71" s="304">
        <v>0.6826044047009906</v>
      </c>
      <c r="L71" s="304">
        <v>1.1637021769488849</v>
      </c>
      <c r="M71" s="304"/>
      <c r="N71" s="304">
        <v>2.3720247361223863</v>
      </c>
      <c r="O71" s="304">
        <v>2.6963473552717176</v>
      </c>
      <c r="P71" s="304">
        <v>4.0102726010216871</v>
      </c>
      <c r="Q71" s="304"/>
      <c r="R71" s="304">
        <v>1.0194726279611694</v>
      </c>
      <c r="S71" s="304">
        <v>1.1892829859123213</v>
      </c>
      <c r="T71" s="304">
        <v>1.8504129669128611</v>
      </c>
      <c r="U71" s="304"/>
      <c r="V71" s="304">
        <v>1.1347669949604668</v>
      </c>
      <c r="W71" s="304">
        <v>1.3279722407241958</v>
      </c>
      <c r="X71" s="304">
        <v>2.0068072352354487</v>
      </c>
      <c r="Y71" s="304"/>
      <c r="Z71" s="304">
        <v>4.6346404141430213</v>
      </c>
      <c r="AA71" s="304">
        <v>4.5730877334886264</v>
      </c>
      <c r="AB71" s="304">
        <v>4.7557133160671565</v>
      </c>
      <c r="AC71" s="304"/>
      <c r="AD71" s="304">
        <v>7.4365500287223147</v>
      </c>
      <c r="AE71" s="304">
        <v>7.341856821028367</v>
      </c>
      <c r="AF71" s="304">
        <v>6.9275815558676879</v>
      </c>
      <c r="AG71" s="304"/>
      <c r="AH71" s="304">
        <v>5.3544315909473861</v>
      </c>
      <c r="AI71" s="304">
        <v>4.9889642573249242</v>
      </c>
      <c r="AJ71" s="304">
        <v>3.0196929167555528</v>
      </c>
      <c r="AK71" s="304"/>
      <c r="AL71" s="304">
        <v>1.9462678523369654</v>
      </c>
      <c r="AM71" s="304">
        <v>1.8441087411236794</v>
      </c>
      <c r="AN71" s="304">
        <v>1.4122018590852685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179.57899999999987</v>
      </c>
      <c r="D74" s="305">
        <f>SUM(D75:D83)</f>
        <v>191.011</v>
      </c>
      <c r="E74" s="304"/>
      <c r="F74" s="305">
        <f>SUM(F75:F83)</f>
        <v>3.3713655338875541</v>
      </c>
      <c r="G74" s="305">
        <f>SUM(G75:G83)</f>
        <v>4.2807942154979157</v>
      </c>
      <c r="H74" s="305">
        <f>SUM(H75:H83)</f>
        <v>5.5660877341470805</v>
      </c>
      <c r="I74" s="304"/>
      <c r="J74" s="305">
        <f>SUM(J75:J83)</f>
        <v>22.997871567649323</v>
      </c>
      <c r="K74" s="305">
        <f>SUM(K75:K83)</f>
        <v>29.421399409686121</v>
      </c>
      <c r="L74" s="305">
        <f>SUM(L75:L83)</f>
        <v>38.802289814683277</v>
      </c>
      <c r="M74" s="304"/>
      <c r="N74" s="305">
        <f>SUM(N75:N83)</f>
        <v>50.223101180792533</v>
      </c>
      <c r="O74" s="305">
        <f>SUM(O75:O83)</f>
        <v>50.90179775652075</v>
      </c>
      <c r="P74" s="305">
        <f>SUM(P75:P83)</f>
        <v>58.279649560104851</v>
      </c>
      <c r="Q74" s="304"/>
      <c r="R74" s="305">
        <f>SUM(R75:R83)</f>
        <v>8.7377663324087429</v>
      </c>
      <c r="S74" s="305">
        <f>SUM(S75:S83)</f>
        <v>9.0450873965951448</v>
      </c>
      <c r="T74" s="305">
        <f>SUM(T75:T83)</f>
        <v>11.162288892408409</v>
      </c>
      <c r="U74" s="304"/>
      <c r="V74" s="305">
        <f>SUM(V75:V83)</f>
        <v>11.058659725475625</v>
      </c>
      <c r="W74" s="305">
        <f>SUM(W75:W83)</f>
        <v>10.998390393516463</v>
      </c>
      <c r="X74" s="305">
        <f>SUM(X75:X83)</f>
        <v>12.926250399859047</v>
      </c>
      <c r="Y74" s="304"/>
      <c r="Z74" s="305">
        <f>SUM(Z75:Z83)</f>
        <v>23.989007038287681</v>
      </c>
      <c r="AA74" s="305">
        <f>SUM(AA75:AA83)</f>
        <v>23.721788254615156</v>
      </c>
      <c r="AB74" s="305">
        <f>SUM(AB75:AB83)</f>
        <v>21.957282901919246</v>
      </c>
      <c r="AC74" s="304"/>
      <c r="AD74" s="305">
        <f>SUM(AD75:AD83)</f>
        <v>27.400938583286745</v>
      </c>
      <c r="AE74" s="305">
        <f>SUM(AE75:AE83)</f>
        <v>26.083027711272589</v>
      </c>
      <c r="AF74" s="305">
        <f>SUM(AF75:AF83)</f>
        <v>22.244365007020072</v>
      </c>
      <c r="AG74" s="304"/>
      <c r="AH74" s="305">
        <f>SUM(AH75:AH83)</f>
        <v>20.532996959168859</v>
      </c>
      <c r="AI74" s="305">
        <f>SUM(AI75:AI83)</f>
        <v>19.905012814715256</v>
      </c>
      <c r="AJ74" s="305">
        <f>SUM(AJ75:AJ83)</f>
        <v>15.937974190649591</v>
      </c>
      <c r="AK74" s="304"/>
      <c r="AL74" s="305">
        <f>SUM(AL75:AL83)</f>
        <v>5.7082930790429103</v>
      </c>
      <c r="AM74" s="305">
        <f>SUM(AM75:AM83)</f>
        <v>5.2217020475804858</v>
      </c>
      <c r="AN74" s="305">
        <f>SUM(AN75:AN83)</f>
        <v>4.1348114992084293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24.868303309051239</v>
      </c>
      <c r="C75" s="305">
        <f t="shared" ref="C75:C83" si="77">SUM(G75,K75,O75,S75,W75,AA75,AE75,AI75,AM75)</f>
        <v>23.708176048513412</v>
      </c>
      <c r="D75" s="305">
        <f t="shared" ref="D75:D83" si="78">SUM(H75,L75,P75,T75,X75,AB75,AF75,AJ75,AN75)</f>
        <v>26.235605717645157</v>
      </c>
      <c r="E75" s="304"/>
      <c r="F75" s="304">
        <v>0.56708810152077782</v>
      </c>
      <c r="G75" s="304">
        <v>0.65998548229881615</v>
      </c>
      <c r="H75" s="304">
        <v>0.87697956811340305</v>
      </c>
      <c r="I75" s="304"/>
      <c r="J75" s="304">
        <v>3.3939074390673389</v>
      </c>
      <c r="K75" s="304">
        <v>3.942930108559775</v>
      </c>
      <c r="L75" s="304">
        <v>5.293275796372078</v>
      </c>
      <c r="M75" s="304"/>
      <c r="N75" s="304">
        <v>7.9331391694508158</v>
      </c>
      <c r="O75" s="304">
        <v>7.3062628286732574</v>
      </c>
      <c r="P75" s="304">
        <v>8.5262652291770955</v>
      </c>
      <c r="Q75" s="304"/>
      <c r="R75" s="304">
        <v>1.0755969024976493</v>
      </c>
      <c r="S75" s="304">
        <v>0.96539545362698742</v>
      </c>
      <c r="T75" s="304">
        <v>1.1486123903875571</v>
      </c>
      <c r="U75" s="304"/>
      <c r="V75" s="304">
        <v>2.023482073547433</v>
      </c>
      <c r="W75" s="304">
        <v>1.9020542093076127</v>
      </c>
      <c r="X75" s="304">
        <v>2.3129779977381326</v>
      </c>
      <c r="Y75" s="304"/>
      <c r="Z75" s="304">
        <v>3.8110826252118919</v>
      </c>
      <c r="AA75" s="304">
        <v>3.4681900301318431</v>
      </c>
      <c r="AB75" s="304">
        <v>3.3696095088016271</v>
      </c>
      <c r="AC75" s="304"/>
      <c r="AD75" s="304">
        <v>3.5096534197957014</v>
      </c>
      <c r="AE75" s="304">
        <v>3.1296917609725359</v>
      </c>
      <c r="AF75" s="304">
        <v>2.7421883263340341</v>
      </c>
      <c r="AG75" s="304"/>
      <c r="AH75" s="304">
        <v>2.0850490640337456</v>
      </c>
      <c r="AI75" s="304">
        <v>1.8954815066129034</v>
      </c>
      <c r="AJ75" s="304">
        <v>1.5997221883732189</v>
      </c>
      <c r="AK75" s="304"/>
      <c r="AL75" s="304">
        <v>0.46930451392588374</v>
      </c>
      <c r="AM75" s="304">
        <v>0.43818466832967923</v>
      </c>
      <c r="AN75" s="304">
        <v>0.36597471234801449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50.455265317427489</v>
      </c>
      <c r="C76" s="305">
        <f t="shared" si="77"/>
        <v>56.322440678104385</v>
      </c>
      <c r="D76" s="305">
        <f>SUM(H76,L76,P76,T76,X76,AB76,AF76,AJ76,AN76)</f>
        <v>63.225342488224179</v>
      </c>
      <c r="E76" s="304"/>
      <c r="F76" s="304">
        <v>1.9906082580062423</v>
      </c>
      <c r="G76" s="304">
        <v>2.563827719459213</v>
      </c>
      <c r="H76" s="304">
        <v>3.2079383134053145</v>
      </c>
      <c r="I76" s="304"/>
      <c r="J76" s="304">
        <v>11.31568377850234</v>
      </c>
      <c r="K76" s="304">
        <v>14.882933158932312</v>
      </c>
      <c r="L76" s="304">
        <v>19.131254262395828</v>
      </c>
      <c r="M76" s="304"/>
      <c r="N76" s="304">
        <v>20.378351174586939</v>
      </c>
      <c r="O76" s="304">
        <v>21.348743876303391</v>
      </c>
      <c r="P76" s="304">
        <v>23.514832944255915</v>
      </c>
      <c r="Q76" s="304"/>
      <c r="R76" s="304">
        <v>1.6649646117895827</v>
      </c>
      <c r="S76" s="304">
        <v>1.7981978543687283</v>
      </c>
      <c r="T76" s="304">
        <v>2.1729427536803425</v>
      </c>
      <c r="U76" s="304"/>
      <c r="V76" s="304">
        <v>3.1906719945005029</v>
      </c>
      <c r="W76" s="304">
        <v>3.2048838544797995</v>
      </c>
      <c r="X76" s="304">
        <v>3.6698163582124632</v>
      </c>
      <c r="Y76" s="304"/>
      <c r="Z76" s="304">
        <v>4.3204603315638712</v>
      </c>
      <c r="AA76" s="304">
        <v>4.5378179544505084</v>
      </c>
      <c r="AB76" s="304">
        <v>4.2872191621217066</v>
      </c>
      <c r="AC76" s="304"/>
      <c r="AD76" s="304">
        <v>4.4395090670819854</v>
      </c>
      <c r="AE76" s="304">
        <v>4.5673482469600808</v>
      </c>
      <c r="AF76" s="304">
        <v>4.5233995465161012</v>
      </c>
      <c r="AG76" s="304"/>
      <c r="AH76" s="304">
        <v>2.6496797000407963</v>
      </c>
      <c r="AI76" s="304">
        <v>2.7680442813021768</v>
      </c>
      <c r="AJ76" s="304">
        <v>2.1002080426412637</v>
      </c>
      <c r="AK76" s="304"/>
      <c r="AL76" s="304">
        <v>0.5053364013552214</v>
      </c>
      <c r="AM76" s="304">
        <v>0.65064373184818058</v>
      </c>
      <c r="AN76" s="304">
        <v>0.61773110499523709</v>
      </c>
    </row>
    <row r="77" spans="1:40" x14ac:dyDescent="0.2">
      <c r="A77" s="13" t="str">
        <f t="shared" si="76"/>
        <v>Associate professional occupations</v>
      </c>
      <c r="B77" s="305">
        <f t="shared" si="79"/>
        <v>33.333525861119867</v>
      </c>
      <c r="C77" s="305">
        <f t="shared" si="77"/>
        <v>32.477148124272397</v>
      </c>
      <c r="D77" s="305">
        <f t="shared" si="78"/>
        <v>35.355750380215284</v>
      </c>
      <c r="E77" s="304"/>
      <c r="F77" s="304">
        <v>0.59845121710658067</v>
      </c>
      <c r="G77" s="304">
        <v>0.75057121136626992</v>
      </c>
      <c r="H77" s="304">
        <v>1.0403931628055907</v>
      </c>
      <c r="I77" s="304"/>
      <c r="J77" s="304">
        <v>5.3019792820907199</v>
      </c>
      <c r="K77" s="304">
        <v>6.4575499233156499</v>
      </c>
      <c r="L77" s="304">
        <v>8.640366471886427</v>
      </c>
      <c r="M77" s="304"/>
      <c r="N77" s="304">
        <v>12.006680167301477</v>
      </c>
      <c r="O77" s="304">
        <v>11.328205384311737</v>
      </c>
      <c r="P77" s="304">
        <v>12.78416437296301</v>
      </c>
      <c r="Q77" s="304"/>
      <c r="R77" s="304">
        <v>1.9623277944960695</v>
      </c>
      <c r="S77" s="304">
        <v>1.9837139560512007</v>
      </c>
      <c r="T77" s="304">
        <v>2.5125657950769353</v>
      </c>
      <c r="U77" s="304"/>
      <c r="V77" s="304">
        <v>2.1260904886073737</v>
      </c>
      <c r="W77" s="304">
        <v>1.9704235534692405</v>
      </c>
      <c r="X77" s="304">
        <v>2.0463279941836738</v>
      </c>
      <c r="Y77" s="304"/>
      <c r="Z77" s="304">
        <v>4.2754457620976858</v>
      </c>
      <c r="AA77" s="304">
        <v>3.9063246704490253</v>
      </c>
      <c r="AB77" s="304">
        <v>3.41863826261755</v>
      </c>
      <c r="AC77" s="304"/>
      <c r="AD77" s="304">
        <v>3.78420826195154</v>
      </c>
      <c r="AE77" s="304">
        <v>3.1254267376336271</v>
      </c>
      <c r="AF77" s="304">
        <v>2.3666985582657185</v>
      </c>
      <c r="AG77" s="304"/>
      <c r="AH77" s="304">
        <v>2.7170283631521674</v>
      </c>
      <c r="AI77" s="304">
        <v>2.3940110583472931</v>
      </c>
      <c r="AJ77" s="304">
        <v>1.9982038894556635</v>
      </c>
      <c r="AK77" s="304"/>
      <c r="AL77" s="304">
        <v>0.5613145243162545</v>
      </c>
      <c r="AM77" s="304">
        <v>0.56092162932835854</v>
      </c>
      <c r="AN77" s="304">
        <v>0.54839187296071157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20.109853286186254</v>
      </c>
      <c r="C78" s="305">
        <f t="shared" si="77"/>
        <v>20.027302969795574</v>
      </c>
      <c r="D78" s="305">
        <f t="shared" si="78"/>
        <v>18.162935737632377</v>
      </c>
      <c r="E78" s="304"/>
      <c r="F78" s="304">
        <v>0.10580065661415815</v>
      </c>
      <c r="G78" s="304">
        <v>0.15177259921957328</v>
      </c>
      <c r="H78" s="304">
        <v>0.2246819841040664</v>
      </c>
      <c r="I78" s="304"/>
      <c r="J78" s="304">
        <v>1.3578823074931976</v>
      </c>
      <c r="K78" s="304">
        <v>1.9017360710253743</v>
      </c>
      <c r="L78" s="304">
        <v>2.7069881409125935</v>
      </c>
      <c r="M78" s="304"/>
      <c r="N78" s="304">
        <v>4.4781028736538424</v>
      </c>
      <c r="O78" s="304">
        <v>4.8686697632490024</v>
      </c>
      <c r="P78" s="304">
        <v>5.617523922710145</v>
      </c>
      <c r="Q78" s="304"/>
      <c r="R78" s="304">
        <v>1.4985319609774845</v>
      </c>
      <c r="S78" s="304">
        <v>1.5597180126133208</v>
      </c>
      <c r="T78" s="304">
        <v>1.7877975421304981</v>
      </c>
      <c r="U78" s="304"/>
      <c r="V78" s="304">
        <v>1.6139940143531191</v>
      </c>
      <c r="W78" s="304">
        <v>1.6900500496467274</v>
      </c>
      <c r="X78" s="304">
        <v>2.026354546667672</v>
      </c>
      <c r="Y78" s="304"/>
      <c r="Z78" s="304">
        <v>3.2351384420951539</v>
      </c>
      <c r="AA78" s="304">
        <v>3.0873804524731381</v>
      </c>
      <c r="AB78" s="304">
        <v>2.1497545430796028</v>
      </c>
      <c r="AC78" s="304"/>
      <c r="AD78" s="304">
        <v>4.2001706972662536</v>
      </c>
      <c r="AE78" s="304">
        <v>3.7593755603870438</v>
      </c>
      <c r="AF78" s="304">
        <v>2.1007069997605137</v>
      </c>
      <c r="AG78" s="304"/>
      <c r="AH78" s="304">
        <v>2.7065308649316955</v>
      </c>
      <c r="AI78" s="304">
        <v>2.0448774813504635</v>
      </c>
      <c r="AJ78" s="304">
        <v>0.52516815821028817</v>
      </c>
      <c r="AK78" s="304"/>
      <c r="AL78" s="304">
        <v>0.91370146880135017</v>
      </c>
      <c r="AM78" s="304">
        <v>0.96372297983092858</v>
      </c>
      <c r="AN78" s="304">
        <v>1.023959900056999</v>
      </c>
    </row>
    <row r="79" spans="1:40" x14ac:dyDescent="0.2">
      <c r="A79" s="13" t="str">
        <f t="shared" si="76"/>
        <v>Skilled trades occupations</v>
      </c>
      <c r="B79" s="305">
        <f t="shared" si="79"/>
        <v>6.6924674643621485</v>
      </c>
      <c r="C79" s="305">
        <f t="shared" si="77"/>
        <v>7.1388015599185604</v>
      </c>
      <c r="D79" s="305">
        <f t="shared" si="78"/>
        <v>7.4141113532983329</v>
      </c>
      <c r="E79" s="304"/>
      <c r="F79" s="304">
        <v>2.5948100325638049E-2</v>
      </c>
      <c r="G79" s="304">
        <v>3.9898154374991196E-2</v>
      </c>
      <c r="H79" s="304">
        <v>5.5197872662921026E-2</v>
      </c>
      <c r="I79" s="304"/>
      <c r="J79" s="304">
        <v>0.3180516911208861</v>
      </c>
      <c r="K79" s="304">
        <v>0.44354322109461847</v>
      </c>
      <c r="L79" s="304">
        <v>0.62536075460981899</v>
      </c>
      <c r="M79" s="304"/>
      <c r="N79" s="304">
        <v>0.97009172477193684</v>
      </c>
      <c r="O79" s="304">
        <v>1.0748196259423251</v>
      </c>
      <c r="P79" s="304">
        <v>1.402193598433684</v>
      </c>
      <c r="Q79" s="304"/>
      <c r="R79" s="304">
        <v>0.33588495519702277</v>
      </c>
      <c r="S79" s="304">
        <v>0.38211774153265177</v>
      </c>
      <c r="T79" s="304">
        <v>0.54628094135024674</v>
      </c>
      <c r="U79" s="304"/>
      <c r="V79" s="304">
        <v>0.4740154399646484</v>
      </c>
      <c r="W79" s="304">
        <v>0.49477511929822304</v>
      </c>
      <c r="X79" s="304">
        <v>0.58599257772203917</v>
      </c>
      <c r="Y79" s="304"/>
      <c r="Z79" s="304">
        <v>1.4642176308418002</v>
      </c>
      <c r="AA79" s="304">
        <v>1.5653286149586896</v>
      </c>
      <c r="AB79" s="304">
        <v>1.4564507177382098</v>
      </c>
      <c r="AC79" s="304"/>
      <c r="AD79" s="304">
        <v>1.6929599405962334</v>
      </c>
      <c r="AE79" s="304">
        <v>1.6557413784987149</v>
      </c>
      <c r="AF79" s="304">
        <v>1.5043192637997416</v>
      </c>
      <c r="AG79" s="304"/>
      <c r="AH79" s="304">
        <v>0.99225390592580676</v>
      </c>
      <c r="AI79" s="304">
        <v>1.0111131407119178</v>
      </c>
      <c r="AJ79" s="304">
        <v>0.83896010736613402</v>
      </c>
      <c r="AK79" s="304"/>
      <c r="AL79" s="304">
        <v>0.41904407561817564</v>
      </c>
      <c r="AM79" s="304">
        <v>0.47146456350642957</v>
      </c>
      <c r="AN79" s="304">
        <v>0.39935551961553795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11.376788430301087</v>
      </c>
      <c r="C80" s="305">
        <f t="shared" si="77"/>
        <v>11.579804901599328</v>
      </c>
      <c r="D80" s="305">
        <f t="shared" si="78"/>
        <v>12.189612973814455</v>
      </c>
      <c r="E80" s="304"/>
      <c r="F80" s="304">
        <v>8.7409087684785485E-3</v>
      </c>
      <c r="G80" s="304">
        <v>1.1822493152425983E-2</v>
      </c>
      <c r="H80" s="304">
        <v>1.8344079721113623E-2</v>
      </c>
      <c r="I80" s="304"/>
      <c r="J80" s="304">
        <v>0.46266954440121072</v>
      </c>
      <c r="K80" s="304">
        <v>0.63685228824064766</v>
      </c>
      <c r="L80" s="304">
        <v>0.89063894165233559</v>
      </c>
      <c r="M80" s="304"/>
      <c r="N80" s="304">
        <v>1.6888809254832813</v>
      </c>
      <c r="O80" s="304">
        <v>1.9393482995632176</v>
      </c>
      <c r="P80" s="304">
        <v>2.6927764616197409</v>
      </c>
      <c r="Q80" s="304"/>
      <c r="R80" s="304">
        <v>1.0197299498199395</v>
      </c>
      <c r="S80" s="304">
        <v>1.0389645665969434</v>
      </c>
      <c r="T80" s="304">
        <v>1.3315739527043888</v>
      </c>
      <c r="U80" s="304"/>
      <c r="V80" s="304">
        <v>0.76245576822247763</v>
      </c>
      <c r="W80" s="304">
        <v>0.82237792694955381</v>
      </c>
      <c r="X80" s="304">
        <v>1.1540207663745392</v>
      </c>
      <c r="Y80" s="304"/>
      <c r="Z80" s="304">
        <v>2.8189743911157907</v>
      </c>
      <c r="AA80" s="304">
        <v>2.8544858414866261</v>
      </c>
      <c r="AB80" s="304">
        <v>2.8518030871929279</v>
      </c>
      <c r="AC80" s="304"/>
      <c r="AD80" s="304">
        <v>2.6147027641894121</v>
      </c>
      <c r="AE80" s="304">
        <v>2.3953322161003854</v>
      </c>
      <c r="AF80" s="304">
        <v>1.8148473787545543</v>
      </c>
      <c r="AG80" s="304"/>
      <c r="AH80" s="304">
        <v>1.6897367551608786</v>
      </c>
      <c r="AI80" s="304">
        <v>1.6265286576940201</v>
      </c>
      <c r="AJ80" s="304">
        <v>1.272969235542821</v>
      </c>
      <c r="AK80" s="304"/>
      <c r="AL80" s="304">
        <v>0.31089742313961777</v>
      </c>
      <c r="AM80" s="304">
        <v>0.25409261181550691</v>
      </c>
      <c r="AN80" s="304">
        <v>0.16263907025203378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7.9133017712611275</v>
      </c>
      <c r="C81" s="305">
        <f t="shared" si="77"/>
        <v>8.4313965888530937</v>
      </c>
      <c r="D81" s="305">
        <f t="shared" si="78"/>
        <v>8.9176481842879891</v>
      </c>
      <c r="E81" s="304"/>
      <c r="F81" s="304">
        <v>5.3152058081413857E-2</v>
      </c>
      <c r="G81" s="304">
        <v>7.3069882959435353E-2</v>
      </c>
      <c r="H81" s="304">
        <v>0.10326758979195862</v>
      </c>
      <c r="I81" s="304"/>
      <c r="J81" s="304">
        <v>0.4251810319071877</v>
      </c>
      <c r="K81" s="304">
        <v>0.58122154753221567</v>
      </c>
      <c r="L81" s="304">
        <v>0.82355410319062605</v>
      </c>
      <c r="M81" s="304"/>
      <c r="N81" s="304">
        <v>1.6146975979303331</v>
      </c>
      <c r="O81" s="304">
        <v>1.730052368233205</v>
      </c>
      <c r="P81" s="304">
        <v>2.1702751031876684</v>
      </c>
      <c r="Q81" s="304"/>
      <c r="R81" s="304">
        <v>0.44720459259187184</v>
      </c>
      <c r="S81" s="304">
        <v>0.48953367765700784</v>
      </c>
      <c r="T81" s="304">
        <v>0.64988118887281943</v>
      </c>
      <c r="U81" s="304"/>
      <c r="V81" s="304">
        <v>0.47109233411788454</v>
      </c>
      <c r="W81" s="304">
        <v>0.51265992560667695</v>
      </c>
      <c r="X81" s="304">
        <v>0.62506534469305974</v>
      </c>
      <c r="Y81" s="304"/>
      <c r="Z81" s="304">
        <v>1.5580600953802806</v>
      </c>
      <c r="AA81" s="304">
        <v>1.6415651335247787</v>
      </c>
      <c r="AB81" s="304">
        <v>1.5107830354713594</v>
      </c>
      <c r="AC81" s="304"/>
      <c r="AD81" s="304">
        <v>1.9925552264531046</v>
      </c>
      <c r="AE81" s="304">
        <v>2.1323991043427766</v>
      </c>
      <c r="AF81" s="304">
        <v>1.9631199663397922</v>
      </c>
      <c r="AG81" s="304"/>
      <c r="AH81" s="304">
        <v>1.047194293477961</v>
      </c>
      <c r="AI81" s="304">
        <v>0.95953898930770376</v>
      </c>
      <c r="AJ81" s="304">
        <v>0.7541435538369371</v>
      </c>
      <c r="AK81" s="304"/>
      <c r="AL81" s="304">
        <v>0.30416454132109028</v>
      </c>
      <c r="AM81" s="304">
        <v>0.31135595968929464</v>
      </c>
      <c r="AN81" s="304">
        <v>0.31755829890376891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3.0938631712601272</v>
      </c>
      <c r="C82" s="305">
        <f t="shared" si="77"/>
        <v>3.3663843378610054</v>
      </c>
      <c r="D82" s="305">
        <f t="shared" si="78"/>
        <v>3.3420771845569375</v>
      </c>
      <c r="E82" s="304"/>
      <c r="F82" s="304">
        <v>6.9852738380187301E-3</v>
      </c>
      <c r="G82" s="304">
        <v>9.8778045531821984E-3</v>
      </c>
      <c r="H82" s="304">
        <v>1.1811858062786637E-2</v>
      </c>
      <c r="I82" s="304"/>
      <c r="J82" s="304">
        <v>0.11956972727642991</v>
      </c>
      <c r="K82" s="304">
        <v>0.15958586291973356</v>
      </c>
      <c r="L82" s="304">
        <v>0.2187145797009182</v>
      </c>
      <c r="M82" s="304"/>
      <c r="N82" s="304">
        <v>0.25850248250411934</v>
      </c>
      <c r="O82" s="304">
        <v>0.30108897768053805</v>
      </c>
      <c r="P82" s="304">
        <v>0.39185813254743584</v>
      </c>
      <c r="Q82" s="304"/>
      <c r="R82" s="304">
        <v>8.6836283549059035E-2</v>
      </c>
      <c r="S82" s="304">
        <v>0.1100464473955781</v>
      </c>
      <c r="T82" s="304">
        <v>0.1388146269319476</v>
      </c>
      <c r="U82" s="304"/>
      <c r="V82" s="304">
        <v>9.2228595821478923E-2</v>
      </c>
      <c r="W82" s="304">
        <v>0.10995130113275979</v>
      </c>
      <c r="X82" s="304">
        <v>0.13376559508316557</v>
      </c>
      <c r="Y82" s="304"/>
      <c r="Z82" s="304">
        <v>0.71332904337553038</v>
      </c>
      <c r="AA82" s="304">
        <v>0.85221726207177262</v>
      </c>
      <c r="AB82" s="304">
        <v>1.0042602555319879</v>
      </c>
      <c r="AC82" s="304"/>
      <c r="AD82" s="304">
        <v>0.73460489344718671</v>
      </c>
      <c r="AE82" s="304">
        <v>0.75379695284102965</v>
      </c>
      <c r="AF82" s="304">
        <v>0.74011619113520533</v>
      </c>
      <c r="AG82" s="304"/>
      <c r="AH82" s="304">
        <v>0.66291568519866928</v>
      </c>
      <c r="AI82" s="304">
        <v>0.66273238073328089</v>
      </c>
      <c r="AJ82" s="304">
        <v>0.49761840212451985</v>
      </c>
      <c r="AK82" s="304"/>
      <c r="AL82" s="304">
        <v>0.41889118624963517</v>
      </c>
      <c r="AM82" s="304">
        <v>0.40708734853313056</v>
      </c>
      <c r="AN82" s="304">
        <v>0.20511754343897004</v>
      </c>
    </row>
    <row r="83" spans="1:40" x14ac:dyDescent="0.2">
      <c r="A83" s="39" t="str">
        <f t="shared" si="76"/>
        <v>Elementary occupations</v>
      </c>
      <c r="B83" s="307">
        <f t="shared" si="79"/>
        <v>16.176631389030639</v>
      </c>
      <c r="C83" s="307">
        <f t="shared" si="77"/>
        <v>16.527544791082118</v>
      </c>
      <c r="D83" s="307">
        <f t="shared" si="78"/>
        <v>16.16791598032529</v>
      </c>
      <c r="E83" s="307"/>
      <c r="F83" s="307">
        <v>1.4590959626246168E-2</v>
      </c>
      <c r="G83" s="307">
        <v>1.9968868114009723E-2</v>
      </c>
      <c r="H83" s="307">
        <v>2.7473305479926356E-2</v>
      </c>
      <c r="I83" s="307"/>
      <c r="J83" s="307">
        <v>0.30294676579000718</v>
      </c>
      <c r="K83" s="307">
        <v>0.41504722806579269</v>
      </c>
      <c r="L83" s="307">
        <v>0.47213676396265025</v>
      </c>
      <c r="M83" s="307"/>
      <c r="N83" s="307">
        <v>0.89465506510979009</v>
      </c>
      <c r="O83" s="307">
        <v>1.004606632564079</v>
      </c>
      <c r="P83" s="307">
        <v>1.1797597952101504</v>
      </c>
      <c r="Q83" s="307"/>
      <c r="R83" s="307">
        <v>0.64668928149006322</v>
      </c>
      <c r="S83" s="307">
        <v>0.71739968675272614</v>
      </c>
      <c r="T83" s="307">
        <v>0.87381970127367148</v>
      </c>
      <c r="U83" s="307"/>
      <c r="V83" s="307">
        <v>0.30462901634070677</v>
      </c>
      <c r="W83" s="307">
        <v>0.2912144536258694</v>
      </c>
      <c r="X83" s="307">
        <v>0.37192921918430233</v>
      </c>
      <c r="Y83" s="307"/>
      <c r="Z83" s="307">
        <v>1.7922987166056763</v>
      </c>
      <c r="AA83" s="307">
        <v>1.8084782950687737</v>
      </c>
      <c r="AB83" s="307">
        <v>1.9087643293642744</v>
      </c>
      <c r="AC83" s="307"/>
      <c r="AD83" s="307">
        <v>4.432574312505329</v>
      </c>
      <c r="AE83" s="307">
        <v>4.5639157535363957</v>
      </c>
      <c r="AF83" s="307">
        <v>4.4889687761144099</v>
      </c>
      <c r="AG83" s="307"/>
      <c r="AH83" s="307">
        <v>5.9826083272471378</v>
      </c>
      <c r="AI83" s="307">
        <v>6.5426853186554945</v>
      </c>
      <c r="AJ83" s="307">
        <v>6.3509806130987467</v>
      </c>
      <c r="AK83" s="307"/>
      <c r="AL83" s="307">
        <v>1.8056389443156813</v>
      </c>
      <c r="AM83" s="307">
        <v>1.1642285546989775</v>
      </c>
      <c r="AN83" s="307">
        <v>0.49408347663715635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Cambridge and Peterborough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125.63700000000009</v>
      </c>
      <c r="C92" s="305">
        <f>SUM(C93:C101)</f>
        <v>131.36900000000003</v>
      </c>
      <c r="D92" s="305">
        <f>SUM(D93:D101)</f>
        <v>140.28500000000005</v>
      </c>
      <c r="E92" s="304"/>
      <c r="F92" s="305">
        <f>SUM(F93:F101)</f>
        <v>3.701565625171571</v>
      </c>
      <c r="G92" s="305">
        <f>SUM(G93:G101)</f>
        <v>4.6234996585760539</v>
      </c>
      <c r="H92" s="305">
        <f>SUM(H93:H101)</f>
        <v>5.8780415763462592</v>
      </c>
      <c r="I92" s="304"/>
      <c r="J92" s="305">
        <f>SUM(J93:J101)</f>
        <v>21.753882988405024</v>
      </c>
      <c r="K92" s="305">
        <f>SUM(K93:K101)</f>
        <v>27.122377020604478</v>
      </c>
      <c r="L92" s="305">
        <f>SUM(L93:L101)</f>
        <v>33.882691979310664</v>
      </c>
      <c r="M92" s="304"/>
      <c r="N92" s="305">
        <f>SUM(N93:N101)</f>
        <v>31.351771200098415</v>
      </c>
      <c r="O92" s="305">
        <f>SUM(O93:O101)</f>
        <v>32.309910781687698</v>
      </c>
      <c r="P92" s="305">
        <f>SUM(P93:P101)</f>
        <v>38.140208958682656</v>
      </c>
      <c r="Q92" s="304"/>
      <c r="R92" s="305">
        <f>SUM(R93:R101)</f>
        <v>11.57772355922229</v>
      </c>
      <c r="S92" s="305">
        <f>SUM(S93:S101)</f>
        <v>9.9778206544456616</v>
      </c>
      <c r="T92" s="305">
        <f>SUM(T93:T101)</f>
        <v>9.7273824098867383</v>
      </c>
      <c r="U92" s="304"/>
      <c r="V92" s="305">
        <f>SUM(V93:V101)</f>
        <v>5.9525096684143159</v>
      </c>
      <c r="W92" s="305">
        <f>SUM(W93:W101)</f>
        <v>5.8516211925749069</v>
      </c>
      <c r="X92" s="305">
        <f>SUM(X93:X101)</f>
        <v>6.5973287262188487</v>
      </c>
      <c r="Y92" s="304"/>
      <c r="Z92" s="305">
        <f>SUM(Z93:Z101)</f>
        <v>23.553183887154589</v>
      </c>
      <c r="AA92" s="305">
        <f>SUM(AA93:AA101)</f>
        <v>26.362350423185571</v>
      </c>
      <c r="AB92" s="305">
        <f>SUM(AB93:AB101)</f>
        <v>28.392130261437423</v>
      </c>
      <c r="AC92" s="304"/>
      <c r="AD92" s="305">
        <f>SUM(AD93:AD101)</f>
        <v>19.01286198920242</v>
      </c>
      <c r="AE92" s="305">
        <f>SUM(AE93:AE101)</f>
        <v>18.60082669058076</v>
      </c>
      <c r="AF92" s="305">
        <f>SUM(AF93:AF101)</f>
        <v>14.185961947239003</v>
      </c>
      <c r="AG92" s="304"/>
      <c r="AH92" s="305">
        <f>SUM(AH93:AH101)</f>
        <v>7.5489251302060421</v>
      </c>
      <c r="AI92" s="305">
        <f>SUM(AI93:AI101)</f>
        <v>5.6245260218459494</v>
      </c>
      <c r="AJ92" s="305">
        <f>SUM(AJ93:AJ101)</f>
        <v>2.677983385685712</v>
      </c>
      <c r="AK92" s="304"/>
      <c r="AL92" s="305">
        <f>SUM(AL93:AL101)</f>
        <v>1.1845759521254222</v>
      </c>
      <c r="AM92" s="305">
        <f>SUM(AM93:AM101)</f>
        <v>0.89606755649898273</v>
      </c>
      <c r="AN92" s="305">
        <f>SUM(AN93:AN101)</f>
        <v>0.80327075519274049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5.6817318636107839</v>
      </c>
      <c r="C93" s="305">
        <f t="shared" ref="C93:D93" si="81">SUM(G93,K93,O93,S93,W93,AA93,AE93,AI93,AM93)</f>
        <v>5.6360325379772407</v>
      </c>
      <c r="D93" s="305">
        <f t="shared" si="81"/>
        <v>6.451720245587711</v>
      </c>
      <c r="E93" s="304"/>
      <c r="F93" s="304">
        <v>9.9751033378805531E-2</v>
      </c>
      <c r="G93" s="304">
        <v>0.12656293342049743</v>
      </c>
      <c r="H93" s="304">
        <v>0.17430298682600773</v>
      </c>
      <c r="I93" s="304"/>
      <c r="J93" s="304">
        <v>0.9422671150550439</v>
      </c>
      <c r="K93" s="304">
        <v>1.1136769533880326</v>
      </c>
      <c r="L93" s="304">
        <v>1.3756858059652388</v>
      </c>
      <c r="M93" s="304"/>
      <c r="N93" s="304">
        <v>1.766726097214699</v>
      </c>
      <c r="O93" s="304">
        <v>1.7427709444493853</v>
      </c>
      <c r="P93" s="304">
        <v>2.1412465170836521</v>
      </c>
      <c r="Q93" s="304"/>
      <c r="R93" s="304">
        <v>1.0280333173315712</v>
      </c>
      <c r="S93" s="304">
        <v>0.95394243863951012</v>
      </c>
      <c r="T93" s="304">
        <v>1.1144659760068065</v>
      </c>
      <c r="U93" s="304"/>
      <c r="V93" s="304">
        <v>0.25260329066066761</v>
      </c>
      <c r="W93" s="304">
        <v>0.21063070476766044</v>
      </c>
      <c r="X93" s="304">
        <v>0.21405240901732306</v>
      </c>
      <c r="Y93" s="304"/>
      <c r="Z93" s="304">
        <v>0.866713138027702</v>
      </c>
      <c r="AA93" s="304">
        <v>0.84744297949652569</v>
      </c>
      <c r="AB93" s="304">
        <v>0.87370038474611056</v>
      </c>
      <c r="AC93" s="304"/>
      <c r="AD93" s="304">
        <v>0.45205105377046223</v>
      </c>
      <c r="AE93" s="304">
        <v>0.39015707676032801</v>
      </c>
      <c r="AF93" s="304">
        <v>0.3408040864442084</v>
      </c>
      <c r="AG93" s="304"/>
      <c r="AH93" s="304">
        <v>0.18619244978536489</v>
      </c>
      <c r="AI93" s="304">
        <v>0.15227835737506543</v>
      </c>
      <c r="AJ93" s="304">
        <v>0.11064566580078022</v>
      </c>
      <c r="AK93" s="304"/>
      <c r="AL93" s="304">
        <v>8.7394368386467969E-2</v>
      </c>
      <c r="AM93" s="304">
        <v>9.8570149680236196E-2</v>
      </c>
      <c r="AN93" s="304">
        <v>0.10681641369758314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47.543445638885693</v>
      </c>
      <c r="C94" s="305">
        <f t="shared" ref="C94:C101" si="83">SUM(G94,K94,O94,S94,W94,AA94,AE94,AI94,AM94)</f>
        <v>48.900769577814934</v>
      </c>
      <c r="D94" s="305">
        <f t="shared" ref="D94:D101" si="84">SUM(H94,L94,P94,T94,X94,AB94,AF94,AJ94,AN94)</f>
        <v>54.457082831025367</v>
      </c>
      <c r="E94" s="305"/>
      <c r="F94" s="304">
        <v>3.3445149565170929</v>
      </c>
      <c r="G94" s="304">
        <v>4.1078032296113811</v>
      </c>
      <c r="H94" s="304">
        <v>5.1219673357399289</v>
      </c>
      <c r="I94" s="304"/>
      <c r="J94" s="304">
        <v>16.925827649167186</v>
      </c>
      <c r="K94" s="304">
        <v>20.253303816314958</v>
      </c>
      <c r="L94" s="304">
        <v>24.616829040330376</v>
      </c>
      <c r="M94" s="304"/>
      <c r="N94" s="304">
        <v>17.058380853818193</v>
      </c>
      <c r="O94" s="304">
        <v>15.634485226342752</v>
      </c>
      <c r="P94" s="304">
        <v>16.788339791341762</v>
      </c>
      <c r="Q94" s="304"/>
      <c r="R94" s="304">
        <v>2.9569638429517124</v>
      </c>
      <c r="S94" s="304">
        <v>1.5550005598731211</v>
      </c>
      <c r="T94" s="304">
        <v>0.89980236583835094</v>
      </c>
      <c r="U94" s="304"/>
      <c r="V94" s="304">
        <v>1.0640981932337634</v>
      </c>
      <c r="W94" s="304">
        <v>1.0475818635324883</v>
      </c>
      <c r="X94" s="304">
        <v>1.1989742791616931</v>
      </c>
      <c r="Y94" s="304"/>
      <c r="Z94" s="304">
        <v>2.7216555020410844</v>
      </c>
      <c r="AA94" s="304">
        <v>2.9219954521185163</v>
      </c>
      <c r="AB94" s="304">
        <v>3.172489294142617</v>
      </c>
      <c r="AC94" s="304"/>
      <c r="AD94" s="304">
        <v>1.9880637838962758</v>
      </c>
      <c r="AE94" s="304">
        <v>1.9407543642721694</v>
      </c>
      <c r="AF94" s="304">
        <v>1.6093233999832426</v>
      </c>
      <c r="AG94" s="304"/>
      <c r="AH94" s="304">
        <v>1.324881062321168</v>
      </c>
      <c r="AI94" s="304">
        <v>1.2613306886149009</v>
      </c>
      <c r="AJ94" s="304">
        <v>0.86375841712522961</v>
      </c>
      <c r="AK94" s="304"/>
      <c r="AL94" s="304">
        <v>0.15905979493922814</v>
      </c>
      <c r="AM94" s="304">
        <v>0.17851437713465684</v>
      </c>
      <c r="AN94" s="304">
        <v>0.18559890736216081</v>
      </c>
    </row>
    <row r="95" spans="1:40" x14ac:dyDescent="0.2">
      <c r="A95" s="13" t="str">
        <f t="shared" si="80"/>
        <v>Associate professional occupations</v>
      </c>
      <c r="B95" s="305">
        <f t="shared" si="82"/>
        <v>16.327761742023046</v>
      </c>
      <c r="C95" s="305">
        <f t="shared" si="83"/>
        <v>20.091405433265244</v>
      </c>
      <c r="D95" s="305">
        <f t="shared" si="84"/>
        <v>23.25781815151451</v>
      </c>
      <c r="E95" s="305"/>
      <c r="F95" s="304">
        <v>0.13814336010118325</v>
      </c>
      <c r="G95" s="304">
        <v>0.21502633665540072</v>
      </c>
      <c r="H95" s="304">
        <v>0.33843966866450631</v>
      </c>
      <c r="I95" s="304"/>
      <c r="J95" s="304">
        <v>1.7601471924928449</v>
      </c>
      <c r="K95" s="304">
        <v>2.658260992905404</v>
      </c>
      <c r="L95" s="304">
        <v>3.7800811457861272</v>
      </c>
      <c r="M95" s="304"/>
      <c r="N95" s="304">
        <v>4.8538672692185632</v>
      </c>
      <c r="O95" s="304">
        <v>6.3008180060752377</v>
      </c>
      <c r="P95" s="304">
        <v>8.4896957097861208</v>
      </c>
      <c r="Q95" s="304"/>
      <c r="R95" s="304">
        <v>1.990980797834462</v>
      </c>
      <c r="S95" s="304">
        <v>1.9974876732875932</v>
      </c>
      <c r="T95" s="304">
        <v>1.6769111526408134</v>
      </c>
      <c r="U95" s="304"/>
      <c r="V95" s="304">
        <v>0.94891986154889008</v>
      </c>
      <c r="W95" s="304">
        <v>0.97672768469962779</v>
      </c>
      <c r="X95" s="304">
        <v>1.1735137160561968</v>
      </c>
      <c r="Y95" s="304"/>
      <c r="Z95" s="304">
        <v>3.0915009366677717</v>
      </c>
      <c r="AA95" s="304">
        <v>4.0551881660336608</v>
      </c>
      <c r="AB95" s="304">
        <v>4.5880876506688084</v>
      </c>
      <c r="AC95" s="304"/>
      <c r="AD95" s="304">
        <v>2.3007781740130402</v>
      </c>
      <c r="AE95" s="304">
        <v>2.6922122431658599</v>
      </c>
      <c r="AF95" s="304">
        <v>2.3186507847524052</v>
      </c>
      <c r="AG95" s="304"/>
      <c r="AH95" s="304">
        <v>1.1064273175133761</v>
      </c>
      <c r="AI95" s="304">
        <v>1.070070630839369</v>
      </c>
      <c r="AJ95" s="304">
        <v>0.72452684503796483</v>
      </c>
      <c r="AK95" s="304"/>
      <c r="AL95" s="304">
        <v>0.13699683263291582</v>
      </c>
      <c r="AM95" s="304">
        <v>0.12561369960309288</v>
      </c>
      <c r="AN95" s="304">
        <v>0.16791147812156249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14.362012428017973</v>
      </c>
      <c r="C96" s="305">
        <f t="shared" si="83"/>
        <v>14.421596566150962</v>
      </c>
      <c r="D96" s="305">
        <f t="shared" si="84"/>
        <v>11.462748853721088</v>
      </c>
      <c r="E96" s="305"/>
      <c r="F96" s="304">
        <v>7.3280811579428354E-2</v>
      </c>
      <c r="G96" s="304">
        <v>0.10541188681145025</v>
      </c>
      <c r="H96" s="304">
        <v>0.14696679595502832</v>
      </c>
      <c r="I96" s="304"/>
      <c r="J96" s="304">
        <v>0.85501678424829386</v>
      </c>
      <c r="K96" s="304">
        <v>1.2245592108235015</v>
      </c>
      <c r="L96" s="304">
        <v>1.392397184012899</v>
      </c>
      <c r="M96" s="304"/>
      <c r="N96" s="304">
        <v>2.7098298326373018</v>
      </c>
      <c r="O96" s="304">
        <v>3.0488440591566159</v>
      </c>
      <c r="P96" s="304">
        <v>3.4419942717894512</v>
      </c>
      <c r="Q96" s="304"/>
      <c r="R96" s="304">
        <v>1.6570079916739511</v>
      </c>
      <c r="S96" s="304">
        <v>1.8157094770923252</v>
      </c>
      <c r="T96" s="304">
        <v>2.0326532811140914</v>
      </c>
      <c r="U96" s="304"/>
      <c r="V96" s="304">
        <v>1.0719800188162083</v>
      </c>
      <c r="W96" s="304">
        <v>1.0564986219157899</v>
      </c>
      <c r="X96" s="304">
        <v>0.98754476771087329</v>
      </c>
      <c r="Y96" s="304"/>
      <c r="Z96" s="304">
        <v>3.0061464076106854</v>
      </c>
      <c r="AA96" s="304">
        <v>3.4465110153402168</v>
      </c>
      <c r="AB96" s="304">
        <v>2.6798209125110843</v>
      </c>
      <c r="AC96" s="304"/>
      <c r="AD96" s="304">
        <v>3.035417327592365</v>
      </c>
      <c r="AE96" s="304">
        <v>2.5685494849009247</v>
      </c>
      <c r="AF96" s="304">
        <v>0.67588037014837843</v>
      </c>
      <c r="AG96" s="304"/>
      <c r="AH96" s="304">
        <v>1.7887594587629518</v>
      </c>
      <c r="AI96" s="304">
        <v>1.0555044693429461</v>
      </c>
      <c r="AJ96" s="304">
        <v>8.2240328427455212E-2</v>
      </c>
      <c r="AK96" s="304"/>
      <c r="AL96" s="304">
        <v>0.16457379509678777</v>
      </c>
      <c r="AM96" s="304">
        <v>0.10000834076719141</v>
      </c>
      <c r="AN96" s="304">
        <v>2.3250942051825912E-2</v>
      </c>
    </row>
    <row r="97" spans="1:40" x14ac:dyDescent="0.2">
      <c r="A97" s="13" t="str">
        <f t="shared" si="80"/>
        <v>Skilled trades occupations</v>
      </c>
      <c r="B97" s="305">
        <f t="shared" si="82"/>
        <v>1.3738176910589719</v>
      </c>
      <c r="C97" s="305">
        <f t="shared" si="83"/>
        <v>1.3438154080254554</v>
      </c>
      <c r="D97" s="305">
        <f t="shared" si="84"/>
        <v>1.159196819439744</v>
      </c>
      <c r="E97" s="304"/>
      <c r="F97" s="304">
        <v>1.1954983019158746E-2</v>
      </c>
      <c r="G97" s="304">
        <v>1.8030296248350494E-2</v>
      </c>
      <c r="H97" s="304">
        <v>2.7092387896964283E-2</v>
      </c>
      <c r="I97" s="304"/>
      <c r="J97" s="304">
        <v>2.6796207221470109E-2</v>
      </c>
      <c r="K97" s="304">
        <v>3.9658310967972114E-2</v>
      </c>
      <c r="L97" s="304">
        <v>5.3998590545265353E-2</v>
      </c>
      <c r="M97" s="304"/>
      <c r="N97" s="304">
        <v>0.15808577423936832</v>
      </c>
      <c r="O97" s="304">
        <v>0.19151469900192364</v>
      </c>
      <c r="P97" s="304">
        <v>0.23935613069162168</v>
      </c>
      <c r="Q97" s="304"/>
      <c r="R97" s="304">
        <v>7.5847364001958698E-2</v>
      </c>
      <c r="S97" s="304">
        <v>7.5785586948228498E-2</v>
      </c>
      <c r="T97" s="304">
        <v>8.3338918292137729E-2</v>
      </c>
      <c r="U97" s="304"/>
      <c r="V97" s="304">
        <v>7.0484881027493798E-2</v>
      </c>
      <c r="W97" s="304">
        <v>7.3697958252618379E-2</v>
      </c>
      <c r="X97" s="304">
        <v>9.3262731822087719E-2</v>
      </c>
      <c r="Y97" s="304"/>
      <c r="Z97" s="304">
        <v>0.29882218744009564</v>
      </c>
      <c r="AA97" s="304">
        <v>0.3023423530954687</v>
      </c>
      <c r="AB97" s="304">
        <v>0.27317040038928297</v>
      </c>
      <c r="AC97" s="304"/>
      <c r="AD97" s="304">
        <v>0.48173366812103752</v>
      </c>
      <c r="AE97" s="304">
        <v>0.4284548688868825</v>
      </c>
      <c r="AF97" s="304">
        <v>0.21626610894239109</v>
      </c>
      <c r="AG97" s="304"/>
      <c r="AH97" s="304">
        <v>0.1984257692347422</v>
      </c>
      <c r="AI97" s="304">
        <v>0.17125874746897735</v>
      </c>
      <c r="AJ97" s="304">
        <v>0.14653687375235136</v>
      </c>
      <c r="AK97" s="304"/>
      <c r="AL97" s="304">
        <v>5.166685675364701E-2</v>
      </c>
      <c r="AM97" s="304">
        <v>4.3072587155033641E-2</v>
      </c>
      <c r="AN97" s="304">
        <v>2.6174677107641962E-2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32.571707869514135</v>
      </c>
      <c r="C98" s="305">
        <f t="shared" si="83"/>
        <v>33.959038753787794</v>
      </c>
      <c r="D98" s="305">
        <f t="shared" si="84"/>
        <v>37.690994684545622</v>
      </c>
      <c r="E98" s="304"/>
      <c r="F98" s="304">
        <v>1.7666122900272609E-2</v>
      </c>
      <c r="G98" s="304">
        <v>2.7029348699094412E-2</v>
      </c>
      <c r="H98" s="304">
        <v>3.9898981661762783E-2</v>
      </c>
      <c r="I98" s="304"/>
      <c r="J98" s="304">
        <v>1.044827460612324</v>
      </c>
      <c r="K98" s="304">
        <v>1.5600740943184608</v>
      </c>
      <c r="L98" s="304">
        <v>2.3197589916431043</v>
      </c>
      <c r="M98" s="304"/>
      <c r="N98" s="304">
        <v>4.1044245560863137</v>
      </c>
      <c r="O98" s="304">
        <v>4.6236412507308495</v>
      </c>
      <c r="P98" s="304">
        <v>6.101040899978817</v>
      </c>
      <c r="Q98" s="304"/>
      <c r="R98" s="304">
        <v>3.4225709731905889</v>
      </c>
      <c r="S98" s="304">
        <v>3.1235608391565739</v>
      </c>
      <c r="T98" s="304">
        <v>3.3770269222950318</v>
      </c>
      <c r="U98" s="304"/>
      <c r="V98" s="304">
        <v>2.1754591114439958</v>
      </c>
      <c r="W98" s="304">
        <v>2.0890258522807659</v>
      </c>
      <c r="X98" s="304">
        <v>2.4636482189545337</v>
      </c>
      <c r="Y98" s="304"/>
      <c r="Z98" s="304">
        <v>12.019462438996987</v>
      </c>
      <c r="AA98" s="304">
        <v>13.296981522284836</v>
      </c>
      <c r="AB98" s="304">
        <v>15.417889534996283</v>
      </c>
      <c r="AC98" s="304"/>
      <c r="AD98" s="304">
        <v>8.4962997680745502</v>
      </c>
      <c r="AE98" s="304">
        <v>8.5491604087592492</v>
      </c>
      <c r="AF98" s="304">
        <v>7.5590209261570509</v>
      </c>
      <c r="AG98" s="304"/>
      <c r="AH98" s="304">
        <v>1.1459899544543199</v>
      </c>
      <c r="AI98" s="304">
        <v>0.57547274396127546</v>
      </c>
      <c r="AJ98" s="304">
        <v>0.33505001505323356</v>
      </c>
      <c r="AK98" s="304"/>
      <c r="AL98" s="304">
        <v>0.14500748375478248</v>
      </c>
      <c r="AM98" s="304">
        <v>0.11409269359668849</v>
      </c>
      <c r="AN98" s="304">
        <v>7.7660193805808117E-2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1.5260478549590473</v>
      </c>
      <c r="C99" s="305">
        <f t="shared" si="83"/>
        <v>1.7039810007258807</v>
      </c>
      <c r="D99" s="305">
        <f>SUM(H99,L99,P99,T99,X99,AB99,AF99,AJ99,AN99)</f>
        <v>1.7687010162876515</v>
      </c>
      <c r="E99" s="304"/>
      <c r="F99" s="304">
        <v>6.6965100421702206E-3</v>
      </c>
      <c r="G99" s="304">
        <v>1.0119809846545176E-2</v>
      </c>
      <c r="H99" s="304">
        <v>1.3175554532140671E-2</v>
      </c>
      <c r="I99" s="304"/>
      <c r="J99" s="304">
        <v>0.11930085917293071</v>
      </c>
      <c r="K99" s="304">
        <v>0.16956587624109756</v>
      </c>
      <c r="L99" s="304">
        <v>0.21616645830986059</v>
      </c>
      <c r="M99" s="304"/>
      <c r="N99" s="304">
        <v>0.38212935614092391</v>
      </c>
      <c r="O99" s="304">
        <v>0.43262616696091377</v>
      </c>
      <c r="P99" s="304">
        <v>0.50755516324336236</v>
      </c>
      <c r="Q99" s="304"/>
      <c r="R99" s="304">
        <v>0.20085027426513541</v>
      </c>
      <c r="S99" s="304">
        <v>0.17885557444230563</v>
      </c>
      <c r="T99" s="304">
        <v>0.18624546232038447</v>
      </c>
      <c r="U99" s="304"/>
      <c r="V99" s="304">
        <v>0.1466555099155139</v>
      </c>
      <c r="W99" s="304">
        <v>0.16360931765350348</v>
      </c>
      <c r="X99" s="304">
        <v>0.19103130212968675</v>
      </c>
      <c r="Y99" s="304"/>
      <c r="Z99" s="304">
        <v>0.28814617343938831</v>
      </c>
      <c r="AA99" s="304">
        <v>0.33728536471756859</v>
      </c>
      <c r="AB99" s="304">
        <v>0.35170629712753143</v>
      </c>
      <c r="AC99" s="304"/>
      <c r="AD99" s="304">
        <v>0.26324324880272693</v>
      </c>
      <c r="AE99" s="304">
        <v>0.28463075436348206</v>
      </c>
      <c r="AF99" s="304">
        <v>0.20108429844601308</v>
      </c>
      <c r="AG99" s="304"/>
      <c r="AH99" s="304">
        <v>9.061401661322295E-2</v>
      </c>
      <c r="AI99" s="304">
        <v>9.0892589406563778E-2</v>
      </c>
      <c r="AJ99" s="304">
        <v>5.6411472599499961E-2</v>
      </c>
      <c r="AK99" s="304"/>
      <c r="AL99" s="304">
        <v>2.8411906567034764E-2</v>
      </c>
      <c r="AM99" s="304">
        <v>3.6395547093900561E-2</v>
      </c>
      <c r="AN99" s="304">
        <v>4.5325007579172065E-2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0.94333373127048226</v>
      </c>
      <c r="C100" s="305">
        <f t="shared" si="83"/>
        <v>1.0448085532837625</v>
      </c>
      <c r="D100" s="305">
        <f t="shared" si="84"/>
        <v>0.9126534597642898</v>
      </c>
      <c r="E100" s="304"/>
      <c r="F100" s="304">
        <v>7.0018213579977045E-3</v>
      </c>
      <c r="G100" s="304">
        <v>1.0723534511959506E-2</v>
      </c>
      <c r="H100" s="304">
        <v>1.3593290835781381E-2</v>
      </c>
      <c r="I100" s="304"/>
      <c r="J100" s="304">
        <v>1.8209949654908991E-2</v>
      </c>
      <c r="K100" s="304">
        <v>3.1594779997276855E-2</v>
      </c>
      <c r="L100" s="304">
        <v>3.6699986832210076E-2</v>
      </c>
      <c r="M100" s="304"/>
      <c r="N100" s="304">
        <v>8.308215669007861E-2</v>
      </c>
      <c r="O100" s="304">
        <v>0.10332448339938578</v>
      </c>
      <c r="P100" s="304">
        <v>0.12349561298557066</v>
      </c>
      <c r="Q100" s="304"/>
      <c r="R100" s="304">
        <v>3.5822575824665664E-2</v>
      </c>
      <c r="S100" s="304">
        <v>4.7105539198659487E-2</v>
      </c>
      <c r="T100" s="304">
        <v>5.5631883395661504E-2</v>
      </c>
      <c r="U100" s="304"/>
      <c r="V100" s="304">
        <v>8.9409858338499515E-2</v>
      </c>
      <c r="W100" s="304">
        <v>0.10528722182781428</v>
      </c>
      <c r="X100" s="304">
        <v>0.13413208287341616</v>
      </c>
      <c r="Y100" s="304"/>
      <c r="Z100" s="304">
        <v>0.19611165328829272</v>
      </c>
      <c r="AA100" s="304">
        <v>0.24022587847353336</v>
      </c>
      <c r="AB100" s="304">
        <v>0.25134758451069478</v>
      </c>
      <c r="AC100" s="304"/>
      <c r="AD100" s="304">
        <v>0.22272783325628967</v>
      </c>
      <c r="AE100" s="304">
        <v>0.23583012600503078</v>
      </c>
      <c r="AF100" s="304">
        <v>0.14066758101817933</v>
      </c>
      <c r="AG100" s="304"/>
      <c r="AH100" s="304">
        <v>0.24397235385429794</v>
      </c>
      <c r="AI100" s="304">
        <v>0.2252301010702642</v>
      </c>
      <c r="AJ100" s="304">
        <v>0.10973299275461405</v>
      </c>
      <c r="AK100" s="304"/>
      <c r="AL100" s="304">
        <v>4.6995529005451425E-2</v>
      </c>
      <c r="AM100" s="304">
        <v>4.548688879983822E-2</v>
      </c>
      <c r="AN100" s="304">
        <v>4.7352444558161906E-2</v>
      </c>
    </row>
    <row r="101" spans="1:40" x14ac:dyDescent="0.2">
      <c r="A101" s="39" t="str">
        <f t="shared" si="80"/>
        <v>Elementary occupations</v>
      </c>
      <c r="B101" s="307">
        <f t="shared" si="82"/>
        <v>5.3071411806599498</v>
      </c>
      <c r="C101" s="307">
        <f t="shared" si="83"/>
        <v>4.2675521689687752</v>
      </c>
      <c r="D101" s="307">
        <f t="shared" si="84"/>
        <v>3.1240839381140724</v>
      </c>
      <c r="E101" s="307"/>
      <c r="F101" s="307">
        <v>2.5560262754610566E-3</v>
      </c>
      <c r="G101" s="307">
        <v>2.7922827713752233E-3</v>
      </c>
      <c r="H101" s="307">
        <v>2.6045742341400265E-3</v>
      </c>
      <c r="I101" s="307"/>
      <c r="J101" s="307">
        <v>6.1489770780025252E-2</v>
      </c>
      <c r="K101" s="307">
        <v>7.1682985647774283E-2</v>
      </c>
      <c r="L101" s="307">
        <v>9.1074775885581771E-2</v>
      </c>
      <c r="M101" s="307"/>
      <c r="N101" s="307">
        <v>0.2352453040529732</v>
      </c>
      <c r="O101" s="307">
        <v>0.23188594557063066</v>
      </c>
      <c r="P101" s="307">
        <v>0.30748486178229589</v>
      </c>
      <c r="Q101" s="307"/>
      <c r="R101" s="307">
        <v>0.20964642214824541</v>
      </c>
      <c r="S101" s="307">
        <v>0.23037296580734537</v>
      </c>
      <c r="T101" s="307">
        <v>0.30130644798346112</v>
      </c>
      <c r="U101" s="307"/>
      <c r="V101" s="307">
        <v>0.13289894342928313</v>
      </c>
      <c r="W101" s="307">
        <v>0.12856196764463751</v>
      </c>
      <c r="X101" s="307">
        <v>0.14116921849303907</v>
      </c>
      <c r="Y101" s="307"/>
      <c r="Z101" s="307">
        <v>1.0646254496425829</v>
      </c>
      <c r="AA101" s="307">
        <v>0.91437769162524551</v>
      </c>
      <c r="AB101" s="307">
        <v>0.78391820234501342</v>
      </c>
      <c r="AC101" s="307"/>
      <c r="AD101" s="307">
        <v>1.7725471316756738</v>
      </c>
      <c r="AE101" s="307">
        <v>1.5110773634668337</v>
      </c>
      <c r="AF101" s="307">
        <v>1.1242643913471333</v>
      </c>
      <c r="AG101" s="307"/>
      <c r="AH101" s="307">
        <v>1.4636627476665982</v>
      </c>
      <c r="AI101" s="307">
        <v>1.0224876937665881</v>
      </c>
      <c r="AJ101" s="307">
        <v>0.24908077513458349</v>
      </c>
      <c r="AK101" s="307"/>
      <c r="AL101" s="307">
        <v>0.36446938498910686</v>
      </c>
      <c r="AM101" s="307">
        <v>0.15431327266834452</v>
      </c>
      <c r="AN101" s="307">
        <v>0.12318069090882407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Cambridge and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Cambridge and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Cambridge and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Cambridge and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Cambridge and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Cambridge and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Cambridge and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Cambridge and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Cambridge and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0.45790006725246707</v>
      </c>
      <c r="C8" s="69">
        <v>0.63384879077787804</v>
      </c>
      <c r="D8" s="69">
        <v>0.64331182584745994</v>
      </c>
      <c r="E8" s="69">
        <v>0.72769470236153166</v>
      </c>
      <c r="F8" s="69">
        <v>0.96170036171741724</v>
      </c>
      <c r="G8" s="10"/>
      <c r="H8" s="69">
        <f>F8-D8</f>
        <v>0.3183885358699573</v>
      </c>
      <c r="I8" s="69">
        <f>'RD T1'!E36</f>
        <v>0.43328337438180525</v>
      </c>
      <c r="J8" s="69">
        <f>SUM(H8:I8)</f>
        <v>0.75167191025176261</v>
      </c>
      <c r="L8" t="str">
        <f>A8</f>
        <v>11 Corporate managers and directors</v>
      </c>
      <c r="M8" s="69">
        <v>3.4169569257095063</v>
      </c>
      <c r="N8" s="69">
        <v>4.7276051845646299</v>
      </c>
      <c r="O8" s="69">
        <v>4.5415266406346086</v>
      </c>
      <c r="P8" s="69">
        <v>5.1335393303903576</v>
      </c>
      <c r="Q8" s="69">
        <v>6.6999839282998632</v>
      </c>
      <c r="R8" s="10"/>
      <c r="S8" s="69">
        <f>Q8-O8</f>
        <v>2.1584572876652546</v>
      </c>
      <c r="T8" s="69">
        <f>'RD T1'!E65</f>
        <v>3.054119262424785</v>
      </c>
      <c r="U8" s="69">
        <f>SUM(S8:T8)</f>
        <v>5.2125765500900396</v>
      </c>
      <c r="W8" t="str">
        <f>A8</f>
        <v>11 Corporate managers and directors</v>
      </c>
      <c r="X8" s="69">
        <v>9.0945707968422731</v>
      </c>
      <c r="Y8" s="69">
        <v>11.161713945152377</v>
      </c>
      <c r="Z8" s="69">
        <v>11.713526715338606</v>
      </c>
      <c r="AA8" s="69">
        <v>10.764366605067275</v>
      </c>
      <c r="AB8" s="69">
        <v>12.806655846046628</v>
      </c>
      <c r="AC8" s="69"/>
      <c r="AD8" s="69">
        <f>AB8-Z8</f>
        <v>1.0931291307080215</v>
      </c>
      <c r="AE8" s="69">
        <f>'RD T1'!E94</f>
        <v>6.6422840091264392</v>
      </c>
      <c r="AF8" s="69">
        <f>SUM(AD8:AE8)</f>
        <v>7.7354131398344608</v>
      </c>
      <c r="AH8" t="str">
        <f>L8</f>
        <v>11 Corporate managers and directors</v>
      </c>
      <c r="AI8" s="69">
        <v>1.7037008628970882</v>
      </c>
      <c r="AJ8" s="69">
        <v>1.9136697507191214</v>
      </c>
      <c r="AK8" s="69">
        <v>2.175844631742081</v>
      </c>
      <c r="AL8" s="69">
        <v>1.9190500011733649</v>
      </c>
      <c r="AM8" s="69">
        <v>2.2209949178291284</v>
      </c>
      <c r="AN8" s="69"/>
      <c r="AO8" s="69">
        <f>AM8-AK8</f>
        <v>4.5150286087047409E-2</v>
      </c>
      <c r="AP8" s="69">
        <f>'RD T1'!E123</f>
        <v>1.0920377338960938</v>
      </c>
      <c r="AQ8" s="69">
        <f>SUM(AO8:AP8)</f>
        <v>1.1371880199831412</v>
      </c>
      <c r="AS8" t="str">
        <f>W8</f>
        <v>11 Corporate managers and directors</v>
      </c>
      <c r="AT8" s="69">
        <v>2.6097987609111444</v>
      </c>
      <c r="AU8" s="69">
        <v>2.9060031798344657</v>
      </c>
      <c r="AV8" s="69">
        <v>3.2475645430740112</v>
      </c>
      <c r="AW8" s="69">
        <v>2.8139916834194039</v>
      </c>
      <c r="AX8" s="69">
        <v>3.2303258034792757</v>
      </c>
      <c r="AY8" s="69"/>
      <c r="AZ8" s="69">
        <f>AX8-AV8</f>
        <v>-1.7238739594735542E-2</v>
      </c>
      <c r="BA8" s="69">
        <f>'RD T1'!E152</f>
        <v>1.6009625038126789</v>
      </c>
      <c r="BB8" s="69">
        <f>SUM(AZ8:BA8)</f>
        <v>1.5837237642179434</v>
      </c>
      <c r="BD8" t="str">
        <f>AH8</f>
        <v>11 Corporate managers and directors</v>
      </c>
      <c r="BE8" s="69">
        <v>6.320603400063864</v>
      </c>
      <c r="BF8" s="69">
        <v>7.303234647910446</v>
      </c>
      <c r="BG8" s="69">
        <v>6.9555956234726688</v>
      </c>
      <c r="BH8" s="69">
        <v>6.4200512168122392</v>
      </c>
      <c r="BI8" s="69">
        <v>6.9606190884918684</v>
      </c>
      <c r="BJ8" s="69"/>
      <c r="BK8" s="69">
        <f>BI8-BG8</f>
        <v>5.0234650191995911E-3</v>
      </c>
      <c r="BL8" s="69">
        <f>'RD T1'!E181</f>
        <v>3.0357638467154309</v>
      </c>
      <c r="BM8" s="69">
        <f>SUM(BK8:BL8)</f>
        <v>3.0407873117346305</v>
      </c>
      <c r="BO8" t="str">
        <f>AS8</f>
        <v>11 Corporate managers and directors</v>
      </c>
      <c r="BP8" s="69">
        <v>5.6098300090730184</v>
      </c>
      <c r="BQ8" s="69">
        <v>5.9646575820692798</v>
      </c>
      <c r="BR8" s="69">
        <v>6.1451795920756682</v>
      </c>
      <c r="BS8" s="69">
        <v>4.9286793801399202</v>
      </c>
      <c r="BT8" s="69">
        <v>4.1484839594898251</v>
      </c>
      <c r="BU8" s="69"/>
      <c r="BV8" s="69">
        <f>BT8-BR8</f>
        <v>-1.9966956325858431</v>
      </c>
      <c r="BW8" s="69">
        <f>'RD T1'!E210</f>
        <v>2.2464101425211305</v>
      </c>
      <c r="BX8" s="69">
        <f>SUM(BV8:BW8)</f>
        <v>0.24971450993528732</v>
      </c>
      <c r="BZ8" t="str">
        <f>BD8</f>
        <v>11 Corporate managers and directors</v>
      </c>
      <c r="CA8" s="69">
        <v>4.0382299075102903</v>
      </c>
      <c r="CB8" s="69">
        <v>4.3326449913091771</v>
      </c>
      <c r="CC8" s="69">
        <v>4.1115758513511924</v>
      </c>
      <c r="CD8" s="69">
        <v>3.4689539449007563</v>
      </c>
      <c r="CE8" s="69">
        <v>2.7564830518942616</v>
      </c>
      <c r="CF8" s="69"/>
      <c r="CG8" s="69">
        <f>CE8-CC8</f>
        <v>-1.3550927994569308</v>
      </c>
      <c r="CH8" s="69">
        <f>'RD T1'!E239</f>
        <v>1.4741641103076084</v>
      </c>
      <c r="CI8" s="69">
        <f>SUM(CG8:CH8)</f>
        <v>0.11907131085067757</v>
      </c>
      <c r="CK8" t="str">
        <f>BO8</f>
        <v>11 Corporate managers and directors</v>
      </c>
      <c r="CL8" s="69">
        <v>0.72638657219673641</v>
      </c>
      <c r="CM8" s="69">
        <v>0.89911140195999395</v>
      </c>
      <c r="CN8" s="69">
        <v>0.68654275099148299</v>
      </c>
      <c r="CO8" s="69">
        <v>0.60111749500589573</v>
      </c>
      <c r="CP8" s="69">
        <v>0.54047994341478001</v>
      </c>
      <c r="CQ8" s="69"/>
      <c r="CR8" s="69">
        <f>CP8-CN8</f>
        <v>-0.14606280757670298</v>
      </c>
      <c r="CS8" s="69">
        <f>'RD T1'!E268</f>
        <v>0.17704152113568761</v>
      </c>
      <c r="CT8" s="69">
        <f>SUM(CR8:CS8)</f>
        <v>3.0978713558984627E-2</v>
      </c>
    </row>
    <row r="9" spans="1:98" x14ac:dyDescent="0.2">
      <c r="A9" s="10" t="str">
        <f>name!D5</f>
        <v>12 Other managers and proprietors</v>
      </c>
      <c r="B9" s="69">
        <v>0.17421991030741674</v>
      </c>
      <c r="C9" s="69">
        <v>0.21660087244147613</v>
      </c>
      <c r="D9" s="69">
        <v>0.20784621166505671</v>
      </c>
      <c r="E9" s="69">
        <v>0.27342352712704676</v>
      </c>
      <c r="F9" s="69">
        <v>0.37731663944859617</v>
      </c>
      <c r="H9" s="69">
        <f t="shared" ref="H9:H32" si="26">F9-D9</f>
        <v>0.16947042778353946</v>
      </c>
      <c r="I9" s="69">
        <f>'RD T1'!E37</f>
        <v>0.18576158298127013</v>
      </c>
      <c r="J9" s="69">
        <f t="shared" ref="J9:J32" si="27">SUM(H9:I9)</f>
        <v>0.35523201076480959</v>
      </c>
      <c r="L9" t="str">
        <f t="shared" ref="L9:L32" si="28">A9</f>
        <v>12 Other managers and proprietors</v>
      </c>
      <c r="M9" s="69">
        <v>1.3192717624128136</v>
      </c>
      <c r="N9" s="69">
        <v>1.6808985248884425</v>
      </c>
      <c r="O9" s="69">
        <v>1.6287909992000833</v>
      </c>
      <c r="P9" s="69">
        <v>2.0625755881673551</v>
      </c>
      <c r="Q9" s="69">
        <v>2.8472930715366069</v>
      </c>
      <c r="S9" s="69">
        <f t="shared" ref="S9:S35" si="29">Q9-O9</f>
        <v>1.2185020723365236</v>
      </c>
      <c r="T9" s="69">
        <f>'RD T1'!E66</f>
        <v>1.3823718967124157</v>
      </c>
      <c r="U9" s="69">
        <f t="shared" ref="U9:U32" si="30">SUM(S9:T9)</f>
        <v>2.6008739690489393</v>
      </c>
      <c r="W9" t="str">
        <f t="shared" ref="W9:W32" si="31">A9</f>
        <v>12 Other managers and proprietors</v>
      </c>
      <c r="X9" s="69">
        <v>3.2991727951113736</v>
      </c>
      <c r="Y9" s="69">
        <v>3.5166958062598455</v>
      </c>
      <c r="Z9" s="69">
        <v>3.8935150050412313</v>
      </c>
      <c r="AA9" s="69">
        <v>4.0492258103292036</v>
      </c>
      <c r="AB9" s="69">
        <v>5.0733053294200063</v>
      </c>
      <c r="AC9" s="69"/>
      <c r="AD9" s="69">
        <f t="shared" ref="AD9:AD32" si="32">AB9-Z9</f>
        <v>1.1797903243787751</v>
      </c>
      <c r="AE9" s="69">
        <f>'RD T1'!E95</f>
        <v>2.7538123137747474</v>
      </c>
      <c r="AF9" s="69">
        <f t="shared" ref="AF9:AF32" si="33">SUM(AD9:AE9)</f>
        <v>3.9336026381535225</v>
      </c>
      <c r="AH9" t="str">
        <f t="shared" ref="AH9:AH32" si="34">L9</f>
        <v>12 Other managers and proprietors</v>
      </c>
      <c r="AI9" s="69">
        <v>0.93415257333147594</v>
      </c>
      <c r="AJ9" s="69">
        <v>1.0052112177699533</v>
      </c>
      <c r="AK9" s="69">
        <v>1.2151349355746528</v>
      </c>
      <c r="AL9" s="69">
        <v>1.1945329668815667</v>
      </c>
      <c r="AM9" s="69">
        <v>1.5363752224241518</v>
      </c>
      <c r="AN9" s="69"/>
      <c r="AO9" s="69">
        <f t="shared" ref="AO9:AO32" si="35">AM9-AK9</f>
        <v>0.32124028684949901</v>
      </c>
      <c r="AP9" s="69">
        <f>'RD T1'!E124</f>
        <v>0.84515728675450663</v>
      </c>
      <c r="AQ9" s="69">
        <f t="shared" ref="AQ9:AQ32" si="36">SUM(AO9:AP9)</f>
        <v>1.1663975736040055</v>
      </c>
      <c r="AS9" t="str">
        <f t="shared" ref="AS9:AS32" si="37">W9</f>
        <v>12 Other managers and proprietors</v>
      </c>
      <c r="AT9" s="69">
        <v>1.0417378194108928</v>
      </c>
      <c r="AU9" s="69">
        <v>1.098969838159136</v>
      </c>
      <c r="AV9" s="69">
        <v>1.2316539226823762</v>
      </c>
      <c r="AW9" s="69">
        <v>1.3144019608454565</v>
      </c>
      <c r="AX9" s="69">
        <v>1.6244889617649447</v>
      </c>
      <c r="AY9" s="69"/>
      <c r="AZ9" s="69">
        <f t="shared" ref="AZ9:AZ32" si="38">AX9-AV9</f>
        <v>0.39283503908256856</v>
      </c>
      <c r="BA9" s="69">
        <f>'RD T1'!E153</f>
        <v>0.84066214368620895</v>
      </c>
      <c r="BB9" s="69">
        <f t="shared" ref="BB9:BB32" si="39">SUM(AZ9:BA9)</f>
        <v>1.2334971827687775</v>
      </c>
      <c r="BD9" t="str">
        <f t="shared" ref="BD9:BD32" si="40">AH9</f>
        <v>12 Other managers and proprietors</v>
      </c>
      <c r="BE9" s="69">
        <v>3.0891779281531706</v>
      </c>
      <c r="BF9" s="69">
        <v>3.0165638462112714</v>
      </c>
      <c r="BG9" s="69">
        <v>2.8450364001048154</v>
      </c>
      <c r="BH9" s="69">
        <v>2.9870684406521963</v>
      </c>
      <c r="BI9" s="69">
        <v>3.2351586768526448</v>
      </c>
      <c r="BJ9" s="69"/>
      <c r="BK9" s="69">
        <f t="shared" ref="BK9:BK32" si="41">BI9-BG9</f>
        <v>0.3901222767478294</v>
      </c>
      <c r="BL9" s="69">
        <f>'RD T1'!E182</f>
        <v>1.4829937025165547</v>
      </c>
      <c r="BM9" s="69">
        <f t="shared" ref="BM9:BM32" si="42">SUM(BK9:BL9)</f>
        <v>1.8731159792643841</v>
      </c>
      <c r="BO9" t="str">
        <f t="shared" ref="BO9:BO32" si="43">AS9</f>
        <v>12 Other managers and proprietors</v>
      </c>
      <c r="BP9" s="69">
        <v>3.1394543348034447</v>
      </c>
      <c r="BQ9" s="69">
        <v>3.1411103073680664</v>
      </c>
      <c r="BR9" s="69">
        <v>3.1111172895342145</v>
      </c>
      <c r="BS9" s="69">
        <v>3.012422790236664</v>
      </c>
      <c r="BT9" s="69">
        <v>2.878783235230487</v>
      </c>
      <c r="BU9" s="69"/>
      <c r="BV9" s="69">
        <f t="shared" ref="BV9:BV32" si="44">BT9-BR9</f>
        <v>-0.23233405430372756</v>
      </c>
      <c r="BW9" s="69">
        <f>'RD T1'!E211</f>
        <v>1.6291894285581137</v>
      </c>
      <c r="BX9" s="69">
        <f t="shared" ref="BX9:BX32" si="45">SUM(BV9:BW9)</f>
        <v>1.3968553742543861</v>
      </c>
      <c r="BZ9" t="str">
        <f t="shared" ref="BZ9:BZ32" si="46">BD9</f>
        <v>12 Other managers and proprietors</v>
      </c>
      <c r="CA9" s="69">
        <v>2.0856734603476754</v>
      </c>
      <c r="CB9" s="69">
        <v>1.9580087064677099</v>
      </c>
      <c r="CC9" s="69">
        <v>1.8573127868632966</v>
      </c>
      <c r="CD9" s="69">
        <v>1.7580026614461204</v>
      </c>
      <c r="CE9" s="69">
        <v>1.4807732635989703</v>
      </c>
      <c r="CF9" s="69"/>
      <c r="CG9" s="69">
        <f t="shared" ref="CG9:CG32" si="47">CE9-CC9</f>
        <v>-0.37653952326432627</v>
      </c>
      <c r="CH9" s="69">
        <f>'RD T1'!E240</f>
        <v>0.77461166249766633</v>
      </c>
      <c r="CI9" s="69">
        <f t="shared" ref="CI9:CI32" si="48">SUM(CG9:CH9)</f>
        <v>0.39807213923334006</v>
      </c>
      <c r="CK9" t="str">
        <f t="shared" ref="CK9:CK32" si="49">BO9</f>
        <v>12 Other managers and proprietors</v>
      </c>
      <c r="CL9" s="69">
        <v>0.69602728405615122</v>
      </c>
      <c r="CM9" s="69">
        <v>0.72643720439367454</v>
      </c>
      <c r="CN9" s="69">
        <v>0.56574815967893</v>
      </c>
      <c r="CO9" s="69">
        <v>0.57672467883725254</v>
      </c>
      <c r="CP9" s="69">
        <v>0.50009851857838694</v>
      </c>
      <c r="CQ9" s="69"/>
      <c r="CR9" s="69">
        <f t="shared" ref="CR9:CR32" si="50">CP9-CN9</f>
        <v>-6.5649641100543055E-2</v>
      </c>
      <c r="CS9" s="69">
        <f>'RD T1'!E269</f>
        <v>0.18397823801350915</v>
      </c>
      <c r="CT9" s="69">
        <f t="shared" ref="CT9:CT32" si="51">SUM(CR9:CS9)</f>
        <v>0.1183285969129661</v>
      </c>
    </row>
    <row r="10" spans="1:98" x14ac:dyDescent="0.2">
      <c r="A10" s="10" t="str">
        <f>name!D6</f>
        <v>21 Science, research, engineering and technology professionals</v>
      </c>
      <c r="B10" s="69">
        <v>1.5222192860582986</v>
      </c>
      <c r="C10" s="69">
        <v>1.9620491558067406</v>
      </c>
      <c r="D10" s="69">
        <v>1.8963420411025256</v>
      </c>
      <c r="E10" s="69">
        <v>2.6214968387299868</v>
      </c>
      <c r="F10" s="69">
        <v>3.3211391786062183</v>
      </c>
      <c r="G10" s="11"/>
      <c r="H10" s="69">
        <f t="shared" si="26"/>
        <v>1.4247971375036927</v>
      </c>
      <c r="I10" s="69">
        <f>'RD T1'!E38</f>
        <v>1.0847160511909595</v>
      </c>
      <c r="J10" s="69">
        <f t="shared" si="27"/>
        <v>2.509513188694652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7.3031962986615744</v>
      </c>
      <c r="O10" s="69">
        <v>7.4238614836386985</v>
      </c>
      <c r="P10" s="69">
        <v>10.988806207598774</v>
      </c>
      <c r="Q10" s="69">
        <v>14.606941811026108</v>
      </c>
      <c r="R10" s="11"/>
      <c r="S10" s="69">
        <f t="shared" si="29"/>
        <v>7.1830803273874091</v>
      </c>
      <c r="T10" s="69">
        <f>'RD T1'!E67</f>
        <v>4.771094169798114</v>
      </c>
      <c r="U10" s="69">
        <f t="shared" si="30"/>
        <v>11.954174497185523</v>
      </c>
      <c r="W10" t="str">
        <f t="shared" si="31"/>
        <v>21 Science, research, engineering and technology professionals</v>
      </c>
      <c r="X10" s="69">
        <v>11.012192697777497</v>
      </c>
      <c r="Y10" s="69">
        <v>12.854826322984708</v>
      </c>
      <c r="Z10" s="69">
        <v>13.78146135911739</v>
      </c>
      <c r="AA10" s="69">
        <v>16.174554238118304</v>
      </c>
      <c r="AB10" s="69">
        <v>18.64421777743614</v>
      </c>
      <c r="AC10" s="69"/>
      <c r="AD10" s="69">
        <f t="shared" si="32"/>
        <v>4.8627564183187495</v>
      </c>
      <c r="AE10" s="69">
        <f>'RD T1'!E96</f>
        <v>6.6116816952068644</v>
      </c>
      <c r="AF10" s="69">
        <f t="shared" si="33"/>
        <v>11.474438113525615</v>
      </c>
      <c r="AH10" t="str">
        <f t="shared" si="34"/>
        <v>21 Science, research, engineering and technology professionals</v>
      </c>
      <c r="AI10" s="69">
        <v>1.0858888518230463</v>
      </c>
      <c r="AJ10" s="69">
        <v>1.2115403285310189</v>
      </c>
      <c r="AK10" s="69">
        <v>1.3781661837729859</v>
      </c>
      <c r="AL10" s="69">
        <v>1.650707114800531</v>
      </c>
      <c r="AM10" s="69">
        <v>2.0135103950968514</v>
      </c>
      <c r="AN10" s="69"/>
      <c r="AO10" s="69">
        <f t="shared" si="35"/>
        <v>0.63534421132386543</v>
      </c>
      <c r="AP10" s="69">
        <f>'RD T1'!E125</f>
        <v>0.6570011158443001</v>
      </c>
      <c r="AQ10" s="69">
        <f t="shared" si="36"/>
        <v>1.2923453271681655</v>
      </c>
      <c r="AS10" t="str">
        <f t="shared" si="37"/>
        <v>21 Science, research, engineering and technology professionals</v>
      </c>
      <c r="AT10" s="69">
        <v>2.8554542503119746</v>
      </c>
      <c r="AU10" s="69">
        <v>3.2160840994784987</v>
      </c>
      <c r="AV10" s="69">
        <v>3.3013352623121515</v>
      </c>
      <c r="AW10" s="69">
        <v>3.4373367084897084</v>
      </c>
      <c r="AX10" s="69">
        <v>3.7576032688426362</v>
      </c>
      <c r="AY10" s="69"/>
      <c r="AZ10" s="69">
        <f t="shared" si="38"/>
        <v>0.45626800653048472</v>
      </c>
      <c r="BA10" s="69">
        <f>'RD T1'!E154</f>
        <v>1.2794726288029772</v>
      </c>
      <c r="BB10" s="69">
        <f t="shared" si="39"/>
        <v>1.7357406353334619</v>
      </c>
      <c r="BD10" t="str">
        <f t="shared" si="40"/>
        <v>21 Science, research, engineering and technology professionals</v>
      </c>
      <c r="BE10" s="69">
        <v>4.2176780887672116</v>
      </c>
      <c r="BF10" s="69">
        <v>4.6018398467644666</v>
      </c>
      <c r="BG10" s="69">
        <v>4.2581021932266347</v>
      </c>
      <c r="BH10" s="69">
        <v>4.9499368585769767</v>
      </c>
      <c r="BI10" s="69">
        <v>4.9337863682495868</v>
      </c>
      <c r="BJ10" s="69"/>
      <c r="BK10" s="69">
        <f t="shared" si="41"/>
        <v>0.67568417502295208</v>
      </c>
      <c r="BL10" s="69">
        <f>'RD T1'!E183</f>
        <v>1.4548790292518661</v>
      </c>
      <c r="BM10" s="69">
        <f t="shared" si="42"/>
        <v>2.1305632042748179</v>
      </c>
      <c r="BO10" t="str">
        <f t="shared" si="43"/>
        <v>21 Science, research, engineering and technology professionals</v>
      </c>
      <c r="BP10" s="69">
        <v>3.3870902298871233</v>
      </c>
      <c r="BQ10" s="69">
        <v>3.7006941600783403</v>
      </c>
      <c r="BR10" s="69">
        <v>3.9341070695940656</v>
      </c>
      <c r="BS10" s="69">
        <v>4.2662086539929502</v>
      </c>
      <c r="BT10" s="69">
        <v>4.1157581731583557</v>
      </c>
      <c r="BU10" s="69"/>
      <c r="BV10" s="69">
        <f t="shared" si="44"/>
        <v>0.18165110356429004</v>
      </c>
      <c r="BW10" s="69">
        <f>'RD T1'!E212</f>
        <v>1.4614056347035649</v>
      </c>
      <c r="BX10" s="69">
        <f t="shared" si="45"/>
        <v>1.6430567382678549</v>
      </c>
      <c r="BZ10" t="str">
        <f t="shared" si="46"/>
        <v>21 Science, research, engineering and technology professionals</v>
      </c>
      <c r="CA10" s="69">
        <v>2.2619828081742495</v>
      </c>
      <c r="CB10" s="69">
        <v>2.5129177027948222</v>
      </c>
      <c r="CC10" s="69">
        <v>2.2962392529024118</v>
      </c>
      <c r="CD10" s="69">
        <v>2.6105331832289318</v>
      </c>
      <c r="CE10" s="69">
        <v>1.9772712821214833</v>
      </c>
      <c r="CF10" s="69"/>
      <c r="CG10" s="69">
        <f t="shared" si="47"/>
        <v>-0.31896797078092853</v>
      </c>
      <c r="CH10" s="69">
        <f>'RD T1'!E241</f>
        <v>0.73902046075418948</v>
      </c>
      <c r="CI10" s="69">
        <f t="shared" si="48"/>
        <v>0.42005248997326095</v>
      </c>
      <c r="CK10" t="str">
        <f t="shared" si="49"/>
        <v>21 Science, research, engineering and technology professionals</v>
      </c>
      <c r="CL10" s="69">
        <v>0.40639689176236304</v>
      </c>
      <c r="CM10" s="69">
        <v>0.55689695767829694</v>
      </c>
      <c r="CN10" s="69">
        <v>0.44205754931405528</v>
      </c>
      <c r="CO10" s="69">
        <v>0.61152534278189741</v>
      </c>
      <c r="CP10" s="69">
        <v>0.5671199673696401</v>
      </c>
      <c r="CQ10" s="69"/>
      <c r="CR10" s="69">
        <f t="shared" si="50"/>
        <v>0.12506241805558482</v>
      </c>
      <c r="CS10" s="69">
        <f>'RD T1'!E270</f>
        <v>0.15427519224057262</v>
      </c>
      <c r="CT10" s="69">
        <f t="shared" si="51"/>
        <v>0.27933761029615745</v>
      </c>
    </row>
    <row r="11" spans="1:98" x14ac:dyDescent="0.2">
      <c r="A11" s="10" t="str">
        <f>name!D7</f>
        <v>22 Health professionals</v>
      </c>
      <c r="B11" s="69">
        <v>0.86112660543370956</v>
      </c>
      <c r="C11" s="69">
        <v>1.1866658270677435</v>
      </c>
      <c r="D11" s="69">
        <v>1.0370020495223911</v>
      </c>
      <c r="E11" s="69">
        <v>1.3733655896157497</v>
      </c>
      <c r="F11" s="69">
        <v>1.8491411670443658</v>
      </c>
      <c r="G11" s="11"/>
      <c r="H11" s="69">
        <f t="shared" si="26"/>
        <v>0.81213911752197476</v>
      </c>
      <c r="I11" s="69">
        <f>'RD T1'!E39</f>
        <v>0.75368844880175045</v>
      </c>
      <c r="J11" s="69">
        <f t="shared" si="27"/>
        <v>1.5658275663237253</v>
      </c>
      <c r="L11" t="str">
        <f t="shared" si="28"/>
        <v>22 Health professionals</v>
      </c>
      <c r="M11" s="69">
        <v>2.4298972542423725</v>
      </c>
      <c r="N11" s="69">
        <v>3.5035177374453754</v>
      </c>
      <c r="O11" s="69">
        <v>3.1069441980032528</v>
      </c>
      <c r="P11" s="69">
        <v>3.8666435288675101</v>
      </c>
      <c r="Q11" s="69">
        <v>5.0629843564480845</v>
      </c>
      <c r="R11" s="11"/>
      <c r="S11" s="69">
        <f t="shared" si="29"/>
        <v>1.9560401584448317</v>
      </c>
      <c r="T11" s="69">
        <f>'RD T1'!E68</f>
        <v>2.2152308607578348</v>
      </c>
      <c r="U11" s="69">
        <f t="shared" si="30"/>
        <v>4.171271019202667</v>
      </c>
      <c r="W11" t="str">
        <f t="shared" si="31"/>
        <v>22 Health professionals</v>
      </c>
      <c r="X11" s="69">
        <v>5.5170696015639074</v>
      </c>
      <c r="Y11" s="69">
        <v>6.7814158404730769</v>
      </c>
      <c r="Z11" s="69">
        <v>7.2380884320428578</v>
      </c>
      <c r="AA11" s="69">
        <v>7.2075688122401758</v>
      </c>
      <c r="AB11" s="69">
        <v>8.4893884881416906</v>
      </c>
      <c r="AC11" s="69"/>
      <c r="AD11" s="69">
        <f t="shared" si="32"/>
        <v>1.2513000560988328</v>
      </c>
      <c r="AE11" s="69">
        <f>'RD T1'!E97</f>
        <v>4.3628312531246056</v>
      </c>
      <c r="AF11" s="69">
        <f t="shared" si="33"/>
        <v>5.6141313092234384</v>
      </c>
      <c r="AH11" t="str">
        <f t="shared" si="34"/>
        <v>22 Health professionals</v>
      </c>
      <c r="AI11" s="69">
        <v>2.7996359541119697</v>
      </c>
      <c r="AJ11" s="69">
        <v>2.3527041095058308</v>
      </c>
      <c r="AK11" s="69">
        <v>2.2756759505449646</v>
      </c>
      <c r="AL11" s="69">
        <v>1.2155949873619147</v>
      </c>
      <c r="AM11" s="69">
        <v>0.6020192947527121</v>
      </c>
      <c r="AN11" s="69"/>
      <c r="AO11" s="69">
        <f t="shared" si="35"/>
        <v>-1.6736566557922525</v>
      </c>
      <c r="AP11" s="69">
        <f>'RD T1'!E126</f>
        <v>0.43847038053529475</v>
      </c>
      <c r="AQ11" s="69">
        <f t="shared" si="36"/>
        <v>-1.2351862752569578</v>
      </c>
      <c r="AS11" t="str">
        <f t="shared" si="37"/>
        <v>22 Health professionals</v>
      </c>
      <c r="AT11" s="69">
        <v>0.40990408018432289</v>
      </c>
      <c r="AU11" s="69">
        <v>0.50083346080000468</v>
      </c>
      <c r="AV11" s="69">
        <v>0.62604830020374791</v>
      </c>
      <c r="AW11" s="69">
        <v>0.63516533032303002</v>
      </c>
      <c r="AX11" s="69">
        <v>0.75828535351556725</v>
      </c>
      <c r="AY11" s="69"/>
      <c r="AZ11" s="69">
        <f t="shared" si="38"/>
        <v>0.13223705331181934</v>
      </c>
      <c r="BA11" s="69">
        <f>'RD T1'!E155</f>
        <v>0.35260417941378419</v>
      </c>
      <c r="BB11" s="69">
        <f t="shared" si="39"/>
        <v>0.48484123272560353</v>
      </c>
      <c r="BD11" t="str">
        <f t="shared" si="40"/>
        <v>22 Health professionals</v>
      </c>
      <c r="BE11" s="69">
        <v>1.6806369596807818</v>
      </c>
      <c r="BF11" s="69">
        <v>1.8878978139556577</v>
      </c>
      <c r="BG11" s="69">
        <v>1.8731476508926233</v>
      </c>
      <c r="BH11" s="69">
        <v>2.0801480312809626</v>
      </c>
      <c r="BI11" s="69">
        <v>2.2710747323684193</v>
      </c>
      <c r="BJ11" s="69"/>
      <c r="BK11" s="69">
        <f t="shared" si="41"/>
        <v>0.39792708147579603</v>
      </c>
      <c r="BL11" s="69">
        <f>'RD T1'!E184</f>
        <v>1.2159925384652086</v>
      </c>
      <c r="BM11" s="69">
        <f t="shared" si="42"/>
        <v>1.6139196199410046</v>
      </c>
      <c r="BO11" t="str">
        <f t="shared" si="43"/>
        <v>22 Health professionals</v>
      </c>
      <c r="BP11" s="69">
        <v>1.3427357898980441</v>
      </c>
      <c r="BQ11" s="69">
        <v>1.5906011809394214</v>
      </c>
      <c r="BR11" s="69">
        <v>1.500949279969239</v>
      </c>
      <c r="BS11" s="69">
        <v>1.5334304690469858</v>
      </c>
      <c r="BT11" s="69">
        <v>1.3728340914718631</v>
      </c>
      <c r="BU11" s="69"/>
      <c r="BV11" s="69">
        <f t="shared" si="44"/>
        <v>-0.12811518849737591</v>
      </c>
      <c r="BW11" s="69">
        <f>'RD T1'!E213</f>
        <v>0.71482297224910707</v>
      </c>
      <c r="BX11" s="69">
        <f t="shared" si="45"/>
        <v>0.58670778375173116</v>
      </c>
      <c r="BZ11" t="str">
        <f t="shared" si="46"/>
        <v>22 Health professionals</v>
      </c>
      <c r="CA11" s="69">
        <v>0.83585655095778033</v>
      </c>
      <c r="CB11" s="69">
        <v>1.1181580644349949</v>
      </c>
      <c r="CC11" s="69">
        <v>0.87656173287995487</v>
      </c>
      <c r="CD11" s="69">
        <v>0.83436049301462156</v>
      </c>
      <c r="CE11" s="69">
        <v>0.57511946062390884</v>
      </c>
      <c r="CF11" s="69"/>
      <c r="CG11" s="69">
        <f t="shared" si="47"/>
        <v>-0.30144227225604603</v>
      </c>
      <c r="CH11" s="69">
        <f>'RD T1'!E242</f>
        <v>0.32608572424608773</v>
      </c>
      <c r="CI11" s="69">
        <f t="shared" si="48"/>
        <v>2.4643451990041698E-2</v>
      </c>
      <c r="CK11" t="str">
        <f t="shared" si="49"/>
        <v>22 Health professionals</v>
      </c>
      <c r="CL11" s="69">
        <v>0.10800236311190482</v>
      </c>
      <c r="CM11" s="69">
        <v>0.1568049106509824</v>
      </c>
      <c r="CN11" s="69">
        <v>0.1184710554573246</v>
      </c>
      <c r="CO11" s="69">
        <v>0.11766999770066235</v>
      </c>
      <c r="CP11" s="69">
        <v>0.11313943921061005</v>
      </c>
      <c r="CQ11" s="69"/>
      <c r="CR11" s="69">
        <f t="shared" si="50"/>
        <v>-5.3316162467145489E-3</v>
      </c>
      <c r="CS11" s="69">
        <f>'RD T1'!E271</f>
        <v>4.0273876453959162E-2</v>
      </c>
      <c r="CT11" s="69">
        <f t="shared" si="51"/>
        <v>3.4942260207244613E-2</v>
      </c>
    </row>
    <row r="12" spans="1:98" x14ac:dyDescent="0.2">
      <c r="A12" s="10" t="str">
        <f>name!D8</f>
        <v>23 Teaching and other educational professionals</v>
      </c>
      <c r="B12" s="69">
        <v>1.8450697830360847</v>
      </c>
      <c r="C12" s="69">
        <v>2.2665202965331157</v>
      </c>
      <c r="D12" s="69">
        <v>2.3107592397564156</v>
      </c>
      <c r="E12" s="69">
        <v>2.5834833243715631</v>
      </c>
      <c r="F12" s="69">
        <v>3.0095246353668959</v>
      </c>
      <c r="G12" s="11"/>
      <c r="H12" s="69">
        <f t="shared" si="26"/>
        <v>0.69876539561048023</v>
      </c>
      <c r="I12" s="69">
        <f>'RD T1'!E40</f>
        <v>1.3479491875468752</v>
      </c>
      <c r="J12" s="69">
        <f t="shared" si="27"/>
        <v>2.0467145831573554</v>
      </c>
      <c r="L12" t="str">
        <f t="shared" si="28"/>
        <v>23 Teaching and other educational professionals</v>
      </c>
      <c r="M12" s="69">
        <v>10.14772106127444</v>
      </c>
      <c r="N12" s="69">
        <v>13.32513393506623</v>
      </c>
      <c r="O12" s="69">
        <v>13.27076983622471</v>
      </c>
      <c r="P12" s="69">
        <v>15.025323033288974</v>
      </c>
      <c r="Q12" s="69">
        <v>17.607086535519159</v>
      </c>
      <c r="R12" s="11"/>
      <c r="S12" s="69">
        <f t="shared" si="29"/>
        <v>4.3363166992944482</v>
      </c>
      <c r="T12" s="69">
        <f>'RD T1'!E69</f>
        <v>8.1831543879785755</v>
      </c>
      <c r="U12" s="69">
        <f t="shared" si="30"/>
        <v>12.519471087273024</v>
      </c>
      <c r="W12" t="str">
        <f t="shared" si="31"/>
        <v>23 Teaching and other educational professionals</v>
      </c>
      <c r="X12" s="69">
        <v>7.3762593265361494</v>
      </c>
      <c r="Y12" s="69">
        <v>7.5417587350132571</v>
      </c>
      <c r="Z12" s="69">
        <v>8.6940411347712931</v>
      </c>
      <c r="AA12" s="69">
        <v>6.5021745621341775</v>
      </c>
      <c r="AB12" s="69">
        <v>5.4326530452849822</v>
      </c>
      <c r="AC12" s="69"/>
      <c r="AD12" s="69">
        <f t="shared" si="32"/>
        <v>-3.261388089486311</v>
      </c>
      <c r="AE12" s="69">
        <f>'RD T1'!E98</f>
        <v>3.3538021656031298</v>
      </c>
      <c r="AF12" s="69">
        <f t="shared" si="33"/>
        <v>9.2414076116818844E-2</v>
      </c>
      <c r="AH12" t="str">
        <f t="shared" si="34"/>
        <v>23 Teaching and other educational professionals</v>
      </c>
      <c r="AI12" s="69">
        <v>1.0664179812183545</v>
      </c>
      <c r="AJ12" s="69">
        <v>0.65108416584214912</v>
      </c>
      <c r="AK12" s="69">
        <v>0.61304968250594671</v>
      </c>
      <c r="AL12" s="69">
        <v>0.30243468714871602</v>
      </c>
      <c r="AM12" s="69">
        <v>0.30852517964472759</v>
      </c>
      <c r="AN12" s="69"/>
      <c r="AO12" s="69">
        <f t="shared" si="35"/>
        <v>-0.30452450286121913</v>
      </c>
      <c r="AP12" s="69">
        <f>'RD T1'!E127</f>
        <v>0.10331863582245079</v>
      </c>
      <c r="AQ12" s="69">
        <f t="shared" si="36"/>
        <v>-0.20120586703876833</v>
      </c>
      <c r="AS12" t="str">
        <f t="shared" si="37"/>
        <v>23 Teaching and other educational professionals</v>
      </c>
      <c r="AT12" s="69">
        <v>0.25926553017292153</v>
      </c>
      <c r="AU12" s="69">
        <v>0.26641528036289069</v>
      </c>
      <c r="AV12" s="69">
        <v>0.28018464391341436</v>
      </c>
      <c r="AW12" s="69">
        <v>0.21010955901014106</v>
      </c>
      <c r="AX12" s="69">
        <v>0.18209109847741564</v>
      </c>
      <c r="AY12" s="69"/>
      <c r="AZ12" s="69">
        <f t="shared" si="38"/>
        <v>-9.8093545435998714E-2</v>
      </c>
      <c r="BA12" s="69">
        <f>'RD T1'!E156</f>
        <v>9.8519446505490937E-2</v>
      </c>
      <c r="BB12" s="69">
        <f t="shared" si="39"/>
        <v>4.2590106949222384E-4</v>
      </c>
      <c r="BD12" t="str">
        <f t="shared" si="40"/>
        <v>23 Teaching and other educational professionals</v>
      </c>
      <c r="BE12" s="69">
        <v>1.0376058244091453</v>
      </c>
      <c r="BF12" s="69">
        <v>1.1035250875575193</v>
      </c>
      <c r="BG12" s="69">
        <v>1.0906491311348159</v>
      </c>
      <c r="BH12" s="69">
        <v>1.0757137529970244</v>
      </c>
      <c r="BI12" s="69">
        <v>1.3195751966798288</v>
      </c>
      <c r="BJ12" s="69"/>
      <c r="BK12" s="69">
        <f t="shared" si="41"/>
        <v>0.22892606554501294</v>
      </c>
      <c r="BL12" s="69">
        <f>'RD T1'!E185</f>
        <v>0.47778270424260033</v>
      </c>
      <c r="BM12" s="69">
        <f t="shared" si="42"/>
        <v>0.70670876978761332</v>
      </c>
      <c r="BO12" t="str">
        <f t="shared" si="43"/>
        <v>23 Teaching and other educational professionals</v>
      </c>
      <c r="BP12" s="69">
        <v>0.89383056537743522</v>
      </c>
      <c r="BQ12" s="69">
        <v>0.98512435911114915</v>
      </c>
      <c r="BR12" s="69">
        <v>0.95854472143319547</v>
      </c>
      <c r="BS12" s="69">
        <v>0.87255100496118465</v>
      </c>
      <c r="BT12" s="69">
        <v>0.79897165310031237</v>
      </c>
      <c r="BU12" s="69"/>
      <c r="BV12" s="69">
        <f t="shared" si="44"/>
        <v>-0.15957306833288309</v>
      </c>
      <c r="BW12" s="69">
        <f>'RD T1'!E214</f>
        <v>0.397638010516431</v>
      </c>
      <c r="BX12" s="69">
        <f t="shared" si="45"/>
        <v>0.2380649421835479</v>
      </c>
      <c r="BZ12" t="str">
        <f t="shared" si="46"/>
        <v>23 Teaching and other educational professionals</v>
      </c>
      <c r="CA12" s="69">
        <v>0.66110229488437411</v>
      </c>
      <c r="CB12" s="69">
        <v>0.75819129447954625</v>
      </c>
      <c r="CC12" s="69">
        <v>0.75836379731732784</v>
      </c>
      <c r="CD12" s="69">
        <v>0.68326047956752667</v>
      </c>
      <c r="CE12" s="69">
        <v>0.57024870424705143</v>
      </c>
      <c r="CF12" s="69"/>
      <c r="CG12" s="69">
        <f t="shared" si="47"/>
        <v>-0.18811509307027641</v>
      </c>
      <c r="CH12" s="69">
        <f>'RD T1'!E243</f>
        <v>0.28355097611766467</v>
      </c>
      <c r="CI12" s="69">
        <f t="shared" si="48"/>
        <v>9.5435883047388259E-2</v>
      </c>
      <c r="CK12" t="str">
        <f t="shared" si="49"/>
        <v>23 Teaching and other educational professionals</v>
      </c>
      <c r="CL12" s="69">
        <v>0.10354486930570923</v>
      </c>
      <c r="CM12" s="69">
        <v>0.14232679730020775</v>
      </c>
      <c r="CN12" s="69">
        <v>0.12745598517543935</v>
      </c>
      <c r="CO12" s="69">
        <v>0.12266157259666068</v>
      </c>
      <c r="CP12" s="69">
        <v>0.10867291002195321</v>
      </c>
      <c r="CQ12" s="69"/>
      <c r="CR12" s="69">
        <f t="shared" si="50"/>
        <v>-1.8783075153486137E-2</v>
      </c>
      <c r="CS12" s="69">
        <f>'RD T1'!E272</f>
        <v>4.1033841667782581E-2</v>
      </c>
      <c r="CT12" s="69">
        <f t="shared" si="51"/>
        <v>2.2250766514296444E-2</v>
      </c>
    </row>
    <row r="13" spans="1:98" x14ac:dyDescent="0.2">
      <c r="A13" s="10" t="str">
        <f>name!D9</f>
        <v>24 Business, media and public service professionals</v>
      </c>
      <c r="B13" s="69">
        <v>0.4328101154453679</v>
      </c>
      <c r="C13" s="69">
        <v>0.5755293142943646</v>
      </c>
      <c r="D13" s="69">
        <v>0.60930657729219639</v>
      </c>
      <c r="E13" s="69">
        <v>0.77869093198397166</v>
      </c>
      <c r="F13" s="69">
        <v>1.0232423094564806</v>
      </c>
      <c r="G13" s="11"/>
      <c r="H13" s="69">
        <f t="shared" si="26"/>
        <v>0.41393573216428425</v>
      </c>
      <c r="I13" s="69">
        <f>'RD T1'!E41</f>
        <v>0.41936175015396526</v>
      </c>
      <c r="J13" s="69">
        <f t="shared" si="27"/>
        <v>0.83329748231824952</v>
      </c>
      <c r="L13" t="str">
        <f t="shared" si="28"/>
        <v>24 Business, media and public service professionals</v>
      </c>
      <c r="M13" s="69">
        <v>5.3145602728031518</v>
      </c>
      <c r="N13" s="69">
        <v>7.1686976070331889</v>
      </c>
      <c r="O13" s="69">
        <v>7.1776964424304568</v>
      </c>
      <c r="P13" s="69">
        <v>9.0150551245911874</v>
      </c>
      <c r="Q13" s="69">
        <v>11.506046136140329</v>
      </c>
      <c r="R13" s="11"/>
      <c r="S13" s="69">
        <f t="shared" si="29"/>
        <v>4.328349693709872</v>
      </c>
      <c r="T13" s="69">
        <f>'RD T1'!E70</f>
        <v>4.8319444305327908</v>
      </c>
      <c r="U13" s="69">
        <f t="shared" si="30"/>
        <v>9.1602941242426628</v>
      </c>
      <c r="W13" t="str">
        <f t="shared" si="31"/>
        <v>24 Business, media and public service professionals</v>
      </c>
      <c r="X13" s="69">
        <v>10.353238629650358</v>
      </c>
      <c r="Y13" s="69">
        <v>12.310985377203977</v>
      </c>
      <c r="Z13" s="69">
        <v>13.901675154034283</v>
      </c>
      <c r="AA13" s="69">
        <v>13.829773883289091</v>
      </c>
      <c r="AB13" s="69">
        <v>15.632118399344042</v>
      </c>
      <c r="AC13" s="69"/>
      <c r="AD13" s="69">
        <f t="shared" si="32"/>
        <v>1.7304432453097593</v>
      </c>
      <c r="AE13" s="69">
        <f>'RD T1'!E99</f>
        <v>7.4685948592501123</v>
      </c>
      <c r="AF13" s="69">
        <f t="shared" si="33"/>
        <v>9.1990381045598717</v>
      </c>
      <c r="AH13" t="str">
        <f t="shared" si="34"/>
        <v>24 Business, media and public service professionals</v>
      </c>
      <c r="AI13" s="69">
        <v>1.0904911299563302</v>
      </c>
      <c r="AJ13" s="69">
        <v>1.0589624056430393</v>
      </c>
      <c r="AK13" s="69">
        <v>1.2537918579081861</v>
      </c>
      <c r="AL13" s="69">
        <v>1.1227204332682093</v>
      </c>
      <c r="AM13" s="69">
        <v>1.2570826428436783</v>
      </c>
      <c r="AN13" s="69"/>
      <c r="AO13" s="69">
        <f t="shared" si="35"/>
        <v>3.2907849354921748E-3</v>
      </c>
      <c r="AP13" s="69">
        <f>'RD T1'!E128</f>
        <v>0.44555312844436984</v>
      </c>
      <c r="AQ13" s="69">
        <f t="shared" si="36"/>
        <v>0.44884391337986201</v>
      </c>
      <c r="AS13" t="str">
        <f t="shared" si="37"/>
        <v>24 Business, media and public service professionals</v>
      </c>
      <c r="AT13" s="69">
        <v>1.6752050442804611</v>
      </c>
      <c r="AU13" s="69">
        <v>1.9454586024448164</v>
      </c>
      <c r="AV13" s="69">
        <v>2.2371310060697209</v>
      </c>
      <c r="AW13" s="69">
        <v>2.2988364999857094</v>
      </c>
      <c r="AX13" s="69">
        <v>2.744315054061309</v>
      </c>
      <c r="AY13" s="69"/>
      <c r="AZ13" s="69">
        <f t="shared" si="38"/>
        <v>0.50718404799158812</v>
      </c>
      <c r="BA13" s="69">
        <f>'RD T1'!E157</f>
        <v>1.189883587699698</v>
      </c>
      <c r="BB13" s="69">
        <f t="shared" si="39"/>
        <v>1.6970676356912862</v>
      </c>
      <c r="BD13" t="str">
        <f t="shared" si="40"/>
        <v>24 Business, media and public service professionals</v>
      </c>
      <c r="BE13" s="69">
        <v>3.7822212723449651</v>
      </c>
      <c r="BF13" s="69">
        <v>4.3845360826790394</v>
      </c>
      <c r="BG13" s="69">
        <v>4.4068264478272337</v>
      </c>
      <c r="BH13" s="69">
        <v>4.8564971837052209</v>
      </c>
      <c r="BI13" s="69">
        <v>5.339514260906344</v>
      </c>
      <c r="BJ13" s="69"/>
      <c r="BK13" s="69">
        <f t="shared" si="41"/>
        <v>0.93268781307911031</v>
      </c>
      <c r="BL13" s="69">
        <f>'RD T1'!E186</f>
        <v>2.09416297538995</v>
      </c>
      <c r="BM13" s="69">
        <f t="shared" si="42"/>
        <v>3.0268507884690603</v>
      </c>
      <c r="BO13" t="str">
        <f t="shared" si="43"/>
        <v>24 Business, media and public service professionals</v>
      </c>
      <c r="BP13" s="69">
        <v>3.0562377542612329</v>
      </c>
      <c r="BQ13" s="69">
        <v>3.3006960468921998</v>
      </c>
      <c r="BR13" s="69">
        <v>3.5432572644311127</v>
      </c>
      <c r="BS13" s="69">
        <v>3.3258787590463559</v>
      </c>
      <c r="BT13" s="69">
        <v>2.9705918692964928</v>
      </c>
      <c r="BU13" s="69"/>
      <c r="BV13" s="69">
        <f t="shared" si="44"/>
        <v>-0.57266539513461989</v>
      </c>
      <c r="BW13" s="69">
        <f>'RD T1'!E215</f>
        <v>1.327667260890999</v>
      </c>
      <c r="BX13" s="69">
        <f t="shared" si="45"/>
        <v>0.75500186575637906</v>
      </c>
      <c r="BZ13" t="str">
        <f t="shared" si="46"/>
        <v>24 Business, media and public service professionals</v>
      </c>
      <c r="CA13" s="69">
        <v>1.9899773731468036</v>
      </c>
      <c r="CB13" s="69">
        <v>2.2278767997841018</v>
      </c>
      <c r="CC13" s="69">
        <v>2.1604421509810474</v>
      </c>
      <c r="CD13" s="69">
        <v>2.0291173614372031</v>
      </c>
      <c r="CE13" s="69">
        <v>1.4381846136351855</v>
      </c>
      <c r="CF13" s="69"/>
      <c r="CG13" s="69">
        <f t="shared" si="47"/>
        <v>-0.72225753734586196</v>
      </c>
      <c r="CH13" s="69">
        <f>'RD T1'!E244</f>
        <v>0.72970652973408712</v>
      </c>
      <c r="CI13" s="69">
        <f t="shared" si="48"/>
        <v>7.4489923882251619E-3</v>
      </c>
      <c r="CK13" t="str">
        <f t="shared" si="49"/>
        <v>24 Business, media and public service professionals</v>
      </c>
      <c r="CL13" s="69">
        <v>0.39059480191997714</v>
      </c>
      <c r="CM13" s="69">
        <v>0.52185248542651852</v>
      </c>
      <c r="CN13" s="69">
        <v>0.4318294493379779</v>
      </c>
      <c r="CO13" s="69">
        <v>0.45636637334808333</v>
      </c>
      <c r="CP13" s="69">
        <v>0.43616601101993596</v>
      </c>
      <c r="CQ13" s="69"/>
      <c r="CR13" s="69">
        <f t="shared" si="50"/>
        <v>4.3365616819580621E-3</v>
      </c>
      <c r="CS13" s="69">
        <f>'RD T1'!E273</f>
        <v>0.14275414150230303</v>
      </c>
      <c r="CT13" s="69">
        <f t="shared" si="51"/>
        <v>0.1470907031842611</v>
      </c>
    </row>
    <row r="14" spans="1:98" x14ac:dyDescent="0.2">
      <c r="A14" s="10" t="str">
        <f>name!D10</f>
        <v>31 Science, engineering and technology associate professionals</v>
      </c>
      <c r="B14" s="69">
        <v>0.17283642989167317</v>
      </c>
      <c r="C14" s="69">
        <v>0.25064920147891939</v>
      </c>
      <c r="D14" s="69">
        <v>0.26093896929998217</v>
      </c>
      <c r="E14" s="69">
        <v>0.32137258496462906</v>
      </c>
      <c r="F14" s="69">
        <v>0.47527807607797207</v>
      </c>
      <c r="G14" s="11"/>
      <c r="H14" s="69">
        <f t="shared" si="26"/>
        <v>0.2143391067779899</v>
      </c>
      <c r="I14" s="69">
        <f>'RD T1'!E42</f>
        <v>0.17383668823549209</v>
      </c>
      <c r="J14" s="69">
        <f t="shared" si="27"/>
        <v>0.38817579501348198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1.1725081433791935</v>
      </c>
      <c r="O14" s="69">
        <v>1.2555821534745442</v>
      </c>
      <c r="P14" s="69">
        <v>1.4241263168562921</v>
      </c>
      <c r="Q14" s="69">
        <v>1.8687575159436631</v>
      </c>
      <c r="R14" s="11"/>
      <c r="S14" s="69">
        <f t="shared" si="29"/>
        <v>0.61317536246911897</v>
      </c>
      <c r="T14" s="69">
        <f>'RD T1'!E71</f>
        <v>0.69914888765394356</v>
      </c>
      <c r="U14" s="69">
        <f t="shared" si="30"/>
        <v>1.3123242501230625</v>
      </c>
      <c r="W14" t="str">
        <f t="shared" si="31"/>
        <v>31 Science, engineering and technology associate professionals</v>
      </c>
      <c r="X14" s="69">
        <v>2.2467104018744033</v>
      </c>
      <c r="Y14" s="69">
        <v>2.8923834024307884</v>
      </c>
      <c r="Z14" s="69">
        <v>3.2579780044490154</v>
      </c>
      <c r="AA14" s="69">
        <v>3.1381840958026626</v>
      </c>
      <c r="AB14" s="69">
        <v>3.719568828490206</v>
      </c>
      <c r="AC14" s="69"/>
      <c r="AD14" s="69">
        <f t="shared" si="32"/>
        <v>0.46159082404119056</v>
      </c>
      <c r="AE14" s="69">
        <f>'RD T1'!E100</f>
        <v>1.4978047059069977</v>
      </c>
      <c r="AF14" s="69">
        <f t="shared" si="33"/>
        <v>1.9593955299481882</v>
      </c>
      <c r="AH14" t="str">
        <f t="shared" si="34"/>
        <v>31 Science, engineering and technology associate professionals</v>
      </c>
      <c r="AI14" s="69">
        <v>0.36553379774729489</v>
      </c>
      <c r="AJ14" s="69">
        <v>0.48557743564592015</v>
      </c>
      <c r="AK14" s="69">
        <v>0.57063679543103119</v>
      </c>
      <c r="AL14" s="69">
        <v>0.59859112376413304</v>
      </c>
      <c r="AM14" s="69">
        <v>0.81599197342741081</v>
      </c>
      <c r="AN14" s="69"/>
      <c r="AO14" s="69">
        <f t="shared" si="35"/>
        <v>0.24535517799637963</v>
      </c>
      <c r="AP14" s="69">
        <f>'RD T1'!E129</f>
        <v>0.3103806124266652</v>
      </c>
      <c r="AQ14" s="69">
        <f t="shared" si="36"/>
        <v>0.55573579042304488</v>
      </c>
      <c r="AS14" t="str">
        <f t="shared" si="37"/>
        <v>31 Science, engineering and technology associate professionals</v>
      </c>
      <c r="AT14" s="69">
        <v>0.99194525597143868</v>
      </c>
      <c r="AU14" s="69">
        <v>1.1497908868946733</v>
      </c>
      <c r="AV14" s="69">
        <v>1.2403284950114035</v>
      </c>
      <c r="AW14" s="69">
        <v>1.0725542382207442</v>
      </c>
      <c r="AX14" s="69">
        <v>1.0762700454823659</v>
      </c>
      <c r="AY14" s="69"/>
      <c r="AZ14" s="69">
        <f t="shared" si="38"/>
        <v>-0.16405844952903759</v>
      </c>
      <c r="BA14" s="69">
        <f>'RD T1'!E158</f>
        <v>0.42283033554561594</v>
      </c>
      <c r="BB14" s="69">
        <f t="shared" si="39"/>
        <v>0.25877188601657836</v>
      </c>
      <c r="BD14" t="str">
        <f t="shared" si="40"/>
        <v>31 Science, engineering and technology associate professionals</v>
      </c>
      <c r="BE14" s="69">
        <v>1.6264876421743704</v>
      </c>
      <c r="BF14" s="69">
        <v>1.7423466534143421</v>
      </c>
      <c r="BG14" s="69">
        <v>1.7724841301900371</v>
      </c>
      <c r="BH14" s="69">
        <v>1.5216814804877175</v>
      </c>
      <c r="BI14" s="69">
        <v>1.2762021286001031</v>
      </c>
      <c r="BJ14" s="69"/>
      <c r="BK14" s="69">
        <f t="shared" si="41"/>
        <v>-0.49628200158993407</v>
      </c>
      <c r="BL14" s="69">
        <f>'RD T1'!E187</f>
        <v>0.5378752448030103</v>
      </c>
      <c r="BM14" s="69">
        <f t="shared" si="42"/>
        <v>4.1593243213076225E-2</v>
      </c>
      <c r="BO14" t="str">
        <f t="shared" si="43"/>
        <v>31 Science, engineering and technology associate professionals</v>
      </c>
      <c r="BP14" s="69">
        <v>1.2465013698780159</v>
      </c>
      <c r="BQ14" s="69">
        <v>1.3753164614648075</v>
      </c>
      <c r="BR14" s="69">
        <v>1.5176723313314524</v>
      </c>
      <c r="BS14" s="69">
        <v>1.287295650439884</v>
      </c>
      <c r="BT14" s="69">
        <v>1.2614598881853094</v>
      </c>
      <c r="BU14" s="69"/>
      <c r="BV14" s="69">
        <f t="shared" si="44"/>
        <v>-0.256212443146143</v>
      </c>
      <c r="BW14" s="69">
        <f>'RD T1'!E216</f>
        <v>0.50386733124498295</v>
      </c>
      <c r="BX14" s="69">
        <f t="shared" si="45"/>
        <v>0.24765488809883995</v>
      </c>
      <c r="BZ14" t="str">
        <f t="shared" si="46"/>
        <v>31 Science, engineering and technology associate professionals</v>
      </c>
      <c r="CA14" s="69">
        <v>1.1209507844134707</v>
      </c>
      <c r="CB14" s="69">
        <v>1.2966680442464866</v>
      </c>
      <c r="CC14" s="69">
        <v>1.3191130349761921</v>
      </c>
      <c r="CD14" s="69">
        <v>1.1858733813616129</v>
      </c>
      <c r="CE14" s="69">
        <v>0.99168287220354112</v>
      </c>
      <c r="CF14" s="69"/>
      <c r="CG14" s="69">
        <f t="shared" si="47"/>
        <v>-0.32743016277265102</v>
      </c>
      <c r="CH14" s="69">
        <f>'RD T1'!E245</f>
        <v>0.41892165936222941</v>
      </c>
      <c r="CI14" s="69">
        <f t="shared" si="48"/>
        <v>9.1491496589578392E-2</v>
      </c>
      <c r="CK14" t="str">
        <f t="shared" si="49"/>
        <v>31 Science, engineering and technology associate professionals</v>
      </c>
      <c r="CL14" s="69">
        <v>0.18380879308399503</v>
      </c>
      <c r="CM14" s="69">
        <v>0.25724801324622909</v>
      </c>
      <c r="CN14" s="69">
        <v>0.23763857167614844</v>
      </c>
      <c r="CO14" s="69">
        <v>0.25180641238443918</v>
      </c>
      <c r="CP14" s="69">
        <v>0.33069576667208961</v>
      </c>
      <c r="CQ14" s="69"/>
      <c r="CR14" s="69">
        <f t="shared" si="50"/>
        <v>9.3057194995941173E-2</v>
      </c>
      <c r="CS14" s="69">
        <f>'RD T1'!E274</f>
        <v>9.6755079879315142E-2</v>
      </c>
      <c r="CT14" s="69">
        <f t="shared" si="51"/>
        <v>0.18981227487525631</v>
      </c>
    </row>
    <row r="15" spans="1:98" x14ac:dyDescent="0.2">
      <c r="A15" s="10" t="str">
        <f>name!D11</f>
        <v>32 Health and social care associate professionals</v>
      </c>
      <c r="B15" s="69">
        <v>2.7568509380003655E-2</v>
      </c>
      <c r="C15" s="69">
        <v>4.3260054958819225E-2</v>
      </c>
      <c r="D15" s="69">
        <v>3.5241064662996514E-2</v>
      </c>
      <c r="E15" s="69">
        <v>7.023557983236875E-2</v>
      </c>
      <c r="F15" s="69">
        <v>0.11384232586173927</v>
      </c>
      <c r="G15" s="11"/>
      <c r="H15" s="69">
        <f t="shared" si="26"/>
        <v>7.860126119874275E-2</v>
      </c>
      <c r="I15" s="69">
        <f>'RD T1'!E43</f>
        <v>4.8866324143935831E-2</v>
      </c>
      <c r="J15" s="69">
        <f t="shared" si="27"/>
        <v>0.12746758534267857</v>
      </c>
      <c r="L15" t="str">
        <f t="shared" si="28"/>
        <v>32 Health and social care associate professionals</v>
      </c>
      <c r="M15" s="69">
        <v>0.56177902469829444</v>
      </c>
      <c r="N15" s="69">
        <v>0.83746862704331781</v>
      </c>
      <c r="O15" s="69">
        <v>0.77350790197207941</v>
      </c>
      <c r="P15" s="69">
        <v>1.6165904509484297</v>
      </c>
      <c r="Q15" s="69">
        <v>2.5752831006072832</v>
      </c>
      <c r="R15" s="11"/>
      <c r="S15" s="69">
        <f t="shared" si="29"/>
        <v>1.8017751986352037</v>
      </c>
      <c r="T15" s="69">
        <f>'RD T1'!E72</f>
        <v>1.0791066484029663</v>
      </c>
      <c r="U15" s="69">
        <f t="shared" si="30"/>
        <v>2.8808818470381699</v>
      </c>
      <c r="W15" t="str">
        <f t="shared" si="31"/>
        <v>32 Health and social care associate professionals</v>
      </c>
      <c r="X15" s="69">
        <v>1.8443547928292707</v>
      </c>
      <c r="Y15" s="69">
        <v>2.3352475612862809</v>
      </c>
      <c r="Z15" s="69">
        <v>2.5702979320416666</v>
      </c>
      <c r="AA15" s="69">
        <v>4.2917668807542979</v>
      </c>
      <c r="AB15" s="69">
        <v>6.0405192959824809</v>
      </c>
      <c r="AC15" s="69"/>
      <c r="AD15" s="69">
        <f t="shared" si="32"/>
        <v>3.4702213639408144</v>
      </c>
      <c r="AE15" s="69">
        <f>'RD T1'!E101</f>
        <v>3.0532330540218999</v>
      </c>
      <c r="AF15" s="69">
        <f t="shared" si="33"/>
        <v>6.5234544179627143</v>
      </c>
      <c r="AH15" t="str">
        <f t="shared" si="34"/>
        <v>32 Health and social care associate professionals</v>
      </c>
      <c r="AI15" s="69">
        <v>1.257741089248418</v>
      </c>
      <c r="AJ15" s="69">
        <v>1.1617383734604609</v>
      </c>
      <c r="AK15" s="69">
        <v>1.212316901488252</v>
      </c>
      <c r="AL15" s="69">
        <v>1.3120318095440922</v>
      </c>
      <c r="AM15" s="69">
        <v>0.88163745974554331</v>
      </c>
      <c r="AN15" s="69"/>
      <c r="AO15" s="69">
        <f t="shared" si="35"/>
        <v>-0.33067944174270869</v>
      </c>
      <c r="AP15" s="69">
        <f>'RD T1'!E130</f>
        <v>0.51522665847804539</v>
      </c>
      <c r="AQ15" s="69">
        <f t="shared" si="36"/>
        <v>0.18454721673533669</v>
      </c>
      <c r="AS15" t="str">
        <f t="shared" si="37"/>
        <v>32 Health and social care associate professionals</v>
      </c>
      <c r="AT15" s="69">
        <v>0.29953817491891177</v>
      </c>
      <c r="AU15" s="69">
        <v>0.35843801373557338</v>
      </c>
      <c r="AV15" s="69">
        <v>0.44925257076204606</v>
      </c>
      <c r="AW15" s="69">
        <v>0.62970351691230719</v>
      </c>
      <c r="AX15" s="69">
        <v>0.79697430597083985</v>
      </c>
      <c r="AY15" s="69"/>
      <c r="AZ15" s="69">
        <f t="shared" si="38"/>
        <v>0.34772173520879379</v>
      </c>
      <c r="BA15" s="69">
        <f>'RD T1'!E159</f>
        <v>0.39561820361696887</v>
      </c>
      <c r="BB15" s="69">
        <f t="shared" si="39"/>
        <v>0.74333993882576266</v>
      </c>
      <c r="BD15" t="str">
        <f t="shared" si="40"/>
        <v>32 Health and social care associate professionals</v>
      </c>
      <c r="BE15" s="69">
        <v>1.3163495538058048</v>
      </c>
      <c r="BF15" s="69">
        <v>1.5292608828544954</v>
      </c>
      <c r="BG15" s="69">
        <v>1.5583081030947465</v>
      </c>
      <c r="BH15" s="69">
        <v>2.7429501808390593</v>
      </c>
      <c r="BI15" s="69">
        <v>3.4464674440096426</v>
      </c>
      <c r="BJ15" s="69"/>
      <c r="BK15" s="69">
        <f t="shared" si="41"/>
        <v>1.888159340914896</v>
      </c>
      <c r="BL15" s="69">
        <f>'RD T1'!E188</f>
        <v>1.8123266392821484</v>
      </c>
      <c r="BM15" s="69">
        <f t="shared" si="42"/>
        <v>3.7004859801970444</v>
      </c>
      <c r="BO15" t="str">
        <f t="shared" si="43"/>
        <v>32 Health and social care associate professionals</v>
      </c>
      <c r="BP15" s="69">
        <v>1.1255353276812481</v>
      </c>
      <c r="BQ15" s="69">
        <v>1.3317993677866737</v>
      </c>
      <c r="BR15" s="69">
        <v>1.2071524806330729</v>
      </c>
      <c r="BS15" s="69">
        <v>1.9393099528387074</v>
      </c>
      <c r="BT15" s="69">
        <v>1.8556931432624575</v>
      </c>
      <c r="BU15" s="69"/>
      <c r="BV15" s="69">
        <f t="shared" si="44"/>
        <v>0.64854066262938459</v>
      </c>
      <c r="BW15" s="69">
        <f>'RD T1'!E217</f>
        <v>1.0059125057561065</v>
      </c>
      <c r="BX15" s="69">
        <f t="shared" si="45"/>
        <v>1.6544531683854911</v>
      </c>
      <c r="BZ15" t="str">
        <f t="shared" si="46"/>
        <v>32 Health and social care associate professionals</v>
      </c>
      <c r="CA15" s="69">
        <v>0.48410103121907599</v>
      </c>
      <c r="CB15" s="69">
        <v>0.5122640932581104</v>
      </c>
      <c r="CC15" s="69">
        <v>0.40910620396998576</v>
      </c>
      <c r="CD15" s="69">
        <v>0.53727786374801767</v>
      </c>
      <c r="CE15" s="69">
        <v>0.38973249760283701</v>
      </c>
      <c r="CF15" s="69"/>
      <c r="CG15" s="69">
        <f t="shared" si="47"/>
        <v>-1.9373706367148746E-2</v>
      </c>
      <c r="CH15" s="69">
        <f>'RD T1'!E246</f>
        <v>0.21725588812978905</v>
      </c>
      <c r="CI15" s="69">
        <f t="shared" si="48"/>
        <v>0.1978821817626403</v>
      </c>
      <c r="CK15" t="str">
        <f t="shared" si="49"/>
        <v>32 Health and social care associate professionals</v>
      </c>
      <c r="CL15" s="69">
        <v>7.0293939613850234E-2</v>
      </c>
      <c r="CM15" s="69">
        <v>8.4888166762564207E-2</v>
      </c>
      <c r="CN15" s="69">
        <v>6.4332449660945742E-2</v>
      </c>
      <c r="CO15" s="69">
        <v>9.0958305762940422E-2</v>
      </c>
      <c r="CP15" s="69">
        <v>9.3260041555945139E-2</v>
      </c>
      <c r="CQ15" s="69"/>
      <c r="CR15" s="69">
        <f t="shared" si="50"/>
        <v>2.8927591894999397E-2</v>
      </c>
      <c r="CS15" s="69">
        <f>'RD T1'!E275</f>
        <v>3.4560833243080846E-2</v>
      </c>
      <c r="CT15" s="69">
        <f t="shared" si="51"/>
        <v>6.3488425138080243E-2</v>
      </c>
    </row>
    <row r="16" spans="1:98" x14ac:dyDescent="0.2">
      <c r="A16" s="10" t="str">
        <f>name!D12</f>
        <v>33 Protective service occupations</v>
      </c>
      <c r="B16" s="69">
        <v>1.8432178327328751E-2</v>
      </c>
      <c r="C16" s="69">
        <v>2.0048342973091635E-2</v>
      </c>
      <c r="D16" s="69">
        <v>2.2402912712474202E-2</v>
      </c>
      <c r="E16" s="69">
        <v>2.7879401527118052E-2</v>
      </c>
      <c r="F16" s="69">
        <v>4.102801416652984E-2</v>
      </c>
      <c r="G16" s="11"/>
      <c r="H16" s="69">
        <f t="shared" si="26"/>
        <v>1.8625101454055638E-2</v>
      </c>
      <c r="I16" s="69">
        <f>'RD T1'!E44</f>
        <v>1.2925502489561622E-2</v>
      </c>
      <c r="J16" s="69">
        <f t="shared" si="27"/>
        <v>3.1550603943617264E-2</v>
      </c>
      <c r="L16" t="str">
        <f t="shared" si="28"/>
        <v>33 Protective service occupations</v>
      </c>
      <c r="M16" s="69">
        <v>0.23867633415387823</v>
      </c>
      <c r="N16" s="69">
        <v>0.26102979256124287</v>
      </c>
      <c r="O16" s="69">
        <v>0.28329209849991183</v>
      </c>
      <c r="P16" s="69">
        <v>0.3049402761432316</v>
      </c>
      <c r="Q16" s="69">
        <v>0.43167309741024146</v>
      </c>
      <c r="R16" s="11"/>
      <c r="S16" s="69">
        <f t="shared" si="29"/>
        <v>0.14838099891032963</v>
      </c>
      <c r="T16" s="69">
        <f>'RD T1'!E73</f>
        <v>0.12113096813640156</v>
      </c>
      <c r="U16" s="69">
        <f t="shared" si="30"/>
        <v>0.26951196704673119</v>
      </c>
      <c r="W16" t="str">
        <f t="shared" si="31"/>
        <v>33 Protective service occupations</v>
      </c>
      <c r="X16" s="69">
        <v>1.0936027636835133</v>
      </c>
      <c r="Y16" s="69">
        <v>1.1183896292237587</v>
      </c>
      <c r="Z16" s="69">
        <v>1.3409601111959064</v>
      </c>
      <c r="AA16" s="69">
        <v>1.2511736691197848</v>
      </c>
      <c r="AB16" s="69">
        <v>1.774764408202524</v>
      </c>
      <c r="AC16" s="69"/>
      <c r="AD16" s="69">
        <f t="shared" si="32"/>
        <v>0.4338042970066176</v>
      </c>
      <c r="AE16" s="69">
        <f>'RD T1'!E102</f>
        <v>0.6206347147121567</v>
      </c>
      <c r="AF16" s="69">
        <f t="shared" si="33"/>
        <v>1.0544390117187743</v>
      </c>
      <c r="AH16" t="str">
        <f t="shared" si="34"/>
        <v>33 Protective service occupations</v>
      </c>
      <c r="AI16" s="69">
        <v>0.28787842840768729</v>
      </c>
      <c r="AJ16" s="69">
        <v>0.28190812481605321</v>
      </c>
      <c r="AK16" s="69">
        <v>0.33331147705684483</v>
      </c>
      <c r="AL16" s="69">
        <v>0.31358914069582328</v>
      </c>
      <c r="AM16" s="69">
        <v>0.42903047254354476</v>
      </c>
      <c r="AN16" s="69"/>
      <c r="AO16" s="69">
        <f t="shared" si="35"/>
        <v>9.5718995486699932E-2</v>
      </c>
      <c r="AP16" s="69">
        <f>'RD T1'!E131</f>
        <v>0.13442835546274881</v>
      </c>
      <c r="AQ16" s="69">
        <f t="shared" si="36"/>
        <v>0.23014735094944874</v>
      </c>
      <c r="AS16" t="str">
        <f t="shared" si="37"/>
        <v>33 Protective service occupations</v>
      </c>
      <c r="AT16" s="69">
        <v>0.28027311033106211</v>
      </c>
      <c r="AU16" s="69">
        <v>0.23594017878941664</v>
      </c>
      <c r="AV16" s="69">
        <v>0.27941789367684061</v>
      </c>
      <c r="AW16" s="69">
        <v>0.22577177584847269</v>
      </c>
      <c r="AX16" s="69">
        <v>0.2726979356831139</v>
      </c>
      <c r="AY16" s="69"/>
      <c r="AZ16" s="69">
        <f t="shared" si="38"/>
        <v>-6.7199579937267107E-3</v>
      </c>
      <c r="BA16" s="69">
        <f>'RD T1'!E160</f>
        <v>9.2719610423288371E-2</v>
      </c>
      <c r="BB16" s="69">
        <f t="shared" si="39"/>
        <v>8.599965242956166E-2</v>
      </c>
      <c r="BD16" t="str">
        <f t="shared" si="40"/>
        <v>33 Protective service occupations</v>
      </c>
      <c r="BE16" s="69">
        <v>1.0727782577343119</v>
      </c>
      <c r="BF16" s="69">
        <v>0.923608873319817</v>
      </c>
      <c r="BG16" s="69">
        <v>0.90160771121861183</v>
      </c>
      <c r="BH16" s="69">
        <v>0.83037071175513355</v>
      </c>
      <c r="BI16" s="69">
        <v>0.79022690159142328</v>
      </c>
      <c r="BJ16" s="69"/>
      <c r="BK16" s="69">
        <f t="shared" si="41"/>
        <v>-0.11138080962718855</v>
      </c>
      <c r="BL16" s="69">
        <f>'RD T1'!E189</f>
        <v>0.21077726069594882</v>
      </c>
      <c r="BM16" s="69">
        <f t="shared" si="42"/>
        <v>9.9396451068760272E-2</v>
      </c>
      <c r="BO16" t="str">
        <f t="shared" si="43"/>
        <v>33 Protective service occupations</v>
      </c>
      <c r="BP16" s="69">
        <v>1.3172290099903681</v>
      </c>
      <c r="BQ16" s="69">
        <v>1.1649790649671949</v>
      </c>
      <c r="BR16" s="69">
        <v>1.2519474698198045</v>
      </c>
      <c r="BS16" s="69">
        <v>0.98178019378170089</v>
      </c>
      <c r="BT16" s="69">
        <v>0.82319560431815175</v>
      </c>
      <c r="BU16" s="69"/>
      <c r="BV16" s="69">
        <f t="shared" si="44"/>
        <v>-0.42875186550165278</v>
      </c>
      <c r="BW16" s="69">
        <f>'RD T1'!E218</f>
        <v>0.29518687004939981</v>
      </c>
      <c r="BX16" s="69">
        <f t="shared" si="45"/>
        <v>-0.13356499545225298</v>
      </c>
      <c r="BZ16" t="str">
        <f t="shared" si="46"/>
        <v>33 Protective service occupations</v>
      </c>
      <c r="CA16" s="69">
        <v>0.79217826809392355</v>
      </c>
      <c r="CB16" s="69">
        <v>0.70318940899452198</v>
      </c>
      <c r="CC16" s="69">
        <v>0.6796751244018312</v>
      </c>
      <c r="CD16" s="69">
        <v>0.58284704434991608</v>
      </c>
      <c r="CE16" s="69">
        <v>0.4944884553357129</v>
      </c>
      <c r="CF16" s="69"/>
      <c r="CG16" s="69">
        <f t="shared" si="47"/>
        <v>-0.1851866690661183</v>
      </c>
      <c r="CH16" s="69">
        <f>'RD T1'!E247</f>
        <v>0.20062182742909232</v>
      </c>
      <c r="CI16" s="69">
        <f t="shared" si="48"/>
        <v>1.5435158362974016E-2</v>
      </c>
      <c r="CK16" t="str">
        <f t="shared" si="49"/>
        <v>33 Protective service occupations</v>
      </c>
      <c r="CL16" s="69">
        <v>0.12432075849969643</v>
      </c>
      <c r="CM16" s="69">
        <v>0.10313062136466494</v>
      </c>
      <c r="CN16" s="69">
        <v>8.2574171499644022E-2</v>
      </c>
      <c r="CO16" s="69">
        <v>5.0923770647135339E-2</v>
      </c>
      <c r="CP16" s="69">
        <v>4.8770471255109082E-2</v>
      </c>
      <c r="CQ16" s="69"/>
      <c r="CR16" s="69">
        <f t="shared" si="50"/>
        <v>-3.380370024453494E-2</v>
      </c>
      <c r="CS16" s="69">
        <f>'RD T1'!E276</f>
        <v>1.1553121771503153E-2</v>
      </c>
      <c r="CT16" s="69">
        <f t="shared" si="51"/>
        <v>-2.2250578473031787E-2</v>
      </c>
    </row>
    <row r="17" spans="1:98" x14ac:dyDescent="0.2">
      <c r="A17" s="10" t="str">
        <f>name!D13</f>
        <v>34 Culture, media and sports occupations</v>
      </c>
      <c r="B17" s="69">
        <v>0.10804205080763297</v>
      </c>
      <c r="C17" s="69">
        <v>0.13235364513575196</v>
      </c>
      <c r="D17" s="69">
        <v>0.15529790014236172</v>
      </c>
      <c r="E17" s="69">
        <v>0.19266383405863521</v>
      </c>
      <c r="F17" s="69">
        <v>0.25939126547865177</v>
      </c>
      <c r="G17" s="11"/>
      <c r="H17" s="69">
        <f t="shared" si="26"/>
        <v>0.10409336533629004</v>
      </c>
      <c r="I17" s="69">
        <f>'RD T1'!E45</f>
        <v>0.11454582386630695</v>
      </c>
      <c r="J17" s="69">
        <f t="shared" si="27"/>
        <v>0.21863918920259701</v>
      </c>
      <c r="L17" t="str">
        <f t="shared" si="28"/>
        <v>34 Culture, media and sports occupations</v>
      </c>
      <c r="M17" s="69">
        <v>1.4922853432725631</v>
      </c>
      <c r="N17" s="69">
        <v>1.5791751647116479</v>
      </c>
      <c r="O17" s="69">
        <v>2.0620085037522728</v>
      </c>
      <c r="P17" s="69">
        <v>2.2428230487628187</v>
      </c>
      <c r="Q17" s="69">
        <v>2.9082636896296581</v>
      </c>
      <c r="R17" s="11"/>
      <c r="S17" s="69">
        <f t="shared" si="29"/>
        <v>0.84625518587738524</v>
      </c>
      <c r="T17" s="69">
        <f>'RD T1'!E74</f>
        <v>1.2504102015007312</v>
      </c>
      <c r="U17" s="69">
        <f t="shared" si="30"/>
        <v>2.0966653873781165</v>
      </c>
      <c r="W17" t="str">
        <f t="shared" si="31"/>
        <v>34 Culture, media and sports occupations</v>
      </c>
      <c r="X17" s="69">
        <v>3.6949295110003821</v>
      </c>
      <c r="Y17" s="69">
        <v>3.5061931949425009</v>
      </c>
      <c r="Z17" s="69">
        <v>4.5969446712400179</v>
      </c>
      <c r="AA17" s="69">
        <v>3.8771620304606218</v>
      </c>
      <c r="AB17" s="69">
        <v>4.2614577836365699</v>
      </c>
      <c r="AC17" s="69"/>
      <c r="AD17" s="69">
        <f t="shared" si="32"/>
        <v>-0.33548688760344803</v>
      </c>
      <c r="AE17" s="69">
        <f>'RD T1'!E103</f>
        <v>1.995029053469445</v>
      </c>
      <c r="AF17" s="69">
        <f t="shared" si="33"/>
        <v>1.659542165865997</v>
      </c>
      <c r="AH17" t="str">
        <f t="shared" si="34"/>
        <v>34 Culture, media and sports occupations</v>
      </c>
      <c r="AI17" s="69">
        <v>0.46361673007175319</v>
      </c>
      <c r="AJ17" s="69">
        <v>0.44818735987466807</v>
      </c>
      <c r="AK17" s="69">
        <v>0.58095434454121753</v>
      </c>
      <c r="AL17" s="69">
        <v>0.49762533786663343</v>
      </c>
      <c r="AM17" s="69">
        <v>0.63996973639771859</v>
      </c>
      <c r="AN17" s="69"/>
      <c r="AO17" s="69">
        <f t="shared" si="35"/>
        <v>5.9015391856501065E-2</v>
      </c>
      <c r="AP17" s="69">
        <f>'RD T1'!E132</f>
        <v>0.25540970606521385</v>
      </c>
      <c r="AQ17" s="69">
        <f t="shared" si="36"/>
        <v>0.31442509792171491</v>
      </c>
      <c r="AS17" t="str">
        <f t="shared" si="37"/>
        <v>34 Culture, media and sports occupations</v>
      </c>
      <c r="AT17" s="69">
        <v>0.59896540780499219</v>
      </c>
      <c r="AU17" s="69">
        <v>0.52997945573179395</v>
      </c>
      <c r="AV17" s="69">
        <v>0.64670453470054745</v>
      </c>
      <c r="AW17" s="69">
        <v>0.49262337484911978</v>
      </c>
      <c r="AX17" s="69">
        <v>0.48507689033617851</v>
      </c>
      <c r="AY17" s="69"/>
      <c r="AZ17" s="69">
        <f t="shared" si="38"/>
        <v>-0.16162764436436894</v>
      </c>
      <c r="BA17" s="69">
        <f>'RD T1'!E161</f>
        <v>0.22594879860825662</v>
      </c>
      <c r="BB17" s="69">
        <f t="shared" si="39"/>
        <v>6.4321154243887679E-2</v>
      </c>
      <c r="BD17" t="str">
        <f t="shared" si="40"/>
        <v>34 Culture, media and sports occupations</v>
      </c>
      <c r="BE17" s="69">
        <v>1.5544502128470943</v>
      </c>
      <c r="BF17" s="69">
        <v>1.4875179664816021</v>
      </c>
      <c r="BG17" s="69">
        <v>1.6202686227316199</v>
      </c>
      <c r="BH17" s="69">
        <v>1.369033114999987</v>
      </c>
      <c r="BI17" s="69">
        <v>1.4139275775901941</v>
      </c>
      <c r="BJ17" s="69"/>
      <c r="BK17" s="69">
        <f t="shared" si="41"/>
        <v>-0.20634104514142582</v>
      </c>
      <c r="BL17" s="69">
        <f>'RD T1'!E190</f>
        <v>0.5224254171947077</v>
      </c>
      <c r="BM17" s="69">
        <f t="shared" si="42"/>
        <v>0.31608437205328188</v>
      </c>
      <c r="BO17" t="str">
        <f t="shared" si="43"/>
        <v>34 Culture, media and sports occupations</v>
      </c>
      <c r="BP17" s="69">
        <v>1.0116382354930886</v>
      </c>
      <c r="BQ17" s="69">
        <v>0.85083486791486618</v>
      </c>
      <c r="BR17" s="69">
        <v>0.92651203019112216</v>
      </c>
      <c r="BS17" s="69">
        <v>0.64655247942728356</v>
      </c>
      <c r="BT17" s="69">
        <v>0.42399719540509029</v>
      </c>
      <c r="BU17" s="69"/>
      <c r="BV17" s="69">
        <f t="shared" si="44"/>
        <v>-0.50251483478603187</v>
      </c>
      <c r="BW17" s="69">
        <f>'RD T1'!E219</f>
        <v>0.22516526316286989</v>
      </c>
      <c r="BX17" s="69">
        <f t="shared" si="45"/>
        <v>-0.27734957162316198</v>
      </c>
      <c r="BZ17" t="str">
        <f t="shared" si="46"/>
        <v>34 Culture, media and sports occupations</v>
      </c>
      <c r="CA17" s="69">
        <v>0.88457804367964199</v>
      </c>
      <c r="CB17" s="69">
        <v>0.82834222715535855</v>
      </c>
      <c r="CC17" s="69">
        <v>0.72678205940947427</v>
      </c>
      <c r="CD17" s="69">
        <v>0.49474570440642518</v>
      </c>
      <c r="CE17" s="69">
        <v>0.29580324733970176</v>
      </c>
      <c r="CF17" s="69"/>
      <c r="CG17" s="69">
        <f t="shared" si="47"/>
        <v>-0.43097881206977251</v>
      </c>
      <c r="CH17" s="69">
        <f>'RD T1'!E248</f>
        <v>0.16234120186259315</v>
      </c>
      <c r="CI17" s="69">
        <f t="shared" si="48"/>
        <v>-0.26863761020717936</v>
      </c>
      <c r="CK17" t="str">
        <f t="shared" si="49"/>
        <v>34 Culture, media and sports occupations</v>
      </c>
      <c r="CL17" s="69">
        <v>0.2239532179633146</v>
      </c>
      <c r="CM17" s="69">
        <v>0.26583703720352131</v>
      </c>
      <c r="CN17" s="69">
        <v>0.23580619162813835</v>
      </c>
      <c r="CO17" s="69">
        <v>0.20667922232778846</v>
      </c>
      <c r="CP17" s="69">
        <v>0.14963070327647229</v>
      </c>
      <c r="CQ17" s="69"/>
      <c r="CR17" s="69">
        <f t="shared" si="50"/>
        <v>-8.6175488351666052E-2</v>
      </c>
      <c r="CS17" s="69">
        <f>'RD T1'!E277</f>
        <v>5.8739611776930434E-2</v>
      </c>
      <c r="CT17" s="69">
        <f t="shared" si="51"/>
        <v>-2.7435876574735618E-2</v>
      </c>
    </row>
    <row r="18" spans="1:98" x14ac:dyDescent="0.2">
      <c r="A18" s="10" t="str">
        <f>name!D14</f>
        <v>35 Business and public service associate professionals</v>
      </c>
      <c r="B18" s="69">
        <v>0.31630360643379324</v>
      </c>
      <c r="C18" s="69">
        <v>0.39968828288466718</v>
      </c>
      <c r="D18" s="69">
        <v>0.40376003844380609</v>
      </c>
      <c r="E18" s="69">
        <v>0.52333954835579211</v>
      </c>
      <c r="F18" s="69">
        <v>0.71299170611663643</v>
      </c>
      <c r="G18" s="11"/>
      <c r="H18" s="69">
        <f t="shared" si="26"/>
        <v>0.30923166767283033</v>
      </c>
      <c r="I18" s="69">
        <f>'RD T1'!E46</f>
        <v>0.27932570390332095</v>
      </c>
      <c r="J18" s="69">
        <f t="shared" si="27"/>
        <v>0.58855737157615129</v>
      </c>
      <c r="L18" t="str">
        <f t="shared" si="28"/>
        <v>35 Business and public service associate professionals</v>
      </c>
      <c r="M18" s="69">
        <v>3.1245707578330006</v>
      </c>
      <c r="N18" s="69">
        <v>3.9895262126856621</v>
      </c>
      <c r="O18" s="69">
        <v>3.8591544651374994</v>
      </c>
      <c r="P18" s="69">
        <v>4.9852098201984134</v>
      </c>
      <c r="Q18" s="69">
        <v>6.5545230937634642</v>
      </c>
      <c r="R18" s="11"/>
      <c r="S18" s="69">
        <f t="shared" si="29"/>
        <v>2.6953686286259648</v>
      </c>
      <c r="T18" s="69">
        <f>'RD T1'!E75</f>
        <v>2.6881775438278637</v>
      </c>
      <c r="U18" s="69">
        <f t="shared" si="30"/>
        <v>5.383546172453828</v>
      </c>
      <c r="W18" t="str">
        <f t="shared" si="31"/>
        <v>35 Business and public service associate professionals</v>
      </c>
      <c r="X18" s="69">
        <v>7.5384423075683316</v>
      </c>
      <c r="Y18" s="69">
        <v>8.2683632551244806</v>
      </c>
      <c r="Z18" s="69">
        <v>8.9774482860208487</v>
      </c>
      <c r="AA18" s="69">
        <v>9.0025987412294359</v>
      </c>
      <c r="AB18" s="69">
        <v>10.161522974567811</v>
      </c>
      <c r="AC18" s="69"/>
      <c r="AD18" s="69">
        <f t="shared" si="32"/>
        <v>1.1840746885469624</v>
      </c>
      <c r="AE18" s="69">
        <f>'RD T1'!E104</f>
        <v>4.7662230809184418</v>
      </c>
      <c r="AF18" s="69">
        <f t="shared" si="33"/>
        <v>5.9502977694654042</v>
      </c>
      <c r="AH18" t="str">
        <f t="shared" si="34"/>
        <v>35 Business and public service associate professionals</v>
      </c>
      <c r="AI18" s="69">
        <v>1.9144166599863297</v>
      </c>
      <c r="AJ18" s="69">
        <v>2.0245741062539464</v>
      </c>
      <c r="AK18" s="69">
        <v>2.3136307530077831</v>
      </c>
      <c r="AL18" s="69">
        <v>2.356000116220033</v>
      </c>
      <c r="AM18" s="69">
        <v>2.8026929608387414</v>
      </c>
      <c r="AN18" s="69"/>
      <c r="AO18" s="69">
        <f t="shared" si="35"/>
        <v>0.48906220783095833</v>
      </c>
      <c r="AP18" s="69">
        <f>'RD T1'!E133</f>
        <v>1.2197116842353082</v>
      </c>
      <c r="AQ18" s="69">
        <f t="shared" si="36"/>
        <v>1.7087738920662665</v>
      </c>
      <c r="AS18" t="str">
        <f t="shared" si="37"/>
        <v>35 Business and public service associate professionals</v>
      </c>
      <c r="AT18" s="69">
        <v>1.777598408959945</v>
      </c>
      <c r="AU18" s="69">
        <v>1.868437789138679</v>
      </c>
      <c r="AV18" s="69">
        <v>2.07217497297008</v>
      </c>
      <c r="AW18" s="69">
        <v>2.0919902731934594</v>
      </c>
      <c r="AX18" s="69">
        <v>2.4201769390645453</v>
      </c>
      <c r="AY18" s="69"/>
      <c r="AZ18" s="69">
        <f t="shared" si="38"/>
        <v>0.34800196609446532</v>
      </c>
      <c r="BA18" s="69">
        <f>'RD T1'!E162</f>
        <v>1.0359878933842641</v>
      </c>
      <c r="BB18" s="69">
        <f t="shared" si="39"/>
        <v>1.3839898594787294</v>
      </c>
      <c r="BD18" t="str">
        <f t="shared" si="40"/>
        <v>35 Business and public service associate professionals</v>
      </c>
      <c r="BE18" s="69">
        <v>5.5797868385686895</v>
      </c>
      <c r="BF18" s="69">
        <v>5.5694080815749842</v>
      </c>
      <c r="BG18" s="69">
        <v>5.512678669364206</v>
      </c>
      <c r="BH18" s="69">
        <v>5.6379702310562578</v>
      </c>
      <c r="BI18" s="69">
        <v>5.5929899408510986</v>
      </c>
      <c r="BJ18" s="69"/>
      <c r="BK18" s="69">
        <f t="shared" si="41"/>
        <v>8.0311271486892544E-2</v>
      </c>
      <c r="BL18" s="69">
        <f>'RD T1'!E191</f>
        <v>2.4847130323074444</v>
      </c>
      <c r="BM18" s="69">
        <f t="shared" si="42"/>
        <v>2.565024303794337</v>
      </c>
      <c r="BO18" t="str">
        <f t="shared" si="43"/>
        <v>35 Business and public service associate professionals</v>
      </c>
      <c r="BP18" s="69">
        <v>4.9824004153949772</v>
      </c>
      <c r="BQ18" s="69">
        <v>4.9651444411055836</v>
      </c>
      <c r="BR18" s="69">
        <v>5.0307653144288302</v>
      </c>
      <c r="BS18" s="69">
        <v>4.5765328880135874</v>
      </c>
      <c r="BT18" s="69">
        <v>3.8772543526070011</v>
      </c>
      <c r="BU18" s="69"/>
      <c r="BV18" s="69">
        <f t="shared" si="44"/>
        <v>-1.1535109618218291</v>
      </c>
      <c r="BW18" s="69">
        <f>'RD T1'!E220</f>
        <v>1.7682101034525568</v>
      </c>
      <c r="BX18" s="69">
        <f t="shared" si="45"/>
        <v>0.6146991416307277</v>
      </c>
      <c r="BZ18" t="str">
        <f t="shared" si="46"/>
        <v>35 Business and public service associate professionals</v>
      </c>
      <c r="CA18" s="69">
        <v>3.3103446781101078</v>
      </c>
      <c r="CB18" s="69">
        <v>3.2909994383435777</v>
      </c>
      <c r="CC18" s="69">
        <v>2.9655044311293519</v>
      </c>
      <c r="CD18" s="69">
        <v>2.639537206034051</v>
      </c>
      <c r="CE18" s="69">
        <v>1.9589926866179679</v>
      </c>
      <c r="CF18" s="69"/>
      <c r="CG18" s="69">
        <f t="shared" si="47"/>
        <v>-1.006511744511384</v>
      </c>
      <c r="CH18" s="69">
        <f>'RD T1'!E249</f>
        <v>0.8990200210441619</v>
      </c>
      <c r="CI18" s="69">
        <f t="shared" si="48"/>
        <v>-0.10749172346722213</v>
      </c>
      <c r="CK18" t="str">
        <f t="shared" si="49"/>
        <v>35 Business and public service associate professionals</v>
      </c>
      <c r="CL18" s="69">
        <v>0.60897046840293889</v>
      </c>
      <c r="CM18" s="69">
        <v>0.66387700968280161</v>
      </c>
      <c r="CN18" s="69">
        <v>0.51269680388041694</v>
      </c>
      <c r="CO18" s="69">
        <v>0.43680792814059571</v>
      </c>
      <c r="CP18" s="69">
        <v>0.45715505998896283</v>
      </c>
      <c r="CQ18" s="69"/>
      <c r="CR18" s="69">
        <f t="shared" si="50"/>
        <v>-5.554174389145411E-2</v>
      </c>
      <c r="CS18" s="69">
        <f>'RD T1'!E278</f>
        <v>0.13698381671556914</v>
      </c>
      <c r="CT18" s="69">
        <f t="shared" si="51"/>
        <v>8.144207282411503E-2</v>
      </c>
    </row>
    <row r="19" spans="1:98" x14ac:dyDescent="0.2">
      <c r="A19" s="10" t="str">
        <f>name!D15</f>
        <v>41 Administrative occupations</v>
      </c>
      <c r="B19" s="69">
        <v>0.18374605562733345</v>
      </c>
      <c r="C19" s="69">
        <v>0.2104936991999673</v>
      </c>
      <c r="D19" s="69">
        <v>0.20757875646022889</v>
      </c>
      <c r="E19" s="69">
        <v>0.29578677523937652</v>
      </c>
      <c r="F19" s="69">
        <v>0.43609926580579794</v>
      </c>
      <c r="G19" s="11"/>
      <c r="H19" s="69">
        <f t="shared" si="26"/>
        <v>0.22852050934556906</v>
      </c>
      <c r="I19" s="69">
        <f>'RD T1'!E47</f>
        <v>0.18038612667796888</v>
      </c>
      <c r="J19" s="69">
        <f t="shared" si="27"/>
        <v>0.40890663602353794</v>
      </c>
      <c r="L19" t="str">
        <f t="shared" si="28"/>
        <v>41 Administrative occupations</v>
      </c>
      <c r="M19" s="69">
        <v>1.9480068469254861</v>
      </c>
      <c r="N19" s="69">
        <v>2.4847894994204798</v>
      </c>
      <c r="O19" s="69">
        <v>2.4457450301193959</v>
      </c>
      <c r="P19" s="69">
        <v>3.4660817094313963</v>
      </c>
      <c r="Q19" s="69">
        <v>4.8280020090513363</v>
      </c>
      <c r="R19" s="11"/>
      <c r="S19" s="69">
        <f t="shared" si="29"/>
        <v>2.3822569789319403</v>
      </c>
      <c r="T19" s="69">
        <f>'RD T1'!E76</f>
        <v>2.0719611591072926</v>
      </c>
      <c r="U19" s="69">
        <f t="shared" si="30"/>
        <v>4.4542181380392325</v>
      </c>
      <c r="W19" t="str">
        <f t="shared" si="31"/>
        <v>41 Administrative occupations</v>
      </c>
      <c r="X19" s="69">
        <v>6.8043454257150122</v>
      </c>
      <c r="Y19" s="69">
        <v>7.0002450530925309</v>
      </c>
      <c r="Z19" s="69">
        <v>8.1991623246263963</v>
      </c>
      <c r="AA19" s="69">
        <v>9.1475464949288323</v>
      </c>
      <c r="AB19" s="69">
        <v>11.067521610055893</v>
      </c>
      <c r="AC19" s="69"/>
      <c r="AD19" s="69">
        <f t="shared" si="32"/>
        <v>2.8683592854294968</v>
      </c>
      <c r="AE19" s="69">
        <f>'RD T1'!E105</f>
        <v>5.4781543161867905</v>
      </c>
      <c r="AF19" s="69">
        <f t="shared" si="33"/>
        <v>8.3465136016162873</v>
      </c>
      <c r="AH19" t="str">
        <f t="shared" si="34"/>
        <v>41 Administrative occupations</v>
      </c>
      <c r="AI19" s="69">
        <v>2.5982610929127472</v>
      </c>
      <c r="AJ19" s="69">
        <v>2.7377234575211022</v>
      </c>
      <c r="AK19" s="69">
        <v>3.3179042223319368</v>
      </c>
      <c r="AL19" s="69">
        <v>3.5592531947611805</v>
      </c>
      <c r="AM19" s="69">
        <v>4.3090774945147325</v>
      </c>
      <c r="AN19" s="69"/>
      <c r="AO19" s="69">
        <f t="shared" si="35"/>
        <v>0.99117327218279572</v>
      </c>
      <c r="AP19" s="69">
        <f>'RD T1'!E134</f>
        <v>2.2465284891481789</v>
      </c>
      <c r="AQ19" s="69">
        <f t="shared" si="36"/>
        <v>3.2377017613309746</v>
      </c>
      <c r="AS19" t="str">
        <f t="shared" si="37"/>
        <v>41 Administrative occupations</v>
      </c>
      <c r="AT19" s="69">
        <v>2.4356716448243478</v>
      </c>
      <c r="AU19" s="69">
        <v>2.5287113835062272</v>
      </c>
      <c r="AV19" s="69">
        <v>2.9321335500197234</v>
      </c>
      <c r="AW19" s="69">
        <v>3.0281343674433279</v>
      </c>
      <c r="AX19" s="69">
        <v>3.6214567125148287</v>
      </c>
      <c r="AY19" s="69"/>
      <c r="AZ19" s="69">
        <f t="shared" si="38"/>
        <v>0.68932316249510528</v>
      </c>
      <c r="BA19" s="69">
        <f>'RD T1'!E163</f>
        <v>1.8079312465641153</v>
      </c>
      <c r="BB19" s="69">
        <f t="shared" si="39"/>
        <v>2.4972544090592206</v>
      </c>
      <c r="BD19" t="str">
        <f t="shared" si="40"/>
        <v>41 Administrative occupations</v>
      </c>
      <c r="BE19" s="69">
        <v>8.5971670533689579</v>
      </c>
      <c r="BF19" s="69">
        <v>7.762626223670404</v>
      </c>
      <c r="BG19" s="69">
        <v>7.9102128939900371</v>
      </c>
      <c r="BH19" s="69">
        <v>8.4085493561651177</v>
      </c>
      <c r="BI19" s="69">
        <v>7.7057748556461041</v>
      </c>
      <c r="BJ19" s="69"/>
      <c r="BK19" s="69">
        <f t="shared" si="41"/>
        <v>-0.20443803834393304</v>
      </c>
      <c r="BL19" s="69">
        <f>'RD T1'!E192</f>
        <v>4.1165955818620992</v>
      </c>
      <c r="BM19" s="69">
        <f t="shared" si="42"/>
        <v>3.9121575435181661</v>
      </c>
      <c r="BO19" t="str">
        <f t="shared" si="43"/>
        <v>41 Administrative occupations</v>
      </c>
      <c r="BP19" s="69">
        <v>10.915942657403242</v>
      </c>
      <c r="BQ19" s="69">
        <v>10.187236473711181</v>
      </c>
      <c r="BR19" s="69">
        <v>9.6110769101245364</v>
      </c>
      <c r="BS19" s="69">
        <v>9.3081347699412742</v>
      </c>
      <c r="BT19" s="69">
        <v>6.5125064996427531</v>
      </c>
      <c r="BU19" s="69"/>
      <c r="BV19" s="69">
        <f t="shared" si="44"/>
        <v>-3.0985704104817833</v>
      </c>
      <c r="BW19" s="69">
        <f>'RD T1'!E221</f>
        <v>3.729553101932559</v>
      </c>
      <c r="BX19" s="69">
        <f t="shared" si="45"/>
        <v>0.63098269145077568</v>
      </c>
      <c r="BZ19" t="str">
        <f t="shared" si="46"/>
        <v>41 Administrative occupations</v>
      </c>
      <c r="CA19" s="69">
        <v>6.4070045142102652</v>
      </c>
      <c r="CB19" s="69">
        <v>5.8778272713908306</v>
      </c>
      <c r="CC19" s="69">
        <v>4.8760088499581089</v>
      </c>
      <c r="CD19" s="69">
        <v>3.8528388668133164</v>
      </c>
      <c r="CE19" s="69">
        <v>1.3403052251468586</v>
      </c>
      <c r="CF19" s="69"/>
      <c r="CG19" s="69">
        <f t="shared" si="47"/>
        <v>-3.5357036248112506</v>
      </c>
      <c r="CH19" s="69">
        <f>'RD T1'!E250</f>
        <v>1.1632554107661408</v>
      </c>
      <c r="CI19" s="69">
        <f t="shared" si="48"/>
        <v>-2.37244821404511</v>
      </c>
      <c r="CK19" t="str">
        <f t="shared" si="49"/>
        <v>41 Administrative occupations</v>
      </c>
      <c r="CL19" s="69">
        <v>1.4653017786046405</v>
      </c>
      <c r="CM19" s="69">
        <v>1.3633430673386109</v>
      </c>
      <c r="CN19" s="69">
        <v>1.0080093818677449</v>
      </c>
      <c r="CO19" s="69">
        <v>0.85916119163214544</v>
      </c>
      <c r="CP19" s="69">
        <v>0.64133402973520104</v>
      </c>
      <c r="CQ19" s="69"/>
      <c r="CR19" s="69">
        <f t="shared" si="50"/>
        <v>-0.36667535213254387</v>
      </c>
      <c r="CS19" s="69">
        <f>'RD T1'!E279</f>
        <v>0.2348484194116415</v>
      </c>
      <c r="CT19" s="69">
        <f t="shared" si="51"/>
        <v>-0.13182693272090237</v>
      </c>
    </row>
    <row r="20" spans="1:98" x14ac:dyDescent="0.2">
      <c r="A20" s="10" t="str">
        <f>name!D16</f>
        <v>42 Secretarial and related occupations</v>
      </c>
      <c r="B20" s="69">
        <v>1.7556007412724346E-2</v>
      </c>
      <c r="C20" s="69">
        <v>2.2252721979210945E-2</v>
      </c>
      <c r="D20" s="69">
        <v>2.1006409924262129E-2</v>
      </c>
      <c r="E20" s="69">
        <v>3.3363674852612261E-2</v>
      </c>
      <c r="F20" s="69">
        <v>5.8555321929421748E-2</v>
      </c>
      <c r="G20" s="11"/>
      <c r="H20" s="69">
        <f t="shared" si="26"/>
        <v>3.754891200515962E-2</v>
      </c>
      <c r="I20" s="69">
        <f>'RD T1'!E48</f>
        <v>2.4879284518361199E-2</v>
      </c>
      <c r="J20" s="69">
        <f t="shared" si="27"/>
        <v>6.2428196523520815E-2</v>
      </c>
      <c r="L20" t="str">
        <f t="shared" si="28"/>
        <v>42 Secretarial and related occupations</v>
      </c>
      <c r="M20" s="69">
        <v>0.37630627428311658</v>
      </c>
      <c r="N20" s="69">
        <v>0.44845362223243418</v>
      </c>
      <c r="O20" s="69">
        <v>0.45546655739975123</v>
      </c>
      <c r="P20" s="69">
        <v>0.64827658771983776</v>
      </c>
      <c r="Q20" s="69">
        <v>0.7573749745248135</v>
      </c>
      <c r="R20" s="11"/>
      <c r="S20" s="69">
        <f t="shared" si="29"/>
        <v>0.30190841712506228</v>
      </c>
      <c r="T20" s="69">
        <f>'RD T1'!E77</f>
        <v>0.37773951986765564</v>
      </c>
      <c r="U20" s="69">
        <f t="shared" si="30"/>
        <v>0.67964793699271797</v>
      </c>
      <c r="W20" t="str">
        <f t="shared" si="31"/>
        <v>42 Secretarial and related occupations</v>
      </c>
      <c r="X20" s="69">
        <v>1.3779916489874067</v>
      </c>
      <c r="Y20" s="69">
        <v>1.3893454251138229</v>
      </c>
      <c r="Z20" s="69">
        <v>1.6492760198526586</v>
      </c>
      <c r="AA20" s="69">
        <v>1.8926115376543735</v>
      </c>
      <c r="AB20" s="69">
        <v>2.2067286565721056</v>
      </c>
      <c r="AC20" s="69"/>
      <c r="AD20" s="69">
        <f t="shared" si="32"/>
        <v>0.557452636719447</v>
      </c>
      <c r="AE20" s="69">
        <f>'RD T1'!E106</f>
        <v>1.22968659210528</v>
      </c>
      <c r="AF20" s="69">
        <f t="shared" si="33"/>
        <v>1.787139228824727</v>
      </c>
      <c r="AH20" t="str">
        <f t="shared" si="34"/>
        <v>42 Secretarial and related occupations</v>
      </c>
      <c r="AI20" s="69">
        <v>0.6874374583875289</v>
      </c>
      <c r="AJ20" s="69">
        <v>0.71442457648239932</v>
      </c>
      <c r="AK20" s="69">
        <v>0.86557111036749801</v>
      </c>
      <c r="AL20" s="69">
        <v>0.91883788592692095</v>
      </c>
      <c r="AM20" s="69">
        <v>0.93189174380371098</v>
      </c>
      <c r="AN20" s="69"/>
      <c r="AO20" s="69">
        <f t="shared" si="35"/>
        <v>6.6320633436212972E-2</v>
      </c>
      <c r="AP20" s="69">
        <f>'RD T1'!E135</f>
        <v>0.56050214790717423</v>
      </c>
      <c r="AQ20" s="69">
        <f t="shared" si="36"/>
        <v>0.6268227813433872</v>
      </c>
      <c r="AS20" t="str">
        <f t="shared" si="37"/>
        <v>42 Secretarial and related occupations</v>
      </c>
      <c r="AT20" s="69">
        <v>0.56036651600225951</v>
      </c>
      <c r="AU20" s="69">
        <v>0.56272019472982804</v>
      </c>
      <c r="AV20" s="69">
        <v>0.69124433371546479</v>
      </c>
      <c r="AW20" s="69">
        <v>0.68963266040117865</v>
      </c>
      <c r="AX20" s="69">
        <v>0.57065372256130031</v>
      </c>
      <c r="AY20" s="69"/>
      <c r="AZ20" s="69">
        <f t="shared" si="38"/>
        <v>-0.12059061115416447</v>
      </c>
      <c r="BA20" s="69">
        <f>'RD T1'!E164</f>
        <v>0.37541616898592139</v>
      </c>
      <c r="BB20" s="69">
        <f t="shared" si="39"/>
        <v>0.25482555783175692</v>
      </c>
      <c r="BD20" t="str">
        <f t="shared" si="40"/>
        <v>42 Secretarial and related occupations</v>
      </c>
      <c r="BE20" s="69">
        <v>2.3476969118047517</v>
      </c>
      <c r="BF20" s="69">
        <v>1.9349087920625869</v>
      </c>
      <c r="BG20" s="69">
        <v>1.9960162284460072</v>
      </c>
      <c r="BH20" s="69">
        <v>2.1554623171554246</v>
      </c>
      <c r="BI20" s="69">
        <v>1.1918579851434825</v>
      </c>
      <c r="BJ20" s="69"/>
      <c r="BK20" s="69">
        <f t="shared" si="41"/>
        <v>-0.80415824330252472</v>
      </c>
      <c r="BL20" s="69">
        <f>'RD T1'!E193</f>
        <v>0.9900462615730401</v>
      </c>
      <c r="BM20" s="69">
        <f t="shared" si="42"/>
        <v>0.18588801827051538</v>
      </c>
      <c r="BO20" t="str">
        <f t="shared" si="43"/>
        <v>42 Secretarial and related occupations</v>
      </c>
      <c r="BP20" s="69">
        <v>3.3424512786380247</v>
      </c>
      <c r="BQ20" s="69">
        <v>2.9759806487185063</v>
      </c>
      <c r="BR20" s="69">
        <v>2.5305551526779069</v>
      </c>
      <c r="BS20" s="69">
        <v>1.9247771359520627</v>
      </c>
      <c r="BT20" s="69">
        <v>0.41604202002493917</v>
      </c>
      <c r="BU20" s="69"/>
      <c r="BV20" s="69">
        <f t="shared" si="44"/>
        <v>-2.1145131326529678</v>
      </c>
      <c r="BW20" s="69">
        <f>'RD T1'!E222</f>
        <v>0.67835581716658744</v>
      </c>
      <c r="BX20" s="69">
        <f t="shared" si="45"/>
        <v>-1.4361573154863803</v>
      </c>
      <c r="BZ20" t="str">
        <f t="shared" si="46"/>
        <v>42 Secretarial and related occupations</v>
      </c>
      <c r="CA20" s="69">
        <v>2.9207802402405685</v>
      </c>
      <c r="CB20" s="69">
        <v>2.8303262238855806</v>
      </c>
      <c r="CC20" s="69">
        <v>2.3057762049479287</v>
      </c>
      <c r="CD20" s="69">
        <v>1.3135074848213661</v>
      </c>
      <c r="CE20" s="69">
        <v>0.24464327642087771</v>
      </c>
      <c r="CF20" s="69"/>
      <c r="CG20" s="69">
        <f t="shared" si="47"/>
        <v>-2.061132928527051</v>
      </c>
      <c r="CH20" s="69">
        <f>'RD T1'!E251</f>
        <v>0.41933390481854499</v>
      </c>
      <c r="CI20" s="69">
        <f t="shared" si="48"/>
        <v>-1.6417990237085061</v>
      </c>
      <c r="CK20" t="str">
        <f t="shared" si="49"/>
        <v>42 Secretarial and related occupations</v>
      </c>
      <c r="CL20" s="69">
        <v>0.65616245743857904</v>
      </c>
      <c r="CM20" s="69">
        <v>0.76474131616126251</v>
      </c>
      <c r="CN20" s="69">
        <v>0.54449105306241496</v>
      </c>
      <c r="CO20" s="69">
        <v>0.55803580213230142</v>
      </c>
      <c r="CP20" s="69">
        <v>0.63466207773968941</v>
      </c>
      <c r="CQ20" s="69"/>
      <c r="CR20" s="69">
        <f t="shared" si="50"/>
        <v>9.0171024677274447E-2</v>
      </c>
      <c r="CS20" s="69">
        <f>'RD T1'!E280</f>
        <v>0.21067999464713372</v>
      </c>
      <c r="CT20" s="69">
        <f t="shared" si="51"/>
        <v>0.30085101932440816</v>
      </c>
    </row>
    <row r="21" spans="1:98" x14ac:dyDescent="0.2">
      <c r="A21" s="10" t="str">
        <f>name!D17</f>
        <v>51 Skilled agricultural and related trades</v>
      </c>
      <c r="B21" s="69">
        <v>1.3113558896765458E-2</v>
      </c>
      <c r="C21" s="69">
        <v>2.1314069214656801E-2</v>
      </c>
      <c r="D21" s="69">
        <v>1.5303432548114766E-2</v>
      </c>
      <c r="E21" s="69">
        <v>2.1006631469158786E-2</v>
      </c>
      <c r="F21" s="69">
        <v>3.2089148838779238E-2</v>
      </c>
      <c r="G21" s="11"/>
      <c r="H21" s="69">
        <f t="shared" si="26"/>
        <v>1.6785716290664471E-2</v>
      </c>
      <c r="I21" s="69">
        <f>'RD T1'!E49</f>
        <v>1.6011492268977499E-2</v>
      </c>
      <c r="J21" s="69">
        <f t="shared" si="27"/>
        <v>3.2797208559641966E-2</v>
      </c>
      <c r="L21" t="str">
        <f t="shared" si="28"/>
        <v>51 Skilled agricultural and related trades</v>
      </c>
      <c r="M21" s="69">
        <v>7.5649257333090053E-2</v>
      </c>
      <c r="N21" s="69">
        <v>9.5001853677560699E-2</v>
      </c>
      <c r="O21" s="69">
        <v>5.2836202147737765E-2</v>
      </c>
      <c r="P21" s="69">
        <v>6.6934191921440497E-2</v>
      </c>
      <c r="Q21" s="69">
        <v>9.8774840552910151E-2</v>
      </c>
      <c r="R21" s="11"/>
      <c r="S21" s="69">
        <f t="shared" si="29"/>
        <v>4.5938638405172386E-2</v>
      </c>
      <c r="T21" s="69">
        <f>'RD T1'!E78</f>
        <v>4.3969431146186011E-2</v>
      </c>
      <c r="U21" s="69">
        <f t="shared" si="30"/>
        <v>8.9908069551358397E-2</v>
      </c>
      <c r="W21" t="str">
        <f t="shared" si="31"/>
        <v>51 Skilled agricultural and related trades</v>
      </c>
      <c r="X21" s="69">
        <v>0.6675063335116922</v>
      </c>
      <c r="Y21" s="69">
        <v>0.76968180850817425</v>
      </c>
      <c r="Z21" s="69">
        <v>0.66169611894276448</v>
      </c>
      <c r="AA21" s="69">
        <v>0.7139347070676193</v>
      </c>
      <c r="AB21" s="69">
        <v>0.97620510268620286</v>
      </c>
      <c r="AC21" s="69"/>
      <c r="AD21" s="69">
        <f t="shared" si="32"/>
        <v>0.31450898374343839</v>
      </c>
      <c r="AE21" s="69">
        <f>'RD T1'!E107</f>
        <v>0.53623391992625047</v>
      </c>
      <c r="AF21" s="69">
        <f t="shared" si="33"/>
        <v>0.85074290366968885</v>
      </c>
      <c r="AH21" t="str">
        <f t="shared" si="34"/>
        <v>51 Skilled agricultural and related trades</v>
      </c>
      <c r="AI21" s="69">
        <v>0.28516012769868282</v>
      </c>
      <c r="AJ21" s="69">
        <v>0.3470493320724693</v>
      </c>
      <c r="AK21" s="69">
        <v>0.25870525868721983</v>
      </c>
      <c r="AL21" s="69">
        <v>0.27724586245675092</v>
      </c>
      <c r="AM21" s="69">
        <v>0.35674647066207499</v>
      </c>
      <c r="AN21" s="69"/>
      <c r="AO21" s="69">
        <f t="shared" si="35"/>
        <v>9.8041211974855158E-2</v>
      </c>
      <c r="AP21" s="69">
        <f>'RD T1'!E136</f>
        <v>0.2130502063272674</v>
      </c>
      <c r="AQ21" s="69">
        <f t="shared" si="36"/>
        <v>0.31109141830212256</v>
      </c>
      <c r="AS21" t="str">
        <f t="shared" si="37"/>
        <v>51 Skilled agricultural and related trades</v>
      </c>
      <c r="AT21" s="69">
        <v>0.49514147162036698</v>
      </c>
      <c r="AU21" s="69">
        <v>0.53489700129527096</v>
      </c>
      <c r="AV21" s="69">
        <v>0.39697811625623491</v>
      </c>
      <c r="AW21" s="69">
        <v>0.43262137719414051</v>
      </c>
      <c r="AX21" s="69">
        <v>0.57761496249537569</v>
      </c>
      <c r="AY21" s="69"/>
      <c r="AZ21" s="69">
        <f t="shared" si="38"/>
        <v>0.18063684623914078</v>
      </c>
      <c r="BA21" s="69">
        <f>'RD T1'!E165</f>
        <v>0.30824067411718514</v>
      </c>
      <c r="BB21" s="69">
        <f t="shared" si="39"/>
        <v>0.48887752035632592</v>
      </c>
      <c r="BD21" t="str">
        <f t="shared" si="40"/>
        <v>51 Skilled agricultural and related trades</v>
      </c>
      <c r="BE21" s="69">
        <v>0.98394324775516884</v>
      </c>
      <c r="BF21" s="69">
        <v>1.0580186055613781</v>
      </c>
      <c r="BG21" s="69">
        <v>0.58666992357263348</v>
      </c>
      <c r="BH21" s="69">
        <v>0.60144841307521224</v>
      </c>
      <c r="BI21" s="69">
        <v>0.66449332475888201</v>
      </c>
      <c r="BJ21" s="69"/>
      <c r="BK21" s="69">
        <f t="shared" si="41"/>
        <v>7.7823401186248531E-2</v>
      </c>
      <c r="BL21" s="69">
        <f>'RD T1'!E194</f>
        <v>0.32203635278123349</v>
      </c>
      <c r="BM21" s="69">
        <f t="shared" si="42"/>
        <v>0.39985975396748202</v>
      </c>
      <c r="BO21" t="str">
        <f t="shared" si="43"/>
        <v>51 Skilled agricultural and related trades</v>
      </c>
      <c r="BP21" s="69">
        <v>1.5979110265167475</v>
      </c>
      <c r="BQ21" s="69">
        <v>1.6918783926600243</v>
      </c>
      <c r="BR21" s="69">
        <v>1.1959214416165203</v>
      </c>
      <c r="BS21" s="69">
        <v>1.1413636860973471</v>
      </c>
      <c r="BT21" s="69">
        <v>1.2128050870319369</v>
      </c>
      <c r="BU21" s="69"/>
      <c r="BV21" s="69">
        <f t="shared" si="44"/>
        <v>1.6883645415416648E-2</v>
      </c>
      <c r="BW21" s="69">
        <f>'RD T1'!E223</f>
        <v>0.63177555829063969</v>
      </c>
      <c r="BX21" s="69">
        <f t="shared" si="45"/>
        <v>0.64865920370605634</v>
      </c>
      <c r="BZ21" t="str">
        <f t="shared" si="46"/>
        <v>51 Skilled agricultural and related trades</v>
      </c>
      <c r="CA21" s="69">
        <v>1.3235581208923981</v>
      </c>
      <c r="CB21" s="69">
        <v>1.2914767386442569</v>
      </c>
      <c r="CC21" s="69">
        <v>0.78973612044816632</v>
      </c>
      <c r="CD21" s="69">
        <v>0.70668096460568186</v>
      </c>
      <c r="CE21" s="69">
        <v>0.80991485008302133</v>
      </c>
      <c r="CF21" s="69"/>
      <c r="CG21" s="69">
        <f t="shared" si="47"/>
        <v>2.0178729634855008E-2</v>
      </c>
      <c r="CH21" s="69">
        <f>'RD T1'!E252</f>
        <v>0.34995775002082258</v>
      </c>
      <c r="CI21" s="69">
        <f t="shared" si="48"/>
        <v>0.37013647965567759</v>
      </c>
      <c r="CK21" t="str">
        <f t="shared" si="49"/>
        <v>51 Skilled agricultural and related trades</v>
      </c>
      <c r="CL21" s="69">
        <v>0.76078232317389127</v>
      </c>
      <c r="CM21" s="69">
        <v>0.8297688591299377</v>
      </c>
      <c r="CN21" s="69">
        <v>0.35055941643847827</v>
      </c>
      <c r="CO21" s="69">
        <v>0.35204134814634258</v>
      </c>
      <c r="CP21" s="69">
        <v>0.17785776907694612</v>
      </c>
      <c r="CQ21" s="69"/>
      <c r="CR21" s="69">
        <f t="shared" si="50"/>
        <v>-0.17270164736153215</v>
      </c>
      <c r="CS21" s="69">
        <f>'RD T1'!E281</f>
        <v>9.4708841920167694E-2</v>
      </c>
      <c r="CT21" s="69">
        <f t="shared" si="51"/>
        <v>-7.7992805441364457E-2</v>
      </c>
    </row>
    <row r="22" spans="1:98" x14ac:dyDescent="0.2">
      <c r="A22" s="10" t="str">
        <f>name!D18</f>
        <v>52 Skilled metal, electrical and electronic trades</v>
      </c>
      <c r="B22" s="69">
        <v>1.3855036006233307E-2</v>
      </c>
      <c r="C22" s="69">
        <v>1.2617738033523306E-2</v>
      </c>
      <c r="D22" s="69">
        <v>1.1521180399037137E-2</v>
      </c>
      <c r="E22" s="69">
        <v>1.5123146668298428E-2</v>
      </c>
      <c r="F22" s="69">
        <v>1.9351786556692348E-2</v>
      </c>
      <c r="G22" s="11"/>
      <c r="H22" s="69">
        <f t="shared" si="26"/>
        <v>7.8306061576552104E-3</v>
      </c>
      <c r="I22" s="69">
        <f>'RD T1'!E50</f>
        <v>7.2932808828089701E-3</v>
      </c>
      <c r="J22" s="69">
        <f t="shared" si="27"/>
        <v>1.512388704046418E-2</v>
      </c>
      <c r="L22" t="str">
        <f t="shared" si="28"/>
        <v>52 Skilled metal, electrical and electronic trades</v>
      </c>
      <c r="M22" s="69">
        <v>0.25601060612108273</v>
      </c>
      <c r="N22" s="69">
        <v>0.30186677502907022</v>
      </c>
      <c r="O22" s="69">
        <v>0.26980585094314541</v>
      </c>
      <c r="P22" s="69">
        <v>0.40287149037284015</v>
      </c>
      <c r="Q22" s="69">
        <v>0.55241568689579656</v>
      </c>
      <c r="R22" s="11"/>
      <c r="S22" s="69">
        <f t="shared" si="29"/>
        <v>0.28260983595265116</v>
      </c>
      <c r="T22" s="69">
        <f>'RD T1'!E79</f>
        <v>0.21747874930512989</v>
      </c>
      <c r="U22" s="69">
        <f t="shared" si="30"/>
        <v>0.50008858525778099</v>
      </c>
      <c r="W22" t="str">
        <f t="shared" si="31"/>
        <v>52 Skilled metal, electrical and electronic trades</v>
      </c>
      <c r="X22" s="69">
        <v>0.89098011195586435</v>
      </c>
      <c r="Y22" s="69">
        <v>0.93073974384814229</v>
      </c>
      <c r="Z22" s="69">
        <v>0.84639213181618411</v>
      </c>
      <c r="AA22" s="69">
        <v>0.98419504856956108</v>
      </c>
      <c r="AB22" s="69">
        <v>1.2052463407740592</v>
      </c>
      <c r="AC22" s="69"/>
      <c r="AD22" s="69">
        <f t="shared" si="32"/>
        <v>0.35885420895787512</v>
      </c>
      <c r="AE22" s="69">
        <f>'RD T1'!E108</f>
        <v>0.51049174065914382</v>
      </c>
      <c r="AF22" s="69">
        <f t="shared" si="33"/>
        <v>0.86934594961701894</v>
      </c>
      <c r="AH22" t="str">
        <f t="shared" si="34"/>
        <v>52 Skilled metal, electrical and electronic trades</v>
      </c>
      <c r="AI22" s="69">
        <v>0.33969175877242902</v>
      </c>
      <c r="AJ22" s="69">
        <v>0.34442615831666656</v>
      </c>
      <c r="AK22" s="69">
        <v>0.33147355395130867</v>
      </c>
      <c r="AL22" s="69">
        <v>0.38043288371111184</v>
      </c>
      <c r="AM22" s="69">
        <v>0.5154515505103906</v>
      </c>
      <c r="AN22" s="69"/>
      <c r="AO22" s="69">
        <f t="shared" si="35"/>
        <v>0.18397799655908192</v>
      </c>
      <c r="AP22" s="69">
        <f>'RD T1'!E137</f>
        <v>0.19031099265016971</v>
      </c>
      <c r="AQ22" s="69">
        <f t="shared" si="36"/>
        <v>0.37428898920925163</v>
      </c>
      <c r="AS22" t="str">
        <f t="shared" si="37"/>
        <v>52 Skilled metal, electrical and electronic trades</v>
      </c>
      <c r="AT22" s="69">
        <v>1.3358219000201039</v>
      </c>
      <c r="AU22" s="69">
        <v>1.3340963905193957</v>
      </c>
      <c r="AV22" s="69">
        <v>1.2610889991497822</v>
      </c>
      <c r="AW22" s="69">
        <v>1.3312778372743346</v>
      </c>
      <c r="AX22" s="69">
        <v>1.5649396621762257</v>
      </c>
      <c r="AY22" s="69"/>
      <c r="AZ22" s="69">
        <f t="shared" si="38"/>
        <v>0.30385066302644348</v>
      </c>
      <c r="BA22" s="69">
        <f>'RD T1'!E166</f>
        <v>0.62835881367164204</v>
      </c>
      <c r="BB22" s="69">
        <f t="shared" si="39"/>
        <v>0.93220947669808552</v>
      </c>
      <c r="BD22" t="str">
        <f t="shared" si="40"/>
        <v>52 Skilled metal, electrical and electronic trades</v>
      </c>
      <c r="BE22" s="69">
        <v>7.0725173470887057</v>
      </c>
      <c r="BF22" s="69">
        <v>7.1973587886907957</v>
      </c>
      <c r="BG22" s="69">
        <v>5.7710909052384318</v>
      </c>
      <c r="BH22" s="69">
        <v>6.1154397777049869</v>
      </c>
      <c r="BI22" s="69">
        <v>5.9211497506547275</v>
      </c>
      <c r="BJ22" s="69"/>
      <c r="BK22" s="69">
        <f t="shared" si="41"/>
        <v>0.15005884541629566</v>
      </c>
      <c r="BL22" s="69">
        <f>'RD T1'!E195</f>
        <v>2.0736859908806964</v>
      </c>
      <c r="BM22" s="69">
        <f t="shared" si="42"/>
        <v>2.223744836296992</v>
      </c>
      <c r="BO22" t="str">
        <f t="shared" si="43"/>
        <v>52 Skilled metal, electrical and electronic trades</v>
      </c>
      <c r="BP22" s="69">
        <v>4.6223266524277342</v>
      </c>
      <c r="BQ22" s="69">
        <v>4.1726056150968969</v>
      </c>
      <c r="BR22" s="69">
        <v>4.0084306245276693</v>
      </c>
      <c r="BS22" s="69">
        <v>3.5310679704851329</v>
      </c>
      <c r="BT22" s="69">
        <v>2.9198403309965228</v>
      </c>
      <c r="BU22" s="69"/>
      <c r="BV22" s="69">
        <f t="shared" si="44"/>
        <v>-1.0885902935311464</v>
      </c>
      <c r="BW22" s="69">
        <f>'RD T1'!E224</f>
        <v>1.2786308383710832</v>
      </c>
      <c r="BX22" s="69">
        <f t="shared" si="45"/>
        <v>0.19004054483993671</v>
      </c>
      <c r="BZ22" t="str">
        <f t="shared" si="46"/>
        <v>52 Skilled metal, electrical and electronic trades</v>
      </c>
      <c r="CA22" s="69">
        <v>2.7000218323393841</v>
      </c>
      <c r="CB22" s="69">
        <v>2.4292333237917281</v>
      </c>
      <c r="CC22" s="69">
        <v>1.9731165462045246</v>
      </c>
      <c r="CD22" s="69">
        <v>1.8215176259484549</v>
      </c>
      <c r="CE22" s="69">
        <v>1.0400803947119228</v>
      </c>
      <c r="CF22" s="69"/>
      <c r="CG22" s="69">
        <f t="shared" si="47"/>
        <v>-0.93303615149260177</v>
      </c>
      <c r="CH22" s="69">
        <f>'RD T1'!E253</f>
        <v>0.59105174008987504</v>
      </c>
      <c r="CI22" s="69">
        <f t="shared" si="48"/>
        <v>-0.34198441140272673</v>
      </c>
      <c r="CK22" t="str">
        <f t="shared" si="49"/>
        <v>52 Skilled metal, electrical and electronic trades</v>
      </c>
      <c r="CL22" s="69">
        <v>0.8373961334207678</v>
      </c>
      <c r="CM22" s="69">
        <v>0.88667824373932835</v>
      </c>
      <c r="CN22" s="69">
        <v>0.59103557926534944</v>
      </c>
      <c r="CO22" s="69">
        <v>0.59386526434680353</v>
      </c>
      <c r="CP22" s="69">
        <v>0.49272339983715085</v>
      </c>
      <c r="CQ22" s="69"/>
      <c r="CR22" s="69">
        <f t="shared" si="50"/>
        <v>-9.8312179428198587E-2</v>
      </c>
      <c r="CS22" s="69">
        <f>'RD T1'!E282</f>
        <v>0.18029586789558077</v>
      </c>
      <c r="CT22" s="69">
        <f t="shared" si="51"/>
        <v>8.1983688467382188E-2</v>
      </c>
    </row>
    <row r="23" spans="1:98" x14ac:dyDescent="0.2">
      <c r="A23" s="10" t="str">
        <f>name!D19</f>
        <v>53 Skilled construction and building trades</v>
      </c>
      <c r="B23" s="69">
        <v>9.6707446445274819E-3</v>
      </c>
      <c r="C23" s="69">
        <v>6.513740133088637E-3</v>
      </c>
      <c r="D23" s="69">
        <v>4.7542455169361552E-3</v>
      </c>
      <c r="E23" s="69">
        <v>9.0752245506622465E-3</v>
      </c>
      <c r="F23" s="69">
        <v>9.6385692918553138E-3</v>
      </c>
      <c r="G23" s="11"/>
      <c r="H23" s="69">
        <f t="shared" si="26"/>
        <v>4.8843237749191587E-3</v>
      </c>
      <c r="I23" s="69">
        <f>'RD T1'!E51</f>
        <v>4.13483032125413E-3</v>
      </c>
      <c r="J23" s="69">
        <f t="shared" si="27"/>
        <v>9.0191540961732895E-3</v>
      </c>
      <c r="L23" t="str">
        <f t="shared" si="28"/>
        <v>53 Skilled construction and building trades</v>
      </c>
      <c r="M23" s="69">
        <v>0.10720598739911946</v>
      </c>
      <c r="N23" s="69">
        <v>0.1030717269528592</v>
      </c>
      <c r="O23" s="69">
        <v>9.3940930575010809E-2</v>
      </c>
      <c r="P23" s="69">
        <v>0.12376222269968036</v>
      </c>
      <c r="Q23" s="69">
        <v>0.13510453984379528</v>
      </c>
      <c r="R23" s="11"/>
      <c r="S23" s="69">
        <f t="shared" si="29"/>
        <v>4.1163609268784471E-2</v>
      </c>
      <c r="T23" s="69">
        <f>'RD T1'!E80</f>
        <v>6.2379838634633589E-2</v>
      </c>
      <c r="U23" s="69">
        <f t="shared" si="30"/>
        <v>0.10354344790341806</v>
      </c>
      <c r="W23" t="str">
        <f t="shared" si="31"/>
        <v>53 Skilled construction and building trades</v>
      </c>
      <c r="X23" s="69">
        <v>0.4773730765008361</v>
      </c>
      <c r="Y23" s="69">
        <v>0.39116709524698845</v>
      </c>
      <c r="Z23" s="69">
        <v>0.38122266545254768</v>
      </c>
      <c r="AA23" s="69">
        <v>0.44799270591179186</v>
      </c>
      <c r="AB23" s="69">
        <v>0.47660063407224812</v>
      </c>
      <c r="AC23" s="69"/>
      <c r="AD23" s="69">
        <f t="shared" si="32"/>
        <v>9.5377968619700437E-2</v>
      </c>
      <c r="AE23" s="69">
        <f>'RD T1'!E109</f>
        <v>0.23373251834876374</v>
      </c>
      <c r="AF23" s="69">
        <f t="shared" si="33"/>
        <v>0.32911048696846418</v>
      </c>
      <c r="AH23" t="str">
        <f t="shared" si="34"/>
        <v>53 Skilled construction and building trades</v>
      </c>
      <c r="AI23" s="69">
        <v>0.24416683556897814</v>
      </c>
      <c r="AJ23" s="69">
        <v>0.24138803342092652</v>
      </c>
      <c r="AK23" s="69">
        <v>0.25154237694657677</v>
      </c>
      <c r="AL23" s="69">
        <v>0.29809638167079405</v>
      </c>
      <c r="AM23" s="69">
        <v>0.32919408205899492</v>
      </c>
      <c r="AN23" s="69"/>
      <c r="AO23" s="69">
        <f t="shared" si="35"/>
        <v>7.7651705112418146E-2</v>
      </c>
      <c r="AP23" s="69">
        <f>'RD T1'!E138</f>
        <v>0.16912316391052951</v>
      </c>
      <c r="AQ23" s="69">
        <f t="shared" si="36"/>
        <v>0.24677486902294765</v>
      </c>
      <c r="AS23" t="str">
        <f t="shared" si="37"/>
        <v>53 Skilled construction and building trades</v>
      </c>
      <c r="AT23" s="69">
        <v>0.38262630511366225</v>
      </c>
      <c r="AU23" s="69">
        <v>0.33666272568083006</v>
      </c>
      <c r="AV23" s="69">
        <v>0.3601255892713946</v>
      </c>
      <c r="AW23" s="69">
        <v>0.42426145227743733</v>
      </c>
      <c r="AX23" s="69">
        <v>0.43494093731472921</v>
      </c>
      <c r="AY23" s="69"/>
      <c r="AZ23" s="69">
        <f t="shared" si="38"/>
        <v>7.4815348043334617E-2</v>
      </c>
      <c r="BA23" s="69">
        <f>'RD T1'!E167</f>
        <v>0.22787021585242817</v>
      </c>
      <c r="BB23" s="69">
        <f t="shared" si="39"/>
        <v>0.30268556389576279</v>
      </c>
      <c r="BD23" t="str">
        <f t="shared" si="40"/>
        <v>53 Skilled construction and building trades</v>
      </c>
      <c r="BE23" s="69">
        <v>3.8381011585965426</v>
      </c>
      <c r="BF23" s="69">
        <v>3.4177165467993706</v>
      </c>
      <c r="BG23" s="69">
        <v>2.9505843338867406</v>
      </c>
      <c r="BH23" s="69">
        <v>3.0599507368345376</v>
      </c>
      <c r="BI23" s="69">
        <v>2.5501982747872267</v>
      </c>
      <c r="BJ23" s="69"/>
      <c r="BK23" s="69">
        <f t="shared" si="41"/>
        <v>-0.40038605909951386</v>
      </c>
      <c r="BL23" s="69">
        <f>'RD T1'!E196</f>
        <v>1.0697785696436799</v>
      </c>
      <c r="BM23" s="69">
        <f t="shared" si="42"/>
        <v>0.66939251054416604</v>
      </c>
      <c r="BO23" t="str">
        <f t="shared" si="43"/>
        <v>53 Skilled construction and building trades</v>
      </c>
      <c r="BP23" s="69">
        <v>3.7150285281957678</v>
      </c>
      <c r="BQ23" s="69">
        <v>3.3236512437144872</v>
      </c>
      <c r="BR23" s="69">
        <v>3.491397618266658</v>
      </c>
      <c r="BS23" s="69">
        <v>3.3384822040817377</v>
      </c>
      <c r="BT23" s="69">
        <v>3.1009054591222487</v>
      </c>
      <c r="BU23" s="69"/>
      <c r="BV23" s="69">
        <f t="shared" si="44"/>
        <v>-0.39049215914440927</v>
      </c>
      <c r="BW23" s="69">
        <f>'RD T1'!E225</f>
        <v>1.4807429522635782</v>
      </c>
      <c r="BX23" s="69">
        <f t="shared" si="45"/>
        <v>1.0902507931191689</v>
      </c>
      <c r="BZ23" t="str">
        <f t="shared" si="46"/>
        <v>53 Skilled construction and building trades</v>
      </c>
      <c r="CA23" s="69">
        <v>2.2080573640835928</v>
      </c>
      <c r="CB23" s="69">
        <v>1.8151552759383305</v>
      </c>
      <c r="CC23" s="69">
        <v>1.6630234949502651</v>
      </c>
      <c r="CD23" s="69">
        <v>1.6286022564978437</v>
      </c>
      <c r="CE23" s="69">
        <v>1.3920829091421436</v>
      </c>
      <c r="CF23" s="69"/>
      <c r="CG23" s="69">
        <f t="shared" si="47"/>
        <v>-0.27094058580812153</v>
      </c>
      <c r="CH23" s="69">
        <f>'RD T1'!E254</f>
        <v>0.63973317645851246</v>
      </c>
      <c r="CI23" s="69">
        <f t="shared" si="48"/>
        <v>0.36879259065039094</v>
      </c>
      <c r="CK23" t="str">
        <f t="shared" si="49"/>
        <v>53 Skilled construction and building trades</v>
      </c>
      <c r="CL23" s="69">
        <v>1.0289636687546306</v>
      </c>
      <c r="CM23" s="69">
        <v>0.9005588853213421</v>
      </c>
      <c r="CN23" s="69">
        <v>0.63160992248613945</v>
      </c>
      <c r="CO23" s="69">
        <v>0.47470418492430744</v>
      </c>
      <c r="CP23" s="69">
        <v>0.12621466034593848</v>
      </c>
      <c r="CQ23" s="69"/>
      <c r="CR23" s="69">
        <f t="shared" si="50"/>
        <v>-0.50539526214020092</v>
      </c>
      <c r="CS23" s="69">
        <f>'RD T1'!E283</f>
        <v>9.5918762904975627E-2</v>
      </c>
      <c r="CT23" s="69">
        <f t="shared" si="51"/>
        <v>-0.40947649923522528</v>
      </c>
    </row>
    <row r="24" spans="1:98" x14ac:dyDescent="0.2">
      <c r="A24" s="10" t="str">
        <f>name!D20</f>
        <v>54 Textiles, printing and other skilled trades</v>
      </c>
      <c r="B24" s="69">
        <v>3.1412005426506066E-2</v>
      </c>
      <c r="C24" s="69">
        <v>3.1989353920404411E-2</v>
      </c>
      <c r="D24" s="69">
        <v>3.217628699516438E-2</v>
      </c>
      <c r="E24" s="69">
        <v>4.9017170370036674E-2</v>
      </c>
      <c r="F24" s="69">
        <v>7.3233755777614776E-2</v>
      </c>
      <c r="G24" s="11"/>
      <c r="H24" s="69">
        <f t="shared" si="26"/>
        <v>4.1057468782450396E-2</v>
      </c>
      <c r="I24" s="69">
        <f>'RD T1'!E52</f>
        <v>2.8848663967565993E-2</v>
      </c>
      <c r="J24" s="69">
        <f t="shared" si="27"/>
        <v>6.9906132750016392E-2</v>
      </c>
      <c r="L24" t="str">
        <f t="shared" si="28"/>
        <v>54 Textiles, printing and other skilled trades</v>
      </c>
      <c r="M24" s="69">
        <v>0.25952496429111416</v>
      </c>
      <c r="N24" s="69">
        <v>0.2947602335999544</v>
      </c>
      <c r="O24" s="69">
        <v>0.28743423916788702</v>
      </c>
      <c r="P24" s="69">
        <v>0.40087182596380599</v>
      </c>
      <c r="Q24" s="69">
        <v>0.61925661928829356</v>
      </c>
      <c r="R24" s="11"/>
      <c r="S24" s="69">
        <f t="shared" si="29"/>
        <v>0.33182238012040655</v>
      </c>
      <c r="T24" s="69">
        <f>'RD T1'!E81</f>
        <v>0.26203425408078662</v>
      </c>
      <c r="U24" s="69">
        <f t="shared" si="30"/>
        <v>0.59385663420119317</v>
      </c>
      <c r="W24" t="str">
        <f t="shared" si="31"/>
        <v>54 Textiles, printing and other skilled trades</v>
      </c>
      <c r="X24" s="69">
        <v>0.80300263886478329</v>
      </c>
      <c r="Y24" s="69">
        <v>0.76882832403873758</v>
      </c>
      <c r="Z24" s="69">
        <v>0.83443675589143451</v>
      </c>
      <c r="AA24" s="69">
        <v>1.0303636932549858</v>
      </c>
      <c r="AB24" s="69">
        <v>1.4343345014597779</v>
      </c>
      <c r="AC24" s="69"/>
      <c r="AD24" s="69">
        <f t="shared" si="32"/>
        <v>0.59989774556834341</v>
      </c>
      <c r="AE24" s="69">
        <f>'RD T1'!E110</f>
        <v>0.63865940414134181</v>
      </c>
      <c r="AF24" s="69">
        <f t="shared" si="33"/>
        <v>1.2385571497096852</v>
      </c>
      <c r="AH24" t="str">
        <f t="shared" si="34"/>
        <v>54 Textiles, printing and other skilled trades</v>
      </c>
      <c r="AI24" s="69">
        <v>0.28751293195939026</v>
      </c>
      <c r="AJ24" s="69">
        <v>0.28526774446454695</v>
      </c>
      <c r="AK24" s="69">
        <v>0.34613620039542925</v>
      </c>
      <c r="AL24" s="69">
        <v>0.36688409092962571</v>
      </c>
      <c r="AM24" s="69">
        <v>0.49826901122084916</v>
      </c>
      <c r="AN24" s="69"/>
      <c r="AO24" s="69">
        <f t="shared" si="35"/>
        <v>0.15213281082541991</v>
      </c>
      <c r="AP24" s="69">
        <f>'RD T1'!E139</f>
        <v>0.22684819200631978</v>
      </c>
      <c r="AQ24" s="69">
        <f t="shared" si="36"/>
        <v>0.37898100283173969</v>
      </c>
      <c r="AS24" t="str">
        <f t="shared" si="37"/>
        <v>54 Textiles, printing and other skilled trades</v>
      </c>
      <c r="AT24" s="69">
        <v>0.35287149868814283</v>
      </c>
      <c r="AU24" s="69">
        <v>0.34574671422146569</v>
      </c>
      <c r="AV24" s="69">
        <v>0.37436750472482894</v>
      </c>
      <c r="AW24" s="69">
        <v>0.41052908241521446</v>
      </c>
      <c r="AX24" s="69">
        <v>0.51933754138664223</v>
      </c>
      <c r="AY24" s="69"/>
      <c r="AZ24" s="69">
        <f t="shared" si="38"/>
        <v>0.1449700366618133</v>
      </c>
      <c r="BA24" s="69">
        <f>'RD T1'!E168</f>
        <v>0.23705719369904385</v>
      </c>
      <c r="BB24" s="69">
        <f t="shared" si="39"/>
        <v>0.38202723036085717</v>
      </c>
      <c r="BD24" t="str">
        <f t="shared" si="40"/>
        <v>54 Textiles, printing and other skilled trades</v>
      </c>
      <c r="BE24" s="69">
        <v>2.5321700106053084</v>
      </c>
      <c r="BF24" s="69">
        <v>2.347385030757748</v>
      </c>
      <c r="BG24" s="69">
        <v>2.1630697407270207</v>
      </c>
      <c r="BH24" s="69">
        <v>2.5924506774266716</v>
      </c>
      <c r="BI24" s="69">
        <v>2.9273091945322949</v>
      </c>
      <c r="BJ24" s="69"/>
      <c r="BK24" s="69">
        <f t="shared" si="41"/>
        <v>0.76423945380527414</v>
      </c>
      <c r="BL24" s="69">
        <f>'RD T1'!E197</f>
        <v>1.1158363787168832</v>
      </c>
      <c r="BM24" s="69">
        <f t="shared" si="42"/>
        <v>1.8800758325221574</v>
      </c>
      <c r="BO24" t="str">
        <f t="shared" si="43"/>
        <v>54 Textiles, printing and other skilled trades</v>
      </c>
      <c r="BP24" s="69">
        <v>2.8668332874765174</v>
      </c>
      <c r="BQ24" s="69">
        <v>2.3846753618106291</v>
      </c>
      <c r="BR24" s="69">
        <v>2.4452596919358593</v>
      </c>
      <c r="BS24" s="69">
        <v>2.3220875889808936</v>
      </c>
      <c r="BT24" s="69">
        <v>1.9762043005164613</v>
      </c>
      <c r="BU24" s="69"/>
      <c r="BV24" s="69">
        <f t="shared" si="44"/>
        <v>-0.469055391419398</v>
      </c>
      <c r="BW24" s="69">
        <f>'RD T1'!E226</f>
        <v>0.88275927779919894</v>
      </c>
      <c r="BX24" s="69">
        <f t="shared" si="45"/>
        <v>0.41370388637980093</v>
      </c>
      <c r="BZ24" t="str">
        <f t="shared" si="46"/>
        <v>54 Textiles, printing and other skilled trades</v>
      </c>
      <c r="CA24" s="69">
        <v>2.5815536187678405</v>
      </c>
      <c r="CB24" s="69">
        <v>2.2962801924655225</v>
      </c>
      <c r="CC24" s="69">
        <v>2.1580951720464343</v>
      </c>
      <c r="CD24" s="69">
        <v>2.2296590926255253</v>
      </c>
      <c r="CE24" s="69">
        <v>1.9420592665927743</v>
      </c>
      <c r="CF24" s="69"/>
      <c r="CG24" s="69">
        <f t="shared" si="47"/>
        <v>-0.21603590545366003</v>
      </c>
      <c r="CH24" s="69">
        <f>'RD T1'!E255</f>
        <v>0.80362432875629086</v>
      </c>
      <c r="CI24" s="69">
        <f t="shared" si="48"/>
        <v>0.58758842330263084</v>
      </c>
      <c r="CK24" t="str">
        <f t="shared" si="49"/>
        <v>54 Textiles, printing and other skilled trades</v>
      </c>
      <c r="CL24" s="69">
        <v>0.98425153776400598</v>
      </c>
      <c r="CM24" s="69">
        <v>0.86332613549943427</v>
      </c>
      <c r="CN24" s="69">
        <v>0.6701850650253357</v>
      </c>
      <c r="CO24" s="69">
        <v>0.46637814399109306</v>
      </c>
      <c r="CP24" s="69">
        <v>0.31539931785746944</v>
      </c>
      <c r="CQ24" s="69"/>
      <c r="CR24" s="69">
        <f t="shared" si="50"/>
        <v>-0.35478574716786626</v>
      </c>
      <c r="CS24" s="69">
        <f>'RD T1'!E284</f>
        <v>0.12121475183765448</v>
      </c>
      <c r="CT24" s="69">
        <f t="shared" si="51"/>
        <v>-0.23357099533021178</v>
      </c>
    </row>
    <row r="25" spans="1:98" x14ac:dyDescent="0.2">
      <c r="A25" s="10" t="str">
        <f>name!D21</f>
        <v>61 Caring personal service occupations</v>
      </c>
      <c r="B25" s="69">
        <v>2.067936396554965E-2</v>
      </c>
      <c r="C25" s="69">
        <v>2.5261100119099746E-2</v>
      </c>
      <c r="D25" s="69">
        <v>2.3463757626205714E-2</v>
      </c>
      <c r="E25" s="69">
        <v>3.5018933592622731E-2</v>
      </c>
      <c r="F25" s="69">
        <v>5.1890151705039814E-2</v>
      </c>
      <c r="G25" s="11"/>
      <c r="H25" s="69">
        <f t="shared" si="26"/>
        <v>2.84263940788341E-2</v>
      </c>
      <c r="I25" s="69">
        <f>'RD T1'!E53</f>
        <v>2.2337866331824434E-2</v>
      </c>
      <c r="J25" s="69">
        <f t="shared" si="27"/>
        <v>5.0764260410658534E-2</v>
      </c>
      <c r="L25" t="str">
        <f t="shared" si="28"/>
        <v>61 Caring personal service occupations</v>
      </c>
      <c r="M25" s="69">
        <v>1.0253081898160203</v>
      </c>
      <c r="N25" s="69">
        <v>1.5132264945003944</v>
      </c>
      <c r="O25" s="69">
        <v>1.3630440230716372</v>
      </c>
      <c r="P25" s="69">
        <v>2.0336159980015731</v>
      </c>
      <c r="Q25" s="69">
        <v>3.0248430146597878</v>
      </c>
      <c r="R25" s="11"/>
      <c r="S25" s="69">
        <f t="shared" si="29"/>
        <v>1.6617989915881506</v>
      </c>
      <c r="T25" s="69">
        <f>'RD T1'!E82</f>
        <v>1.3563244471855731</v>
      </c>
      <c r="U25" s="69">
        <f t="shared" si="30"/>
        <v>3.0181234387737237</v>
      </c>
      <c r="W25" t="str">
        <f t="shared" si="31"/>
        <v>61 Caring personal service occupations</v>
      </c>
      <c r="X25" s="69">
        <v>3.5532324423486883</v>
      </c>
      <c r="Y25" s="69">
        <v>4.4338849983341264</v>
      </c>
      <c r="Z25" s="69">
        <v>4.9482875869318184</v>
      </c>
      <c r="AA25" s="69">
        <v>5.5332459701038763</v>
      </c>
      <c r="AB25" s="69">
        <v>7.2502476269996983</v>
      </c>
      <c r="AC25" s="69"/>
      <c r="AD25" s="69">
        <f t="shared" si="32"/>
        <v>2.3019600400678799</v>
      </c>
      <c r="AE25" s="69">
        <f>'RD T1'!E111</f>
        <v>3.9241190918262414</v>
      </c>
      <c r="AF25" s="69">
        <f t="shared" si="33"/>
        <v>6.2260791318941209</v>
      </c>
      <c r="AH25" t="str">
        <f t="shared" si="34"/>
        <v>61 Caring personal service occupations</v>
      </c>
      <c r="AI25" s="69">
        <v>3.2065257802411229</v>
      </c>
      <c r="AJ25" s="69">
        <v>3.5740838124421184</v>
      </c>
      <c r="AK25" s="69">
        <v>4.053905365908447</v>
      </c>
      <c r="AL25" s="69">
        <v>3.8175698863765479</v>
      </c>
      <c r="AM25" s="69">
        <v>4.3211956834711209</v>
      </c>
      <c r="AN25" s="69"/>
      <c r="AO25" s="69">
        <f t="shared" si="35"/>
        <v>0.26729031756267396</v>
      </c>
      <c r="AP25" s="69">
        <f>'RD T1'!E140</f>
        <v>2.3538477228221106</v>
      </c>
      <c r="AQ25" s="69">
        <f t="shared" si="36"/>
        <v>2.6211380403847846</v>
      </c>
      <c r="AS25" t="str">
        <f t="shared" si="37"/>
        <v>61 Caring personal service occupations</v>
      </c>
      <c r="AT25" s="69">
        <v>1.6964526456113516</v>
      </c>
      <c r="AU25" s="69">
        <v>2.0471434882121957</v>
      </c>
      <c r="AV25" s="69">
        <v>2.3253921153959367</v>
      </c>
      <c r="AW25" s="69">
        <v>2.2421725446713419</v>
      </c>
      <c r="AX25" s="69">
        <v>2.6578377824484973</v>
      </c>
      <c r="AY25" s="69"/>
      <c r="AZ25" s="69">
        <f t="shared" si="38"/>
        <v>0.33244566705256062</v>
      </c>
      <c r="BA25" s="69">
        <f>'RD T1'!E169</f>
        <v>1.4304399367213536</v>
      </c>
      <c r="BB25" s="69">
        <f t="shared" si="39"/>
        <v>1.7628856037739142</v>
      </c>
      <c r="BD25" t="str">
        <f t="shared" si="40"/>
        <v>61 Caring personal service occupations</v>
      </c>
      <c r="BE25" s="69">
        <v>11.712251873454981</v>
      </c>
      <c r="BF25" s="69">
        <v>12.980267594814102</v>
      </c>
      <c r="BG25" s="69">
        <v>12.73819497653894</v>
      </c>
      <c r="BH25" s="69">
        <v>14.161706571615621</v>
      </c>
      <c r="BI25" s="69">
        <v>16.52763502392348</v>
      </c>
      <c r="BJ25" s="69"/>
      <c r="BK25" s="69">
        <f t="shared" si="41"/>
        <v>3.7894400473845398</v>
      </c>
      <c r="BL25" s="69">
        <f>'RD T1'!E198</f>
        <v>8.8883166895299031</v>
      </c>
      <c r="BM25" s="69">
        <f t="shared" si="42"/>
        <v>12.677756736914443</v>
      </c>
      <c r="BO25" t="str">
        <f t="shared" si="43"/>
        <v>61 Caring personal service occupations</v>
      </c>
      <c r="BP25" s="69">
        <v>9.9211863132399571</v>
      </c>
      <c r="BQ25" s="69">
        <v>10.662560972086148</v>
      </c>
      <c r="BR25" s="69">
        <v>9.1581174618822274</v>
      </c>
      <c r="BS25" s="69">
        <v>9.286507615440474</v>
      </c>
      <c r="BT25" s="69">
        <v>8.2743920861039868</v>
      </c>
      <c r="BU25" s="69"/>
      <c r="BV25" s="69">
        <f t="shared" si="44"/>
        <v>-0.88372537577824062</v>
      </c>
      <c r="BW25" s="69">
        <f>'RD T1'!E227</f>
        <v>4.4557543393143337</v>
      </c>
      <c r="BX25" s="69">
        <f t="shared" si="45"/>
        <v>3.5720289635360931</v>
      </c>
      <c r="BZ25" t="str">
        <f t="shared" si="46"/>
        <v>61 Caring personal service occupations</v>
      </c>
      <c r="CA25" s="69">
        <v>3.2377335957751217</v>
      </c>
      <c r="CB25" s="69">
        <v>2.1834994479740217</v>
      </c>
      <c r="CC25" s="69">
        <v>1.6807870260890663</v>
      </c>
      <c r="CD25" s="69">
        <v>1.2173234942615816</v>
      </c>
      <c r="CE25" s="69">
        <v>1.0293343481410966</v>
      </c>
      <c r="CF25" s="69"/>
      <c r="CG25" s="69">
        <f t="shared" si="47"/>
        <v>-0.65145267794796968</v>
      </c>
      <c r="CH25" s="69">
        <f>'RD T1'!E256</f>
        <v>0.41179373416727488</v>
      </c>
      <c r="CI25" s="69">
        <f t="shared" si="48"/>
        <v>-0.2396589437806948</v>
      </c>
      <c r="CK25" t="str">
        <f t="shared" si="49"/>
        <v>61 Caring personal service occupations</v>
      </c>
      <c r="CL25" s="69">
        <v>0.45300024253118271</v>
      </c>
      <c r="CM25" s="69">
        <v>0.41074697268205451</v>
      </c>
      <c r="CN25" s="69">
        <v>0.27416917149648501</v>
      </c>
      <c r="CO25" s="69">
        <v>0.28193357485415127</v>
      </c>
      <c r="CP25" s="69">
        <v>0.24323633128993186</v>
      </c>
      <c r="CQ25" s="69"/>
      <c r="CR25" s="69">
        <f t="shared" si="50"/>
        <v>-3.0932840206553153E-2</v>
      </c>
      <c r="CS25" s="69">
        <f>'RD T1'!E285</f>
        <v>7.0095692842755269E-2</v>
      </c>
      <c r="CT25" s="69">
        <f t="shared" si="51"/>
        <v>3.9162852636202117E-2</v>
      </c>
    </row>
    <row r="26" spans="1:98" x14ac:dyDescent="0.2">
      <c r="A26" s="10" t="str">
        <f>name!D22</f>
        <v>62 Leisure, travel and related personal service occupations</v>
      </c>
      <c r="B26" s="69">
        <v>1.1479048963871731E-2</v>
      </c>
      <c r="C26" s="69">
        <v>1.3730979773696946E-2</v>
      </c>
      <c r="D26" s="69">
        <v>1.228683691171565E-2</v>
      </c>
      <c r="E26" s="69">
        <v>1.6231648160279947E-2</v>
      </c>
      <c r="F26" s="69">
        <v>2.4260262429382277E-2</v>
      </c>
      <c r="G26" s="11"/>
      <c r="H26" s="69">
        <f t="shared" si="26"/>
        <v>1.1973425517666628E-2</v>
      </c>
      <c r="I26" s="69">
        <f>'RD T1'!E54</f>
        <v>1.0192992753611642E-2</v>
      </c>
      <c r="J26" s="69">
        <f t="shared" si="27"/>
        <v>2.2166418271278271E-2</v>
      </c>
      <c r="L26" t="str">
        <f t="shared" si="28"/>
        <v>62 Leisure, travel and related personal service occupations</v>
      </c>
      <c r="M26" s="69">
        <v>0.18531948665024076</v>
      </c>
      <c r="N26" s="69">
        <v>0.24438838167289453</v>
      </c>
      <c r="O26" s="69">
        <v>0.2196559434204276</v>
      </c>
      <c r="P26" s="69">
        <v>0.2698641104424358</v>
      </c>
      <c r="Q26" s="69">
        <v>0.3447440415710335</v>
      </c>
      <c r="R26" s="11"/>
      <c r="S26" s="69">
        <f t="shared" si="29"/>
        <v>0.1250880981506059</v>
      </c>
      <c r="T26" s="69">
        <f>'RD T1'!E83</f>
        <v>0.1535310371108291</v>
      </c>
      <c r="U26" s="69">
        <f t="shared" si="30"/>
        <v>0.278619135261435</v>
      </c>
      <c r="W26" t="str">
        <f t="shared" si="31"/>
        <v>62 Leisure, travel and related personal service occupations</v>
      </c>
      <c r="X26" s="69">
        <v>0.90762544429313596</v>
      </c>
      <c r="Y26" s="69">
        <v>1.1102289840488204</v>
      </c>
      <c r="Z26" s="69">
        <v>1.3159147412821737</v>
      </c>
      <c r="AA26" s="69">
        <v>1.5105163430457165</v>
      </c>
      <c r="AB26" s="69">
        <v>2.1484821136561796</v>
      </c>
      <c r="AC26" s="69"/>
      <c r="AD26" s="69">
        <f t="shared" si="32"/>
        <v>0.83256737237400591</v>
      </c>
      <c r="AE26" s="69">
        <f>'RD T1'!E112</f>
        <v>1.029017091821897</v>
      </c>
      <c r="AF26" s="69">
        <f t="shared" si="33"/>
        <v>1.861584464195903</v>
      </c>
      <c r="AH26" t="str">
        <f t="shared" si="34"/>
        <v>62 Leisure, travel and related personal service occupations</v>
      </c>
      <c r="AI26" s="69">
        <v>0.50414196645117759</v>
      </c>
      <c r="AJ26" s="69">
        <v>0.6397805586081845</v>
      </c>
      <c r="AK26" s="69">
        <v>0.75681434054142893</v>
      </c>
      <c r="AL26" s="69">
        <v>0.75311689190506281</v>
      </c>
      <c r="AM26" s="69">
        <v>1.0165387356217579</v>
      </c>
      <c r="AN26" s="69"/>
      <c r="AO26" s="69">
        <f t="shared" si="35"/>
        <v>0.25972439508032896</v>
      </c>
      <c r="AP26" s="69">
        <f>'RD T1'!E141</f>
        <v>0.5086988947763601</v>
      </c>
      <c r="AQ26" s="69">
        <f t="shared" si="36"/>
        <v>0.76842328985668906</v>
      </c>
      <c r="AS26" t="str">
        <f t="shared" si="37"/>
        <v>62 Leisure, travel and related personal service occupations</v>
      </c>
      <c r="AT26" s="69">
        <v>0.58442904756080849</v>
      </c>
      <c r="AU26" s="69">
        <v>0.73679018637345939</v>
      </c>
      <c r="AV26" s="69">
        <v>0.98935149058428373</v>
      </c>
      <c r="AW26" s="69">
        <v>1.0424063503212646</v>
      </c>
      <c r="AX26" s="69">
        <v>1.4864318784584267</v>
      </c>
      <c r="AY26" s="69"/>
      <c r="AZ26" s="69">
        <f t="shared" si="38"/>
        <v>0.49708038787414299</v>
      </c>
      <c r="BA26" s="69">
        <f>'RD T1'!E170</f>
        <v>0.73108419076123321</v>
      </c>
      <c r="BB26" s="69">
        <f t="shared" si="39"/>
        <v>1.2281645786353761</v>
      </c>
      <c r="BD26" t="str">
        <f t="shared" si="40"/>
        <v>62 Leisure, travel and related personal service occupations</v>
      </c>
      <c r="BE26" s="69">
        <v>2.6478315451057393</v>
      </c>
      <c r="BF26" s="69">
        <v>2.6176627170446154</v>
      </c>
      <c r="BG26" s="69">
        <v>2.748185885950714</v>
      </c>
      <c r="BH26" s="69">
        <v>2.6606871734656705</v>
      </c>
      <c r="BI26" s="69">
        <v>2.5072592245398093</v>
      </c>
      <c r="BJ26" s="69"/>
      <c r="BK26" s="69">
        <f t="shared" si="41"/>
        <v>-0.24092666141090469</v>
      </c>
      <c r="BL26" s="69">
        <f>'RD T1'!E199</f>
        <v>1.2549658301398747</v>
      </c>
      <c r="BM26" s="69">
        <f t="shared" si="42"/>
        <v>1.01403916872897</v>
      </c>
      <c r="BO26" t="str">
        <f t="shared" si="43"/>
        <v>62 Leisure, travel and related personal service occupations</v>
      </c>
      <c r="BP26" s="69">
        <v>2.7741682397813712</v>
      </c>
      <c r="BQ26" s="69">
        <v>2.9465325912870513</v>
      </c>
      <c r="BR26" s="69">
        <v>2.851984882442625</v>
      </c>
      <c r="BS26" s="69">
        <v>2.5102872765966104</v>
      </c>
      <c r="BT26" s="69">
        <v>1.96053332379719</v>
      </c>
      <c r="BU26" s="69"/>
      <c r="BV26" s="69">
        <f t="shared" si="44"/>
        <v>-0.89145155864543502</v>
      </c>
      <c r="BW26" s="69">
        <f>'RD T1'!E228</f>
        <v>1.1021798004297338</v>
      </c>
      <c r="BX26" s="69">
        <f t="shared" si="45"/>
        <v>0.21072824178429883</v>
      </c>
      <c r="BZ26" t="str">
        <f t="shared" si="46"/>
        <v>62 Leisure, travel and related personal service occupations</v>
      </c>
      <c r="CA26" s="69">
        <v>1.8181438404410644</v>
      </c>
      <c r="CB26" s="69">
        <v>2.0244637031586286</v>
      </c>
      <c r="CC26" s="69">
        <v>1.8831962990317543</v>
      </c>
      <c r="CD26" s="69">
        <v>1.7156613671547576</v>
      </c>
      <c r="CE26" s="69">
        <v>1.2341802597980058</v>
      </c>
      <c r="CF26" s="69"/>
      <c r="CG26" s="69">
        <f t="shared" si="47"/>
        <v>-0.64901603923374851</v>
      </c>
      <c r="CH26" s="69">
        <f>'RD T1'!E257</f>
        <v>0.66083523297530844</v>
      </c>
      <c r="CI26" s="69">
        <f t="shared" si="48"/>
        <v>1.181919374155993E-2</v>
      </c>
      <c r="CK26" t="str">
        <f t="shared" si="49"/>
        <v>62 Leisure, travel and related personal service occupations</v>
      </c>
      <c r="CL26" s="69">
        <v>0.70042224854955693</v>
      </c>
      <c r="CM26" s="69">
        <v>0.68878087441593905</v>
      </c>
      <c r="CN26" s="69">
        <v>0.47425253793684619</v>
      </c>
      <c r="CO26" s="69">
        <v>0.32352961093944288</v>
      </c>
      <c r="CP26" s="69">
        <v>0.18809810588704193</v>
      </c>
      <c r="CQ26" s="69"/>
      <c r="CR26" s="69">
        <f t="shared" si="50"/>
        <v>-0.28615443204980429</v>
      </c>
      <c r="CS26" s="69">
        <f>'RD T1'!E286</f>
        <v>8.5920001190341613E-2</v>
      </c>
      <c r="CT26" s="69">
        <f t="shared" si="51"/>
        <v>-0.20023443085946269</v>
      </c>
    </row>
    <row r="27" spans="1:98" x14ac:dyDescent="0.2">
      <c r="A27" s="10" t="str">
        <f>name!D23</f>
        <v>63 Community and civil enforcement occupations</v>
      </c>
      <c r="B27" s="69">
        <v>1.2927839414579537E-3</v>
      </c>
      <c r="C27" s="69">
        <v>1.4074463348888692E-3</v>
      </c>
      <c r="D27" s="69">
        <v>1.2978349295997135E-3</v>
      </c>
      <c r="E27" s="69">
        <v>1.9035568677422865E-3</v>
      </c>
      <c r="F27" s="69">
        <v>2.5038114184777623E-3</v>
      </c>
      <c r="G27" s="11"/>
      <c r="H27" s="69">
        <f t="shared" si="26"/>
        <v>1.2059764888780488E-3</v>
      </c>
      <c r="I27" s="69">
        <f>'RD T1'!E55</f>
        <v>1.2007273883553658E-3</v>
      </c>
      <c r="J27" s="69">
        <f t="shared" si="27"/>
        <v>2.4067038772334149E-3</v>
      </c>
      <c r="L27" t="str">
        <f t="shared" si="28"/>
        <v>63 Community and civil enforcement occupations</v>
      </c>
      <c r="M27" s="69">
        <v>1.6236115976012343E-2</v>
      </c>
      <c r="N27" s="69">
        <v>1.540394075292283E-2</v>
      </c>
      <c r="O27" s="69">
        <v>1.8567667488644982E-2</v>
      </c>
      <c r="P27" s="69">
        <v>1.8931082505183616E-2</v>
      </c>
      <c r="Q27" s="69">
        <v>2.6398942582474678E-2</v>
      </c>
      <c r="R27" s="11"/>
      <c r="S27" s="69">
        <f t="shared" si="29"/>
        <v>7.8312750938296961E-3</v>
      </c>
      <c r="T27" s="69">
        <f>'RD T1'!E84</f>
        <v>1.1941355138148917E-2</v>
      </c>
      <c r="U27" s="69">
        <f t="shared" si="30"/>
        <v>1.9772630231978613E-2</v>
      </c>
      <c r="W27" t="str">
        <f t="shared" si="31"/>
        <v>63 Community and civil enforcement occupations</v>
      </c>
      <c r="X27" s="69">
        <v>7.5707807225741192E-2</v>
      </c>
      <c r="Y27" s="69">
        <v>7.2013393577599005E-2</v>
      </c>
      <c r="Z27" s="69">
        <v>8.4329398221244939E-2</v>
      </c>
      <c r="AA27" s="69">
        <v>9.08970486214115E-2</v>
      </c>
      <c r="AB27" s="69">
        <v>0.11749373125474596</v>
      </c>
      <c r="AC27" s="69"/>
      <c r="AD27" s="69">
        <f t="shared" si="32"/>
        <v>3.3164333033501026E-2</v>
      </c>
      <c r="AE27" s="69">
        <f>'RD T1'!E113</f>
        <v>6.4660074039517151E-2</v>
      </c>
      <c r="AF27" s="69">
        <f t="shared" si="33"/>
        <v>9.7824407073018177E-2</v>
      </c>
      <c r="AH27" t="str">
        <f t="shared" si="34"/>
        <v>63 Community and civil enforcement occupations</v>
      </c>
      <c r="AI27" s="69">
        <v>2.0813780612282416E-2</v>
      </c>
      <c r="AJ27" s="69">
        <v>1.7969090079304979E-2</v>
      </c>
      <c r="AK27" s="69">
        <v>2.5192278474322479E-2</v>
      </c>
      <c r="AL27" s="69">
        <v>1.9773510901130172E-2</v>
      </c>
      <c r="AM27" s="69">
        <v>2.5216100110234969E-2</v>
      </c>
      <c r="AN27" s="69"/>
      <c r="AO27" s="69">
        <f t="shared" si="35"/>
        <v>2.3821635912489592E-5</v>
      </c>
      <c r="AP27" s="69">
        <f>'RD T1'!E142</f>
        <v>1.3211602652911391E-2</v>
      </c>
      <c r="AQ27" s="69">
        <f t="shared" si="36"/>
        <v>1.3235424288823881E-2</v>
      </c>
      <c r="AS27" t="str">
        <f t="shared" si="37"/>
        <v>63 Community and civil enforcement occupations</v>
      </c>
      <c r="AT27" s="69">
        <v>2.129700724455557E-2</v>
      </c>
      <c r="AU27" s="69">
        <v>1.7008311590163878E-2</v>
      </c>
      <c r="AV27" s="69">
        <v>2.2597891863350709E-2</v>
      </c>
      <c r="AW27" s="69">
        <v>1.7590183830876831E-2</v>
      </c>
      <c r="AX27" s="69">
        <v>2.0045133834870839E-2</v>
      </c>
      <c r="AY27" s="69"/>
      <c r="AZ27" s="69">
        <f t="shared" si="38"/>
        <v>-2.55275802847987E-3</v>
      </c>
      <c r="BA27" s="69">
        <f>'RD T1'!E171</f>
        <v>1.1713457732623606E-2</v>
      </c>
      <c r="BB27" s="69">
        <f t="shared" si="39"/>
        <v>9.160699704143736E-3</v>
      </c>
      <c r="BD27" t="str">
        <f t="shared" si="40"/>
        <v>63 Community and civil enforcement occupations</v>
      </c>
      <c r="BE27" s="69">
        <v>8.8292596928654085E-2</v>
      </c>
      <c r="BF27" s="69">
        <v>5.8494143964351673E-2</v>
      </c>
      <c r="BG27" s="69">
        <v>7.7964314406752194E-2</v>
      </c>
      <c r="BH27" s="69">
        <v>5.279214659642098E-2</v>
      </c>
      <c r="BI27" s="69">
        <v>6.2080606788167875E-2</v>
      </c>
      <c r="BJ27" s="69"/>
      <c r="BK27" s="69">
        <f t="shared" si="41"/>
        <v>-1.588370761858432E-2</v>
      </c>
      <c r="BL27" s="69">
        <f>'RD T1'!E200</f>
        <v>2.2715328628673041E-2</v>
      </c>
      <c r="BM27" s="69">
        <f t="shared" si="42"/>
        <v>6.8316210100887211E-3</v>
      </c>
      <c r="BO27" t="str">
        <f t="shared" si="43"/>
        <v>63 Community and civil enforcement occupations</v>
      </c>
      <c r="BP27" s="69">
        <v>0.13411621885529165</v>
      </c>
      <c r="BQ27" s="69">
        <v>0.10424710449806762</v>
      </c>
      <c r="BR27" s="69">
        <v>0.13828431015768794</v>
      </c>
      <c r="BS27" s="69">
        <v>9.4041142903452973E-2</v>
      </c>
      <c r="BT27" s="69">
        <v>9.5687998386276021E-2</v>
      </c>
      <c r="BU27" s="69"/>
      <c r="BV27" s="69">
        <f t="shared" si="44"/>
        <v>-4.2596311771411918E-2</v>
      </c>
      <c r="BW27" s="69">
        <f>'RD T1'!E229</f>
        <v>4.3863814246291252E-2</v>
      </c>
      <c r="BX27" s="69">
        <f t="shared" si="45"/>
        <v>1.267502474879334E-3</v>
      </c>
      <c r="BZ27" t="str">
        <f t="shared" si="46"/>
        <v>63 Community and civil enforcement occupations</v>
      </c>
      <c r="CA27" s="69">
        <v>0.12066203355045685</v>
      </c>
      <c r="CB27" s="69">
        <v>0.10029444924745914</v>
      </c>
      <c r="CC27" s="69">
        <v>0.11821178508117872</v>
      </c>
      <c r="CD27" s="69">
        <v>8.3244034607197606E-2</v>
      </c>
      <c r="CE27" s="69">
        <v>7.2955654470344397E-2</v>
      </c>
      <c r="CF27" s="69"/>
      <c r="CG27" s="69">
        <f t="shared" si="47"/>
        <v>-4.5256130610834319E-2</v>
      </c>
      <c r="CH27" s="69">
        <f>'RD T1'!E258</f>
        <v>3.463930591944072E-2</v>
      </c>
      <c r="CI27" s="69">
        <f t="shared" si="48"/>
        <v>-1.0616824691393599E-2</v>
      </c>
      <c r="CK27" t="str">
        <f t="shared" si="49"/>
        <v>63 Community and civil enforcement occupations</v>
      </c>
      <c r="CL27" s="69">
        <v>3.4636065292686175E-2</v>
      </c>
      <c r="CM27" s="69">
        <v>2.3817668060141021E-2</v>
      </c>
      <c r="CN27" s="69">
        <v>2.5866942897613491E-2</v>
      </c>
      <c r="CO27" s="69">
        <v>1.106011659051793E-2</v>
      </c>
      <c r="CP27" s="69">
        <v>7.1991298386327746E-3</v>
      </c>
      <c r="CQ27" s="69"/>
      <c r="CR27" s="69">
        <f t="shared" si="50"/>
        <v>-1.8667813058980715E-2</v>
      </c>
      <c r="CS27" s="69">
        <f>'RD T1'!E287</f>
        <v>2.6868491093522211E-3</v>
      </c>
      <c r="CT27" s="69">
        <f t="shared" si="51"/>
        <v>-1.5980963949628495E-2</v>
      </c>
    </row>
    <row r="28" spans="1:98" x14ac:dyDescent="0.2">
      <c r="A28" s="10" t="str">
        <f>name!D24</f>
        <v>71 Sales occupations</v>
      </c>
      <c r="B28" s="69">
        <v>7.6788530133102578E-2</v>
      </c>
      <c r="C28" s="69">
        <v>8.5595284087996673E-2</v>
      </c>
      <c r="D28" s="69">
        <v>7.5270991489234565E-2</v>
      </c>
      <c r="E28" s="69">
        <v>9.864163283939012E-2</v>
      </c>
      <c r="F28" s="69">
        <v>0.13321787190654399</v>
      </c>
      <c r="G28" s="11"/>
      <c r="H28" s="69">
        <f t="shared" si="26"/>
        <v>5.7946880417309429E-2</v>
      </c>
      <c r="I28" s="69">
        <f>'RD T1'!E56</f>
        <v>5.2695020362034321E-2</v>
      </c>
      <c r="J28" s="69">
        <f t="shared" si="27"/>
        <v>0.11064190077934374</v>
      </c>
      <c r="L28" t="str">
        <f t="shared" si="28"/>
        <v>71 Sales occupations</v>
      </c>
      <c r="M28" s="69">
        <v>0.79174457989622327</v>
      </c>
      <c r="N28" s="69">
        <v>0.89051468265435219</v>
      </c>
      <c r="O28" s="69">
        <v>0.89322076894163649</v>
      </c>
      <c r="P28" s="69">
        <v>1.2086564977960663</v>
      </c>
      <c r="Q28" s="69">
        <v>1.7485571539777216</v>
      </c>
      <c r="R28" s="11"/>
      <c r="S28" s="69">
        <f t="shared" si="29"/>
        <v>0.85533638503608511</v>
      </c>
      <c r="T28" s="69">
        <f>'RD T1'!E85</f>
        <v>0.66016106351656445</v>
      </c>
      <c r="U28" s="69">
        <f t="shared" si="30"/>
        <v>1.5154974485526496</v>
      </c>
      <c r="W28" t="str">
        <f t="shared" si="31"/>
        <v>71 Sales occupations</v>
      </c>
      <c r="X28" s="69">
        <v>3.4160001203939627</v>
      </c>
      <c r="Y28" s="69">
        <v>3.3013082225254307</v>
      </c>
      <c r="Z28" s="69">
        <v>3.8815735092845718</v>
      </c>
      <c r="AA28" s="69">
        <v>4.1797074458720305</v>
      </c>
      <c r="AB28" s="69">
        <v>5.536566285431328</v>
      </c>
      <c r="AC28" s="69"/>
      <c r="AD28" s="69">
        <f t="shared" si="32"/>
        <v>1.6549927761467562</v>
      </c>
      <c r="AE28" s="69">
        <f>'RD T1'!E114</f>
        <v>2.4900893763471519</v>
      </c>
      <c r="AF28" s="69">
        <f t="shared" si="33"/>
        <v>4.1450821524939077</v>
      </c>
      <c r="AH28" t="str">
        <f t="shared" si="34"/>
        <v>71 Sales occupations</v>
      </c>
      <c r="AI28" s="69">
        <v>1.1449698482699302</v>
      </c>
      <c r="AJ28" s="69">
        <v>1.0340021441833471</v>
      </c>
      <c r="AK28" s="69">
        <v>1.243236839638576</v>
      </c>
      <c r="AL28" s="69">
        <v>1.2142607577468096</v>
      </c>
      <c r="AM28" s="69">
        <v>1.5407331736282328</v>
      </c>
      <c r="AN28" s="69"/>
      <c r="AO28" s="69">
        <f t="shared" si="35"/>
        <v>0.2974963339896568</v>
      </c>
      <c r="AP28" s="69">
        <f>'RD T1'!E143</f>
        <v>0.71970198528689355</v>
      </c>
      <c r="AQ28" s="69">
        <f t="shared" si="36"/>
        <v>1.0171983192765504</v>
      </c>
      <c r="AS28" t="str">
        <f t="shared" si="37"/>
        <v>71 Sales occupations</v>
      </c>
      <c r="AT28" s="69">
        <v>0.97268261186720506</v>
      </c>
      <c r="AU28" s="69">
        <v>0.88316618111108225</v>
      </c>
      <c r="AV28" s="69">
        <v>1.0235208464613528</v>
      </c>
      <c r="AW28" s="69">
        <v>0.9976436994735971</v>
      </c>
      <c r="AX28" s="69">
        <v>1.2270971463098632</v>
      </c>
      <c r="AY28" s="69"/>
      <c r="AZ28" s="69">
        <f t="shared" si="38"/>
        <v>0.20357629984851044</v>
      </c>
      <c r="BA28" s="69">
        <f>'RD T1'!E172</f>
        <v>0.50590402986356797</v>
      </c>
      <c r="BB28" s="69">
        <f t="shared" si="39"/>
        <v>0.70948032971207842</v>
      </c>
      <c r="BD28" t="str">
        <f t="shared" si="40"/>
        <v>71 Sales occupations</v>
      </c>
      <c r="BE28" s="69">
        <v>8.0856245073123105</v>
      </c>
      <c r="BF28" s="69">
        <v>6.9116342742907753</v>
      </c>
      <c r="BG28" s="69">
        <v>7.0296824385417649</v>
      </c>
      <c r="BH28" s="69">
        <v>7.5090850862848786</v>
      </c>
      <c r="BI28" s="69">
        <v>8.0463449823143485</v>
      </c>
      <c r="BJ28" s="69"/>
      <c r="BK28" s="69">
        <f t="shared" si="41"/>
        <v>1.0166625437725836</v>
      </c>
      <c r="BL28" s="69">
        <f>'RD T1'!E201</f>
        <v>3.5445603871428704</v>
      </c>
      <c r="BM28" s="69">
        <f t="shared" si="42"/>
        <v>4.5612229309154539</v>
      </c>
      <c r="BO28" t="str">
        <f t="shared" si="43"/>
        <v>71 Sales occupations</v>
      </c>
      <c r="BP28" s="69">
        <v>9.115254733083372</v>
      </c>
      <c r="BQ28" s="69">
        <v>7.5505499092834212</v>
      </c>
      <c r="BR28" s="69">
        <v>7.2970459113192447</v>
      </c>
      <c r="BS28" s="69">
        <v>7.1210992586777673</v>
      </c>
      <c r="BT28" s="69">
        <v>6.0669838427394795</v>
      </c>
      <c r="BU28" s="69"/>
      <c r="BV28" s="69">
        <f t="shared" si="44"/>
        <v>-1.2300620685797652</v>
      </c>
      <c r="BW28" s="69">
        <f>'RD T1'!E230</f>
        <v>3.0977377451864951</v>
      </c>
      <c r="BX28" s="69">
        <f t="shared" si="45"/>
        <v>1.86767567660673</v>
      </c>
      <c r="BZ28" t="str">
        <f t="shared" si="46"/>
        <v>71 Sales occupations</v>
      </c>
      <c r="CA28" s="69">
        <v>6.4470075816999701</v>
      </c>
      <c r="CB28" s="69">
        <v>5.6103599077539252</v>
      </c>
      <c r="CC28" s="69">
        <v>5.0314363048560313</v>
      </c>
      <c r="CD28" s="69">
        <v>4.260094904844018</v>
      </c>
      <c r="CE28" s="69">
        <v>2.081323549064253</v>
      </c>
      <c r="CF28" s="69"/>
      <c r="CG28" s="69">
        <f t="shared" si="47"/>
        <v>-2.9501127557917783</v>
      </c>
      <c r="CH28" s="69">
        <f>'RD T1'!E259</f>
        <v>1.3020567143781534</v>
      </c>
      <c r="CI28" s="69">
        <f t="shared" si="48"/>
        <v>-1.6480560414136249</v>
      </c>
      <c r="CK28" t="str">
        <f t="shared" si="49"/>
        <v>71 Sales occupations</v>
      </c>
      <c r="CL28" s="69">
        <v>2.6056189741316489</v>
      </c>
      <c r="CM28" s="69">
        <v>2.051261692750455</v>
      </c>
      <c r="CN28" s="69">
        <v>1.4890555557481193</v>
      </c>
      <c r="CO28" s="69">
        <v>1.1216362814298626</v>
      </c>
      <c r="CP28" s="69">
        <v>0.68235426661327458</v>
      </c>
      <c r="CQ28" s="69"/>
      <c r="CR28" s="69">
        <f t="shared" si="50"/>
        <v>-0.80670128913484473</v>
      </c>
      <c r="CS28" s="69">
        <f>'RD T1'!E288</f>
        <v>0.24406231692137695</v>
      </c>
      <c r="CT28" s="69">
        <f t="shared" si="51"/>
        <v>-0.56263897221346781</v>
      </c>
    </row>
    <row r="29" spans="1:98" x14ac:dyDescent="0.2">
      <c r="A29" s="10" t="str">
        <f>name!D25</f>
        <v>72 Customer service occupations</v>
      </c>
      <c r="B29" s="69">
        <v>2.1824440112867133E-2</v>
      </c>
      <c r="C29" s="69">
        <v>2.6073290807947888E-2</v>
      </c>
      <c r="D29" s="69">
        <v>2.598287942384751E-2</v>
      </c>
      <c r="E29" s="69">
        <v>3.9864126467529411E-2</v>
      </c>
      <c r="F29" s="69">
        <v>5.5823381058908689E-2</v>
      </c>
      <c r="G29" s="11"/>
      <c r="H29" s="69">
        <f>F29-D29</f>
        <v>2.9840501635061179E-2</v>
      </c>
      <c r="I29" s="69">
        <f>'RD T1'!E57</f>
        <v>1.9727877548006808E-2</v>
      </c>
      <c r="J29" s="69">
        <f t="shared" si="27"/>
        <v>4.9568379183067987E-2</v>
      </c>
      <c r="L29" t="str">
        <f t="shared" si="28"/>
        <v>72 Customer service occupations</v>
      </c>
      <c r="M29" s="69">
        <v>0.2260043931783792</v>
      </c>
      <c r="N29" s="69">
        <v>0.31428234669459482</v>
      </c>
      <c r="O29" s="69">
        <v>0.30075091433892215</v>
      </c>
      <c r="P29" s="69">
        <v>0.43603247515958266</v>
      </c>
      <c r="Q29" s="69">
        <v>0.61800977423702996</v>
      </c>
      <c r="R29" s="11"/>
      <c r="S29" s="69">
        <f t="shared" si="29"/>
        <v>0.31725885989810781</v>
      </c>
      <c r="T29" s="69">
        <f>'RD T1'!E86</f>
        <v>0.23358331343455188</v>
      </c>
      <c r="U29" s="69">
        <f t="shared" si="30"/>
        <v>0.55084217333265972</v>
      </c>
      <c r="W29" t="str">
        <f t="shared" si="31"/>
        <v>72 Customer service occupations</v>
      </c>
      <c r="X29" s="69">
        <v>0.99736152635729081</v>
      </c>
      <c r="Y29" s="69">
        <v>1.1219454806953579</v>
      </c>
      <c r="Z29" s="69">
        <v>1.3023466798375329</v>
      </c>
      <c r="AA29" s="69">
        <v>1.5030511836723071</v>
      </c>
      <c r="AB29" s="69">
        <v>2.037496510480354</v>
      </c>
      <c r="AC29" s="69"/>
      <c r="AD29" s="69">
        <f t="shared" si="32"/>
        <v>0.73514983064282102</v>
      </c>
      <c r="AE29" s="69">
        <f>'RD T1'!E115</f>
        <v>0.84773037094592751</v>
      </c>
      <c r="AF29" s="69">
        <f t="shared" si="33"/>
        <v>1.5828802015887486</v>
      </c>
      <c r="AH29" t="str">
        <f t="shared" si="34"/>
        <v>72 Customer service occupations</v>
      </c>
      <c r="AI29" s="69">
        <v>0.30774454181017619</v>
      </c>
      <c r="AJ29" s="69">
        <v>0.36067997404302887</v>
      </c>
      <c r="AK29" s="69">
        <v>0.4410626737575622</v>
      </c>
      <c r="AL29" s="69">
        <v>0.49560341131257984</v>
      </c>
      <c r="AM29" s="69">
        <v>0.65583447639436221</v>
      </c>
      <c r="AN29" s="69"/>
      <c r="AO29" s="69">
        <f t="shared" si="35"/>
        <v>0.21477180263680001</v>
      </c>
      <c r="AP29" s="69">
        <f>'RD T1'!E144</f>
        <v>0.2933607045850597</v>
      </c>
      <c r="AQ29" s="69">
        <f t="shared" si="36"/>
        <v>0.50813250722185965</v>
      </c>
      <c r="AS29" t="str">
        <f t="shared" si="37"/>
        <v>72 Customer service occupations</v>
      </c>
      <c r="AT29" s="69">
        <v>0.37586643625413602</v>
      </c>
      <c r="AU29" s="69">
        <v>0.40723824876428016</v>
      </c>
      <c r="AV29" s="69">
        <v>0.48145879634333688</v>
      </c>
      <c r="AW29" s="69">
        <v>0.52874158058604459</v>
      </c>
      <c r="AX29" s="69">
        <v>0.64378458289431206</v>
      </c>
      <c r="AY29" s="69"/>
      <c r="AZ29" s="69">
        <f t="shared" si="38"/>
        <v>0.16232578655097518</v>
      </c>
      <c r="BA29" s="69">
        <f>'RD T1'!E173</f>
        <v>0.27568939784841756</v>
      </c>
      <c r="BB29" s="69">
        <f t="shared" si="39"/>
        <v>0.43801518439939274</v>
      </c>
      <c r="BD29" t="str">
        <f t="shared" si="40"/>
        <v>72 Customer service occupations</v>
      </c>
      <c r="BE29" s="69">
        <v>1.6748373615563892</v>
      </c>
      <c r="BF29" s="69">
        <v>1.6650207640095971</v>
      </c>
      <c r="BG29" s="69">
        <v>1.7099328804870819</v>
      </c>
      <c r="BH29" s="69">
        <v>1.9011281898101402</v>
      </c>
      <c r="BI29" s="69">
        <v>2.0603617431558074</v>
      </c>
      <c r="BJ29" s="69"/>
      <c r="BK29" s="69">
        <f t="shared" si="41"/>
        <v>0.35042886266872553</v>
      </c>
      <c r="BL29" s="69">
        <f>'RD T1'!E202</f>
        <v>0.87458667012480906</v>
      </c>
      <c r="BM29" s="69">
        <f t="shared" si="42"/>
        <v>1.2250155327935346</v>
      </c>
      <c r="BO29" t="str">
        <f t="shared" si="43"/>
        <v>72 Customer service occupations</v>
      </c>
      <c r="BP29" s="69">
        <v>2.0318117840379042</v>
      </c>
      <c r="BQ29" s="69">
        <v>2.1523854783831662</v>
      </c>
      <c r="BR29" s="69">
        <v>1.9777301298596015</v>
      </c>
      <c r="BS29" s="69">
        <v>2.1802067489696926</v>
      </c>
      <c r="BT29" s="69">
        <v>2.0894540022079862</v>
      </c>
      <c r="BU29" s="69"/>
      <c r="BV29" s="69">
        <f t="shared" si="44"/>
        <v>0.11172387234838466</v>
      </c>
      <c r="BW29" s="69">
        <f>'RD T1'!E231</f>
        <v>1.0181818582435544</v>
      </c>
      <c r="BX29" s="69">
        <f t="shared" si="45"/>
        <v>1.1299057305919391</v>
      </c>
      <c r="BZ29" t="str">
        <f t="shared" si="46"/>
        <v>72 Customer service occupations</v>
      </c>
      <c r="CA29" s="69">
        <v>1.0671014326072117</v>
      </c>
      <c r="CB29" s="69">
        <v>1.027970265018102</v>
      </c>
      <c r="CC29" s="69">
        <v>0.94569229869879468</v>
      </c>
      <c r="CD29" s="69">
        <v>0.89870928207471878</v>
      </c>
      <c r="CE29" s="69">
        <v>0.83435987489098928</v>
      </c>
      <c r="CF29" s="69"/>
      <c r="CG29" s="69">
        <f t="shared" si="47"/>
        <v>-0.11133242380780539</v>
      </c>
      <c r="CH29" s="69">
        <f>'RD T1'!E260</f>
        <v>0.29862673224068476</v>
      </c>
      <c r="CI29" s="69">
        <f t="shared" si="48"/>
        <v>0.18729430843287936</v>
      </c>
      <c r="CK29" t="str">
        <f t="shared" si="49"/>
        <v>72 Customer service occupations</v>
      </c>
      <c r="CL29" s="69">
        <v>0.3056245605431826</v>
      </c>
      <c r="CM29" s="69">
        <v>0.37140932345732031</v>
      </c>
      <c r="CN29" s="69">
        <v>0.3043093245480078</v>
      </c>
      <c r="CO29" s="69">
        <v>0.35663446835688561</v>
      </c>
      <c r="CP29" s="69">
        <v>0.37450384373998302</v>
      </c>
      <c r="CQ29" s="69"/>
      <c r="CR29" s="69">
        <f t="shared" si="50"/>
        <v>7.0194519191975224E-2</v>
      </c>
      <c r="CS29" s="69">
        <f>'RD T1'!E289</f>
        <v>0.10804576214195288</v>
      </c>
      <c r="CT29" s="69">
        <f t="shared" si="51"/>
        <v>0.17824028133392811</v>
      </c>
    </row>
    <row r="30" spans="1:98" x14ac:dyDescent="0.2">
      <c r="A30" s="10" t="str">
        <f>name!D26</f>
        <v>81 Process, plant and machine operatives</v>
      </c>
      <c r="B30" s="69">
        <v>1.6927043800153724E-2</v>
      </c>
      <c r="C30" s="69">
        <v>2.1746500407489495E-2</v>
      </c>
      <c r="D30" s="69">
        <v>1.8212727040739611E-2</v>
      </c>
      <c r="E30" s="69">
        <v>2.8996883586125163E-2</v>
      </c>
      <c r="F30" s="69">
        <v>5.0827621809336462E-2</v>
      </c>
      <c r="G30" s="11"/>
      <c r="H30" s="69">
        <f t="shared" si="26"/>
        <v>3.2614894768596851E-2</v>
      </c>
      <c r="I30" s="69">
        <f>'RD T1'!E58</f>
        <v>1.9976698728147897E-2</v>
      </c>
      <c r="J30" s="69">
        <f t="shared" si="27"/>
        <v>5.2591593496744748E-2</v>
      </c>
      <c r="L30" t="str">
        <f t="shared" si="28"/>
        <v>81 Process, plant and machine operatives</v>
      </c>
      <c r="M30" s="69">
        <v>0.11458748565526977</v>
      </c>
      <c r="N30" s="69">
        <v>0.14296844344533802</v>
      </c>
      <c r="O30" s="69">
        <v>0.12367950075160004</v>
      </c>
      <c r="P30" s="69">
        <v>0.20682512554963092</v>
      </c>
      <c r="Q30" s="69">
        <v>0.33304182996504844</v>
      </c>
      <c r="R30" s="11"/>
      <c r="S30" s="69">
        <f t="shared" si="29"/>
        <v>0.20936232921344838</v>
      </c>
      <c r="T30" s="69">
        <f>'RD T1'!E87</f>
        <v>0.1183876297640899</v>
      </c>
      <c r="U30" s="69">
        <f t="shared" si="30"/>
        <v>0.32774995897753828</v>
      </c>
      <c r="W30" t="str">
        <f t="shared" si="31"/>
        <v>81 Process, plant and machine operatives</v>
      </c>
      <c r="X30" s="69">
        <v>0.43189640042256522</v>
      </c>
      <c r="Y30" s="69">
        <v>0.44494373637714679</v>
      </c>
      <c r="Z30" s="69">
        <v>0.47602357448463672</v>
      </c>
      <c r="AA30" s="69">
        <v>0.70254097126188908</v>
      </c>
      <c r="AB30" s="69">
        <v>1.1630270440462995</v>
      </c>
      <c r="AC30" s="69"/>
      <c r="AD30" s="69">
        <f t="shared" si="32"/>
        <v>0.68700346956166281</v>
      </c>
      <c r="AE30" s="69">
        <f>'RD T1'!E116</f>
        <v>0.43100232707790065</v>
      </c>
      <c r="AF30" s="69">
        <f t="shared" si="33"/>
        <v>1.1180057966395633</v>
      </c>
      <c r="AH30" t="str">
        <f t="shared" si="34"/>
        <v>81 Process, plant and machine operatives</v>
      </c>
      <c r="AI30" s="69">
        <v>0.17090506114014029</v>
      </c>
      <c r="AJ30" s="69">
        <v>0.17343842429891265</v>
      </c>
      <c r="AK30" s="69">
        <v>0.19461939351384161</v>
      </c>
      <c r="AL30" s="69">
        <v>0.26420741986696561</v>
      </c>
      <c r="AM30" s="69">
        <v>0.35933707057033387</v>
      </c>
      <c r="AN30" s="69"/>
      <c r="AO30" s="69">
        <f t="shared" si="35"/>
        <v>0.16471767705649226</v>
      </c>
      <c r="AP30" s="69">
        <f>'RD T1'!E145</f>
        <v>0.13686240855867762</v>
      </c>
      <c r="AQ30" s="69">
        <f t="shared" si="36"/>
        <v>0.30158008561516991</v>
      </c>
      <c r="AS30" t="str">
        <f t="shared" si="37"/>
        <v>81 Process, plant and machine operatives</v>
      </c>
      <c r="AT30" s="69">
        <v>0.36797177713935897</v>
      </c>
      <c r="AU30" s="69">
        <v>0.37650141878144061</v>
      </c>
      <c r="AV30" s="69">
        <v>0.38508570485033022</v>
      </c>
      <c r="AW30" s="69">
        <v>0.48373529744080601</v>
      </c>
      <c r="AX30" s="69">
        <v>0.627871855844086</v>
      </c>
      <c r="AY30" s="69"/>
      <c r="AZ30" s="69">
        <f t="shared" si="38"/>
        <v>0.24278615099375578</v>
      </c>
      <c r="BA30" s="69">
        <f>'RD T1'!E174</f>
        <v>0.24745146204798912</v>
      </c>
      <c r="BB30" s="69">
        <f t="shared" si="39"/>
        <v>0.4902376130417449</v>
      </c>
      <c r="BD30" t="str">
        <f t="shared" si="40"/>
        <v>81 Process, plant and machine operatives</v>
      </c>
      <c r="BE30" s="69">
        <v>2.3818793966278808</v>
      </c>
      <c r="BF30" s="69">
        <v>2.5479028431605686</v>
      </c>
      <c r="BG30" s="69">
        <v>2.1383421579626689</v>
      </c>
      <c r="BH30" s="69">
        <v>2.6690160835195358</v>
      </c>
      <c r="BI30" s="69">
        <v>3.0157714919687844</v>
      </c>
      <c r="BJ30" s="69"/>
      <c r="BK30" s="69">
        <f t="shared" si="41"/>
        <v>0.87742933400611545</v>
      </c>
      <c r="BL30" s="69">
        <f>'RD T1'!E203</f>
        <v>0.99523236527510339</v>
      </c>
      <c r="BM30" s="69">
        <f t="shared" si="42"/>
        <v>1.8726616992812188</v>
      </c>
      <c r="BO30" t="str">
        <f t="shared" si="43"/>
        <v>81 Process, plant and machine operatives</v>
      </c>
      <c r="BP30" s="69">
        <v>3.6506631865432109</v>
      </c>
      <c r="BQ30" s="69">
        <v>3.6503123329902762</v>
      </c>
      <c r="BR30" s="69">
        <v>3.4599615440030571</v>
      </c>
      <c r="BS30" s="69">
        <v>3.7549908405342052</v>
      </c>
      <c r="BT30" s="69">
        <v>3.5898435020174162</v>
      </c>
      <c r="BU30" s="69"/>
      <c r="BV30" s="69">
        <f t="shared" si="44"/>
        <v>0.12988195801435909</v>
      </c>
      <c r="BW30" s="69">
        <f>'RD T1'!E232</f>
        <v>1.5011159911992222</v>
      </c>
      <c r="BX30" s="69">
        <f t="shared" si="45"/>
        <v>1.6309979492135813</v>
      </c>
      <c r="BZ30" t="str">
        <f t="shared" si="46"/>
        <v>81 Process, plant and machine operatives</v>
      </c>
      <c r="CA30" s="69">
        <v>3.2965162390470177</v>
      </c>
      <c r="CB30" s="69">
        <v>3.1008267947867392</v>
      </c>
      <c r="CC30" s="69">
        <v>2.5707621342519631</v>
      </c>
      <c r="CD30" s="69">
        <v>2.4686435213753573</v>
      </c>
      <c r="CE30" s="69">
        <v>1.0220364826696064</v>
      </c>
      <c r="CF30" s="69"/>
      <c r="CG30" s="69">
        <f t="shared" si="47"/>
        <v>-1.5487256515823566</v>
      </c>
      <c r="CH30" s="69">
        <f>'RD T1'!E261</f>
        <v>0.72663838005701109</v>
      </c>
      <c r="CI30" s="69">
        <f t="shared" si="48"/>
        <v>-0.82208727152534555</v>
      </c>
      <c r="CK30" t="str">
        <f t="shared" si="49"/>
        <v>81 Process, plant and machine operatives</v>
      </c>
      <c r="CL30" s="69">
        <v>1.4109304968167027</v>
      </c>
      <c r="CM30" s="69">
        <v>1.1974767643946833</v>
      </c>
      <c r="CN30" s="69">
        <v>0.81290545957504856</v>
      </c>
      <c r="CO30" s="69">
        <v>0.4049296430886849</v>
      </c>
      <c r="CP30" s="69">
        <v>0.15237468634317766</v>
      </c>
      <c r="CQ30" s="69"/>
      <c r="CR30" s="69">
        <f t="shared" si="50"/>
        <v>-0.66053077323187093</v>
      </c>
      <c r="CS30" s="69">
        <f>'RD T1'!E290</f>
        <v>8.3558933512563147E-2</v>
      </c>
      <c r="CT30" s="69">
        <f t="shared" si="51"/>
        <v>-0.57697183971930777</v>
      </c>
    </row>
    <row r="31" spans="1:98" x14ac:dyDescent="0.2">
      <c r="A31" s="10" t="str">
        <f>name!D27</f>
        <v>82 Transport and mobile machine drivers and operatives</v>
      </c>
      <c r="B31" s="69">
        <v>2.6449215432718928E-2</v>
      </c>
      <c r="C31" s="69">
        <v>4.0410145668615956E-2</v>
      </c>
      <c r="D31" s="69">
        <v>3.9702248146672663E-2</v>
      </c>
      <c r="E31" s="69">
        <v>6.0414323732133464E-2</v>
      </c>
      <c r="F31" s="69">
        <v>8.2162688850781401E-2</v>
      </c>
      <c r="G31" s="11"/>
      <c r="H31" s="69">
        <f t="shared" si="26"/>
        <v>4.2460440704108739E-2</v>
      </c>
      <c r="I31" s="69">
        <f>'RD T1'!E59</f>
        <v>4.2493109780625225E-2</v>
      </c>
      <c r="J31" s="69">
        <f t="shared" si="27"/>
        <v>8.4953550484733964E-2</v>
      </c>
      <c r="L31" t="str">
        <f t="shared" si="28"/>
        <v>82 Transport and mobile machine drivers and operatives</v>
      </c>
      <c r="M31" s="69">
        <v>0.19836675769662712</v>
      </c>
      <c r="N31" s="69">
        <v>0.26798103388792943</v>
      </c>
      <c r="O31" s="69">
        <v>0.26666086461494121</v>
      </c>
      <c r="P31" s="69">
        <v>0.37244713910790161</v>
      </c>
      <c r="Q31" s="69">
        <v>0.51346142970430442</v>
      </c>
      <c r="R31" s="11"/>
      <c r="S31" s="69">
        <f t="shared" si="29"/>
        <v>0.24680056508936321</v>
      </c>
      <c r="T31" s="69">
        <f>'RD T1'!E88</f>
        <v>0.25880201406885717</v>
      </c>
      <c r="U31" s="69">
        <f t="shared" si="30"/>
        <v>0.50560257915822038</v>
      </c>
      <c r="W31" t="str">
        <f t="shared" si="31"/>
        <v>82 Transport and mobile machine drivers and operatives</v>
      </c>
      <c r="X31" s="69">
        <v>0.61840377845936301</v>
      </c>
      <c r="Y31" s="69">
        <v>0.80737804791247481</v>
      </c>
      <c r="Z31" s="69">
        <v>0.86606625379243496</v>
      </c>
      <c r="AA31" s="69">
        <v>1.0590270897027771</v>
      </c>
      <c r="AB31" s="69">
        <v>1.450745337686389</v>
      </c>
      <c r="AC31" s="69"/>
      <c r="AD31" s="69">
        <f t="shared" si="32"/>
        <v>0.58467908389395407</v>
      </c>
      <c r="AE31" s="69">
        <f>'RD T1'!E117</f>
        <v>0.77789585852738596</v>
      </c>
      <c r="AF31" s="69">
        <f t="shared" si="33"/>
        <v>1.36257494242134</v>
      </c>
      <c r="AH31" t="str">
        <f t="shared" si="34"/>
        <v>82 Transport and mobile machine drivers and operatives</v>
      </c>
      <c r="AI31" s="69">
        <v>0.28111916954971194</v>
      </c>
      <c r="AJ31" s="69">
        <v>0.37763558518483747</v>
      </c>
      <c r="AK31" s="69">
        <v>0.40086857326773334</v>
      </c>
      <c r="AL31" s="69">
        <v>0.49410292754081564</v>
      </c>
      <c r="AM31" s="69">
        <v>0.61617347365196706</v>
      </c>
      <c r="AN31" s="69"/>
      <c r="AO31" s="69">
        <f t="shared" si="35"/>
        <v>0.21530490038423372</v>
      </c>
      <c r="AP31" s="69">
        <f>'RD T1'!E146</f>
        <v>0.34671618667379228</v>
      </c>
      <c r="AQ31" s="69">
        <f t="shared" si="36"/>
        <v>0.562021087058026</v>
      </c>
      <c r="AS31" t="str">
        <f t="shared" si="37"/>
        <v>82 Transport and mobile machine drivers and operatives</v>
      </c>
      <c r="AT31" s="69">
        <v>0.45397720475349246</v>
      </c>
      <c r="AU31" s="69">
        <v>0.58121295029490716</v>
      </c>
      <c r="AV31" s="69">
        <v>0.61623863818080693</v>
      </c>
      <c r="AW31" s="69">
        <v>0.73140344518565992</v>
      </c>
      <c r="AX31" s="69">
        <v>0.88126559740533739</v>
      </c>
      <c r="AY31" s="69"/>
      <c r="AZ31" s="69">
        <f t="shared" si="38"/>
        <v>0.26502695922453046</v>
      </c>
      <c r="BA31" s="69">
        <f>'RD T1'!E175</f>
        <v>0.51288025548985028</v>
      </c>
      <c r="BB31" s="69">
        <f t="shared" si="39"/>
        <v>0.77790721471438073</v>
      </c>
      <c r="BD31" t="str">
        <f t="shared" si="40"/>
        <v>82 Transport and mobile machine drivers and operatives</v>
      </c>
      <c r="BE31" s="69">
        <v>2.9613503293238521</v>
      </c>
      <c r="BF31" s="69">
        <v>3.6826001673450586</v>
      </c>
      <c r="BG31" s="69">
        <v>3.083169208638326</v>
      </c>
      <c r="BH31" s="69">
        <v>3.7489296191396546</v>
      </c>
      <c r="BI31" s="69">
        <v>4.2973014027835363</v>
      </c>
      <c r="BJ31" s="69"/>
      <c r="BK31" s="69">
        <f t="shared" si="41"/>
        <v>1.2141321941452103</v>
      </c>
      <c r="BL31" s="69">
        <f>'RD T1'!E204</f>
        <v>1.9355253316945442</v>
      </c>
      <c r="BM31" s="69">
        <f t="shared" si="42"/>
        <v>3.1496575258397543</v>
      </c>
      <c r="BO31" t="str">
        <f t="shared" si="43"/>
        <v>82 Transport and mobile machine drivers and operatives</v>
      </c>
      <c r="BP31" s="69">
        <v>4.8911123309036615</v>
      </c>
      <c r="BQ31" s="69">
        <v>5.6907016973837381</v>
      </c>
      <c r="BR31" s="69">
        <v>5.4701496858872733</v>
      </c>
      <c r="BS31" s="69">
        <v>5.618146370329117</v>
      </c>
      <c r="BT31" s="69">
        <v>5.6440846213455389</v>
      </c>
      <c r="BU31" s="69"/>
      <c r="BV31" s="69">
        <f t="shared" si="44"/>
        <v>0.17393493545826555</v>
      </c>
      <c r="BW31" s="69">
        <f>'RD T1'!E233</f>
        <v>3.1059898109766548</v>
      </c>
      <c r="BX31" s="69">
        <f t="shared" si="45"/>
        <v>3.2799247464349204</v>
      </c>
      <c r="BZ31" t="str">
        <f t="shared" si="46"/>
        <v>82 Transport and mobile machine drivers and operatives</v>
      </c>
      <c r="CA31" s="69">
        <v>4.9717953218045361</v>
      </c>
      <c r="CB31" s="69">
        <v>5.3004165031928672</v>
      </c>
      <c r="CC31" s="69">
        <v>4.3883807100256611</v>
      </c>
      <c r="CD31" s="69">
        <v>4.247246122498531</v>
      </c>
      <c r="CE31" s="69">
        <v>3.5951246148456844</v>
      </c>
      <c r="CF31" s="69"/>
      <c r="CG31" s="69">
        <f t="shared" si="47"/>
        <v>-0.79325609517997675</v>
      </c>
      <c r="CH31" s="69">
        <f>'RD T1'!E262</f>
        <v>1.8938498388910643</v>
      </c>
      <c r="CI31" s="69">
        <f t="shared" si="48"/>
        <v>1.1005937437110875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1.6291182253391525</v>
      </c>
      <c r="CO31" s="69">
        <v>1.3318861402341799</v>
      </c>
      <c r="CP31" s="69">
        <v>0.79038095978231249</v>
      </c>
      <c r="CQ31" s="69"/>
      <c r="CR31" s="69">
        <f t="shared" si="50"/>
        <v>-0.83873726555684003</v>
      </c>
      <c r="CS31" s="69">
        <f>'RD T1'!E291</f>
        <v>0.43424521488958684</v>
      </c>
      <c r="CT31" s="69">
        <f t="shared" si="51"/>
        <v>-0.40449205066725319</v>
      </c>
    </row>
    <row r="32" spans="1:98" x14ac:dyDescent="0.2">
      <c r="A32" s="10" t="str">
        <f>name!D28</f>
        <v>91 Elementary trades and related occupations</v>
      </c>
      <c r="B32" s="69">
        <v>3.7153523331203797E-4</v>
      </c>
      <c r="C32" s="69">
        <v>2.7659920176592996E-4</v>
      </c>
      <c r="D32" s="69">
        <v>3.2332173117868981E-4</v>
      </c>
      <c r="E32" s="69">
        <v>2.3353219276084241E-3</v>
      </c>
      <c r="F32" s="69">
        <v>5.1191775120214391E-3</v>
      </c>
      <c r="G32" s="11"/>
      <c r="H32" s="69">
        <f t="shared" si="26"/>
        <v>4.7958557808427489E-3</v>
      </c>
      <c r="I32" s="69">
        <f>'RD T1'!E60</f>
        <v>2.2445315099135867E-3</v>
      </c>
      <c r="J32" s="69">
        <f t="shared" si="27"/>
        <v>7.0403872907563361E-3</v>
      </c>
      <c r="L32" t="str">
        <f t="shared" si="28"/>
        <v>91 Elementary trades and related occupations</v>
      </c>
      <c r="M32" s="69">
        <v>6.0774301463533409E-2</v>
      </c>
      <c r="N32" s="69">
        <v>6.4293703428679308E-2</v>
      </c>
      <c r="O32" s="69">
        <v>5.721805245957106E-2</v>
      </c>
      <c r="P32" s="69">
        <v>0.14369862297554731</v>
      </c>
      <c r="Q32" s="69">
        <v>0.26585051212903943</v>
      </c>
      <c r="R32" s="11"/>
      <c r="S32" s="69">
        <f t="shared" si="29"/>
        <v>0.20863245966946836</v>
      </c>
      <c r="T32" s="69">
        <f>'RD T1'!E89</f>
        <v>0.10740262788241492</v>
      </c>
      <c r="U32" s="69">
        <f t="shared" si="30"/>
        <v>0.31603508755188325</v>
      </c>
      <c r="W32" t="str">
        <f t="shared" si="31"/>
        <v>91 Elementary trades and related occupations</v>
      </c>
      <c r="X32" s="69">
        <v>0.28469961595501242</v>
      </c>
      <c r="Y32" s="69">
        <v>0.2711342307386384</v>
      </c>
      <c r="Z32" s="69">
        <v>0.26501318547057545</v>
      </c>
      <c r="AA32" s="69">
        <v>0.72169686294018742</v>
      </c>
      <c r="AB32" s="69">
        <v>1.1612890104988407</v>
      </c>
      <c r="AC32" s="69"/>
      <c r="AD32" s="69">
        <f t="shared" si="32"/>
        <v>0.89627582502826519</v>
      </c>
      <c r="AE32" s="69">
        <f>'RD T1'!E118</f>
        <v>0.54456137997914511</v>
      </c>
      <c r="AF32" s="69">
        <f t="shared" si="33"/>
        <v>1.4408372050074103</v>
      </c>
      <c r="AH32" t="str">
        <f t="shared" si="34"/>
        <v>91 Elementary trades and related occupations</v>
      </c>
      <c r="AI32" s="69">
        <v>0.21966664853224036</v>
      </c>
      <c r="AJ32" s="69">
        <v>0.21020145945160865</v>
      </c>
      <c r="AK32" s="69">
        <v>0.20542627716102868</v>
      </c>
      <c r="AL32" s="69">
        <v>0.51177163894807809</v>
      </c>
      <c r="AM32" s="69">
        <v>0.81074696728452345</v>
      </c>
      <c r="AN32" s="69"/>
      <c r="AO32" s="69">
        <f t="shared" si="35"/>
        <v>0.60532069012349476</v>
      </c>
      <c r="AP32" s="69">
        <f>'RD T1'!E147</f>
        <v>0.3966592848702768</v>
      </c>
      <c r="AQ32" s="69">
        <f t="shared" si="36"/>
        <v>1.0019799749937714</v>
      </c>
      <c r="AS32" t="str">
        <f t="shared" si="37"/>
        <v>91 Elementary trades and related occupations</v>
      </c>
      <c r="AT32" s="69">
        <v>0.22893864167125177</v>
      </c>
      <c r="AU32" s="69">
        <v>0.20680313491499458</v>
      </c>
      <c r="AV32" s="69">
        <v>0.2348308995075625</v>
      </c>
      <c r="AW32" s="69">
        <v>0.57571828748038756</v>
      </c>
      <c r="AX32" s="69">
        <v>0.85448958701459876</v>
      </c>
      <c r="AY32" s="69"/>
      <c r="AZ32" s="69">
        <f t="shared" si="38"/>
        <v>0.61965868750703623</v>
      </c>
      <c r="BA32" s="69">
        <f>'RD T1'!E176</f>
        <v>0.38263519327042217</v>
      </c>
      <c r="BB32" s="69">
        <f t="shared" si="39"/>
        <v>1.0022938807774584</v>
      </c>
      <c r="BD32" t="str">
        <f t="shared" si="40"/>
        <v>91 Elementary trades and related occupations</v>
      </c>
      <c r="BE32" s="69">
        <v>1.2301932982771988</v>
      </c>
      <c r="BF32" s="69">
        <v>1.1160981428173071</v>
      </c>
      <c r="BG32" s="69">
        <v>0.9827365233433849</v>
      </c>
      <c r="BH32" s="69">
        <v>2.0734800151739949</v>
      </c>
      <c r="BI32" s="69">
        <v>2.8659357527042588</v>
      </c>
      <c r="BJ32" s="69"/>
      <c r="BK32" s="69">
        <f t="shared" si="41"/>
        <v>1.8831992293608739</v>
      </c>
      <c r="BL32" s="69">
        <f>'RD T1'!E205</f>
        <v>1.0529107047006923</v>
      </c>
      <c r="BM32" s="69">
        <f t="shared" si="42"/>
        <v>2.936109934061566</v>
      </c>
      <c r="BO32" t="str">
        <f t="shared" si="43"/>
        <v>91 Elementary trades and related occupations</v>
      </c>
      <c r="BP32" s="69">
        <v>2.0498313538006792</v>
      </c>
      <c r="BQ32" s="69">
        <v>1.727498915587917</v>
      </c>
      <c r="BR32" s="69">
        <v>1.6911574419290463</v>
      </c>
      <c r="BS32" s="69">
        <v>2.8190092872475634</v>
      </c>
      <c r="BT32" s="69">
        <v>3.0819651876361127</v>
      </c>
      <c r="BU32" s="69"/>
      <c r="BV32" s="69">
        <f t="shared" si="44"/>
        <v>1.3908077457070664</v>
      </c>
      <c r="BW32" s="69">
        <f>'RD T1'!E234</f>
        <v>1.1770987797891603</v>
      </c>
      <c r="BX32" s="69">
        <f t="shared" si="45"/>
        <v>2.5679065254962268</v>
      </c>
      <c r="BZ32" t="str">
        <f t="shared" si="46"/>
        <v>91 Elementary trades and related occupations</v>
      </c>
      <c r="CA32" s="69">
        <v>2.7378347874138584</v>
      </c>
      <c r="CB32" s="69">
        <v>2.4101227892553521</v>
      </c>
      <c r="CC32" s="69">
        <v>2.0068871248985674</v>
      </c>
      <c r="CD32" s="69">
        <v>3.3216697466270579</v>
      </c>
      <c r="CE32" s="69">
        <v>3.1228437749406046</v>
      </c>
      <c r="CF32" s="69"/>
      <c r="CG32" s="69">
        <f t="shared" si="47"/>
        <v>1.1159566500420373</v>
      </c>
      <c r="CH32" s="69">
        <f>'RD T1'!E263</f>
        <v>1.3101352411588887</v>
      </c>
      <c r="CI32" s="69">
        <f t="shared" si="48"/>
        <v>2.4260918912009259</v>
      </c>
      <c r="CK32" t="str">
        <f t="shared" si="49"/>
        <v>91 Elementary trades and related occupations</v>
      </c>
      <c r="CL32" s="69">
        <v>1.1578223849629072</v>
      </c>
      <c r="CM32" s="69">
        <v>1.0075476240844428</v>
      </c>
      <c r="CN32" s="69">
        <v>0.72127111959376333</v>
      </c>
      <c r="CO32" s="69">
        <v>1.2078652666685525</v>
      </c>
      <c r="CP32" s="69">
        <v>1.0593302983195783</v>
      </c>
      <c r="CQ32" s="69"/>
      <c r="CR32" s="69">
        <f t="shared" si="50"/>
        <v>0.33805917872581492</v>
      </c>
      <c r="CS32" s="69">
        <f>'RD T1'!E292</f>
        <v>0.35478248241717492</v>
      </c>
      <c r="CT32" s="69">
        <f t="shared" si="51"/>
        <v>0.69284166114298984</v>
      </c>
    </row>
    <row r="33" spans="1:98" x14ac:dyDescent="0.2">
      <c r="A33" s="10" t="str">
        <f>name!D29</f>
        <v>92 Elementary administration and service occupations</v>
      </c>
      <c r="B33" s="69">
        <v>2.6809531542282408E-2</v>
      </c>
      <c r="C33" s="69">
        <v>2.8173528524135304E-2</v>
      </c>
      <c r="D33" s="69">
        <v>2.8958291387549916E-2</v>
      </c>
      <c r="E33" s="69">
        <v>3.5145161797865143E-2</v>
      </c>
      <c r="F33" s="69">
        <v>4.3951157979337525E-2</v>
      </c>
      <c r="G33" s="11"/>
      <c r="H33" s="69">
        <f t="shared" ref="H33" si="52">F33-D33</f>
        <v>1.4992866591787609E-2</v>
      </c>
      <c r="I33" s="69">
        <f>'RD T1'!E61</f>
        <v>2.1469526794641161E-2</v>
      </c>
      <c r="J33" s="69">
        <f t="shared" ref="J33" si="53">SUM(H33:I33)</f>
        <v>3.6462393386428774E-2</v>
      </c>
      <c r="L33" t="str">
        <f t="shared" ref="L33" si="54">A33</f>
        <v>92 Elementary administration and service occupations</v>
      </c>
      <c r="M33" s="69">
        <v>0.65921377876117082</v>
      </c>
      <c r="N33" s="69">
        <v>0.84541300284670073</v>
      </c>
      <c r="O33" s="69">
        <v>0.86023162149621379</v>
      </c>
      <c r="P33" s="69">
        <v>1.1144205602763047</v>
      </c>
      <c r="Q33" s="69">
        <v>1.5771162982897717</v>
      </c>
      <c r="R33" s="11"/>
      <c r="S33" s="69">
        <f t="shared" ref="S33" si="55">Q33-O33</f>
        <v>0.71688467679355794</v>
      </c>
      <c r="T33" s="69">
        <f>'RD T1'!E90</f>
        <v>0.70948566655042622</v>
      </c>
      <c r="U33" s="69">
        <f t="shared" ref="U33" si="56">SUM(S33:T33)</f>
        <v>1.4263703433439843</v>
      </c>
      <c r="W33" t="str">
        <f t="shared" ref="W33" si="57">A33</f>
        <v>92 Elementary administration and service occupations</v>
      </c>
      <c r="X33" s="69">
        <v>2.5141227070659853</v>
      </c>
      <c r="Y33" s="69">
        <v>2.9262072927652771</v>
      </c>
      <c r="Z33" s="69">
        <v>3.4588259853367145</v>
      </c>
      <c r="AA33" s="69">
        <v>3.5427354441147658</v>
      </c>
      <c r="AB33" s="69">
        <v>4.7664661664759596</v>
      </c>
      <c r="AC33" s="69"/>
      <c r="AD33" s="69">
        <f t="shared" ref="AD33" si="58">AB33-Z33</f>
        <v>1.3076401811392451</v>
      </c>
      <c r="AE33" s="69">
        <f>'RD T1'!E119</f>
        <v>2.5290661329976074</v>
      </c>
      <c r="AF33" s="69">
        <f t="shared" ref="AF33" si="59">SUM(AD33:AE33)</f>
        <v>3.8367063141368525</v>
      </c>
      <c r="AH33" t="str">
        <f t="shared" ref="AH33" si="60">L33</f>
        <v>92 Elementary administration and service occupations</v>
      </c>
      <c r="AI33" s="69">
        <v>1.3117743784553073</v>
      </c>
      <c r="AJ33" s="69">
        <v>1.5291058622449347</v>
      </c>
      <c r="AK33" s="69">
        <v>1.7996984839839714</v>
      </c>
      <c r="AL33" s="69">
        <v>1.8131510571586118</v>
      </c>
      <c r="AM33" s="69">
        <v>2.4496669474797712</v>
      </c>
      <c r="AN33" s="69"/>
      <c r="AO33" s="69">
        <f t="shared" ref="AO33" si="61">AM33-AK33</f>
        <v>0.64996846349579984</v>
      </c>
      <c r="AP33" s="69">
        <f>'RD T1'!E148</f>
        <v>1.2269546118971175</v>
      </c>
      <c r="AQ33" s="69">
        <f t="shared" ref="AQ33" si="62">SUM(AO33:AP33)</f>
        <v>1.8769230753929174</v>
      </c>
      <c r="AS33" t="str">
        <f t="shared" ref="AS33" si="63">W33</f>
        <v>92 Elementary administration and service occupations</v>
      </c>
      <c r="AT33" s="69">
        <v>1.1610017441152847</v>
      </c>
      <c r="AU33" s="69">
        <v>1.2682474411393558</v>
      </c>
      <c r="AV33" s="69">
        <v>1.5766040302845754</v>
      </c>
      <c r="AW33" s="69">
        <v>1.5346195022707962</v>
      </c>
      <c r="AX33" s="69">
        <v>2.1401382360142911</v>
      </c>
      <c r="AY33" s="69"/>
      <c r="AZ33" s="69">
        <f t="shared" ref="AZ33" si="64">AX33-AV33</f>
        <v>0.56353420572971569</v>
      </c>
      <c r="BA33" s="69">
        <f>'RD T1'!E177</f>
        <v>1.0498086377776377</v>
      </c>
      <c r="BB33" s="69">
        <f t="shared" ref="BB33" si="65">SUM(AZ33:BA33)</f>
        <v>1.6133428435073534</v>
      </c>
      <c r="BD33" t="str">
        <f t="shared" ref="BD33" si="66">AH33</f>
        <v>92 Elementary administration and service occupations</v>
      </c>
      <c r="BE33" s="69">
        <v>8.4785167686371157</v>
      </c>
      <c r="BF33" s="69">
        <v>7.8396860494279954</v>
      </c>
      <c r="BG33" s="69">
        <v>7.5807685426739866</v>
      </c>
      <c r="BH33" s="69">
        <v>6.7292195265484072</v>
      </c>
      <c r="BI33" s="69">
        <v>6.4399397448087408</v>
      </c>
      <c r="BJ33" s="69"/>
      <c r="BK33" s="69">
        <f t="shared" ref="BK33" si="67">BI33-BG33</f>
        <v>-1.1408287978652458</v>
      </c>
      <c r="BL33" s="69">
        <f>'RD T1'!E206</f>
        <v>3.5263539261032526</v>
      </c>
      <c r="BM33" s="69">
        <f t="shared" ref="BM33" si="68">SUM(BK33:BL33)</f>
        <v>2.3855251282380068</v>
      </c>
      <c r="BO33" t="str">
        <f t="shared" ref="BO33" si="69">AS33</f>
        <v>92 Elementary administration and service occupations</v>
      </c>
      <c r="BP33" s="69">
        <v>14.505185393707201</v>
      </c>
      <c r="BQ33" s="69">
        <v>14.50750446788358</v>
      </c>
      <c r="BR33" s="69">
        <v>13.705989160858678</v>
      </c>
      <c r="BS33" s="69">
        <v>12.552594884193848</v>
      </c>
      <c r="BT33" s="69">
        <v>11.308059226688014</v>
      </c>
      <c r="BU33" s="69"/>
      <c r="BV33" s="69">
        <f t="shared" ref="BV33" si="70">BT33-BR33</f>
        <v>-2.3979299341706639</v>
      </c>
      <c r="BW33" s="69">
        <f>'RD T1'!E235</f>
        <v>5.9570143364387835</v>
      </c>
      <c r="BX33" s="69">
        <f t="shared" ref="BX33" si="71">SUM(BV33:BW33)</f>
        <v>3.5590844022681196</v>
      </c>
      <c r="BZ33" t="str">
        <f t="shared" ref="BZ33" si="72">BD33</f>
        <v>92 Elementary administration and service occupations</v>
      </c>
      <c r="CA33" s="69">
        <v>14.552414900498354</v>
      </c>
      <c r="CB33" s="69">
        <v>14.834274300503209</v>
      </c>
      <c r="CC33" s="69">
        <v>12.705803523681775</v>
      </c>
      <c r="CD33" s="69">
        <v>11.273340954963839</v>
      </c>
      <c r="CE33" s="69">
        <v>8.1900761377022508</v>
      </c>
      <c r="CF33" s="69"/>
      <c r="CG33" s="69">
        <f t="shared" ref="CG33" si="73">CE33-CC33</f>
        <v>-4.5157273859795239</v>
      </c>
      <c r="CH33" s="69">
        <f>'RD T1'!E264</f>
        <v>4.329030132842667</v>
      </c>
      <c r="CI33" s="69">
        <f t="shared" ref="CI33" si="74">SUM(CG33:CH33)</f>
        <v>-0.18669725313685692</v>
      </c>
      <c r="CK33" t="str">
        <f t="shared" ref="CK33" si="75">BO33</f>
        <v>92 Elementary administration and service occupations</v>
      </c>
      <c r="CL33" s="69">
        <v>7.0252296360708399</v>
      </c>
      <c r="CM33" s="69">
        <v>5.8278104887570095</v>
      </c>
      <c r="CN33" s="69">
        <v>3.9023958645881835</v>
      </c>
      <c r="CO33" s="69">
        <v>2.3073804985257538</v>
      </c>
      <c r="CP33" s="69">
        <v>1.2139104725147043</v>
      </c>
      <c r="CQ33" s="69"/>
      <c r="CR33" s="69">
        <f t="shared" ref="CR33" si="76">CP33-CN33</f>
        <v>-2.6884853920734795</v>
      </c>
      <c r="CS33" s="69">
        <f>'RD T1'!E293</f>
        <v>0.53662609088214686</v>
      </c>
      <c r="CT33" s="69">
        <f t="shared" ref="CT33" si="77">SUM(CR33:CS33)</f>
        <v>-2.1518593011913327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6.4085034435131822</v>
      </c>
      <c r="C35" s="67">
        <f t="shared" ref="C35:F35" si="78">SUM(C8:C33)</f>
        <v>8.2350699817590609</v>
      </c>
      <c r="D35" s="67">
        <f t="shared" si="78"/>
        <v>8.1000480309781526</v>
      </c>
      <c r="E35" s="67">
        <f t="shared" si="78"/>
        <v>10.235570075049838</v>
      </c>
      <c r="F35" s="67">
        <f t="shared" si="78"/>
        <v>13.223319652211494</v>
      </c>
      <c r="G35" s="11"/>
      <c r="H35" s="67">
        <f>F35-D35</f>
        <v>5.1232716212333411</v>
      </c>
      <c r="I35" s="67">
        <f>SUM(I8:I33)</f>
        <v>5.3081524675293421</v>
      </c>
      <c r="J35" s="67">
        <f>SUM(H35:I35)</f>
        <v>10.431424088762682</v>
      </c>
      <c r="L35" s="24" t="str">
        <f>A35</f>
        <v>All occupations</v>
      </c>
      <c r="M35" s="67">
        <f>SUM(M8:M33)</f>
        <v>40.61619242062779</v>
      </c>
      <c r="N35" s="67">
        <f t="shared" ref="N35:Q35" si="79">SUM(N8:N33)</f>
        <v>53.575172968836668</v>
      </c>
      <c r="O35" s="67">
        <f t="shared" si="79"/>
        <v>53.09139288990464</v>
      </c>
      <c r="P35" s="67">
        <f t="shared" si="79"/>
        <v>67.578922365736574</v>
      </c>
      <c r="Q35" s="67">
        <f t="shared" si="79"/>
        <v>88.11178800359761</v>
      </c>
      <c r="R35" s="11"/>
      <c r="S35" s="67">
        <f t="shared" si="29"/>
        <v>35.02039511369297</v>
      </c>
      <c r="T35" s="67">
        <f>SUM(T8:T33)</f>
        <v>36.921071364519555</v>
      </c>
      <c r="U35" s="67">
        <f>SUM(S35:T35)</f>
        <v>71.941466478212533</v>
      </c>
      <c r="W35" s="24" t="str">
        <f>A35</f>
        <v>All occupations</v>
      </c>
      <c r="X35" s="67">
        <f>SUM(X8:X33)</f>
        <v>86.890792702494778</v>
      </c>
      <c r="Y35" s="67">
        <f t="shared" ref="Y35:AB35" si="80">SUM(Y8:Y33)</f>
        <v>98.0270249069183</v>
      </c>
      <c r="Z35" s="67">
        <f t="shared" si="80"/>
        <v>109.13650373651684</v>
      </c>
      <c r="AA35" s="67">
        <f t="shared" si="80"/>
        <v>113.14861187526716</v>
      </c>
      <c r="AB35" s="67">
        <f t="shared" si="80"/>
        <v>135.03462284870318</v>
      </c>
      <c r="AC35" s="69"/>
      <c r="AD35" s="67">
        <f t="shared" ref="AD35" si="81">AB35-Z35</f>
        <v>25.898119112186336</v>
      </c>
      <c r="AE35" s="67">
        <f>SUM(AE8:AE33)</f>
        <v>64.391031100045197</v>
      </c>
      <c r="AF35" s="67">
        <f>SUM(AD35:AE35)</f>
        <v>90.289150212231533</v>
      </c>
      <c r="AH35" s="24" t="str">
        <f>L35</f>
        <v>All occupations</v>
      </c>
      <c r="AI35" s="67">
        <f>SUM(AI8:AI33)</f>
        <v>24.579365439161592</v>
      </c>
      <c r="AJ35" s="67">
        <f t="shared" ref="AJ35:AM35" si="82">SUM(AJ8:AJ33)</f>
        <v>25.182333590876549</v>
      </c>
      <c r="AK35" s="67">
        <f t="shared" si="82"/>
        <v>28.414670462500823</v>
      </c>
      <c r="AL35" s="67">
        <f t="shared" si="82"/>
        <v>27.667185519938009</v>
      </c>
      <c r="AM35" s="67">
        <f t="shared" si="82"/>
        <v>32.24390323652726</v>
      </c>
      <c r="AN35" s="69"/>
      <c r="AO35" s="67">
        <f t="shared" ref="AO35" si="83">AM35-AK35</f>
        <v>3.8292327740264369</v>
      </c>
      <c r="AP35" s="67">
        <f>SUM(AP8:AP33)</f>
        <v>15.619071892037837</v>
      </c>
      <c r="AQ35" s="67">
        <f>SUM(AO35:AP35)</f>
        <v>19.448304666064274</v>
      </c>
      <c r="AS35" s="24" t="str">
        <f>W35</f>
        <v>All occupations</v>
      </c>
      <c r="AT35" s="67">
        <f>SUM(AT8:AT33)</f>
        <v>24.224802295744393</v>
      </c>
      <c r="AU35" s="67">
        <f t="shared" ref="AU35:AX35" si="84">SUM(AU8:AU33)</f>
        <v>26.243296556504848</v>
      </c>
      <c r="AV35" s="67">
        <f t="shared" si="84"/>
        <v>29.282814651985301</v>
      </c>
      <c r="AW35" s="67">
        <f t="shared" si="84"/>
        <v>29.692972589363961</v>
      </c>
      <c r="AX35" s="67">
        <f t="shared" si="84"/>
        <v>35.176210995351568</v>
      </c>
      <c r="AY35" s="69"/>
      <c r="AZ35" s="67">
        <f t="shared" ref="AZ35" si="85">AX35-AV35</f>
        <v>5.8933963433662662</v>
      </c>
      <c r="BA35" s="67">
        <f>SUM(BA8:BA33)</f>
        <v>16.267690205902667</v>
      </c>
      <c r="BB35" s="67">
        <f>SUM(AZ35:BA35)</f>
        <v>22.161086549268934</v>
      </c>
      <c r="BD35" s="24" t="str">
        <f>AH35</f>
        <v>All occupations</v>
      </c>
      <c r="BE35" s="67">
        <f>SUM(BE8:BE33)</f>
        <v>95.910149384992977</v>
      </c>
      <c r="BF35" s="67">
        <f t="shared" ref="BF35:BI35" si="86">SUM(BF8:BF33)</f>
        <v>96.687120467140275</v>
      </c>
      <c r="BG35" s="67">
        <f t="shared" si="86"/>
        <v>92.261325637662509</v>
      </c>
      <c r="BH35" s="67">
        <f t="shared" si="86"/>
        <v>98.910766893679053</v>
      </c>
      <c r="BI35" s="67">
        <f t="shared" si="86"/>
        <v>103.36295567470081</v>
      </c>
      <c r="BJ35" s="69"/>
      <c r="BK35" s="67">
        <f t="shared" ref="BK35" si="87">BI35-BG35</f>
        <v>11.101630037038305</v>
      </c>
      <c r="BL35" s="67">
        <f>SUM(BL8:BL33)</f>
        <v>47.112838759662218</v>
      </c>
      <c r="BM35" s="67">
        <f>SUM(BK35:BL35)</f>
        <v>58.214468796700523</v>
      </c>
      <c r="BO35" s="24" t="str">
        <f>AS35</f>
        <v>All occupations</v>
      </c>
      <c r="BP35" s="67">
        <f>SUM(BP8:BP33)</f>
        <v>103.24630602634869</v>
      </c>
      <c r="BQ35" s="67">
        <f t="shared" ref="BQ35:BT35" si="88">SUM(BQ8:BQ33)</f>
        <v>102.09927904479268</v>
      </c>
      <c r="BR35" s="67">
        <f t="shared" si="88"/>
        <v>98.160266810930366</v>
      </c>
      <c r="BS35" s="67">
        <f t="shared" si="88"/>
        <v>94.87343900235642</v>
      </c>
      <c r="BT35" s="67">
        <f t="shared" si="88"/>
        <v>82.77633065378221</v>
      </c>
      <c r="BU35" s="69"/>
      <c r="BV35" s="67">
        <f t="shared" ref="BV35" si="89">BT35-BR35</f>
        <v>-15.383936157148156</v>
      </c>
      <c r="BW35" s="67">
        <f>SUM(BW8:BW33)</f>
        <v>41.716229544753133</v>
      </c>
      <c r="BX35" s="67">
        <f>SUM(BV35:BW35)</f>
        <v>26.332293387604977</v>
      </c>
      <c r="BZ35" s="24" t="str">
        <f>BD35</f>
        <v>All occupations</v>
      </c>
      <c r="CA35" s="67">
        <f>SUM(CA8:CA33)</f>
        <v>74.855160623909029</v>
      </c>
      <c r="CB35" s="67">
        <f t="shared" ref="CB35:CE35" si="90">SUM(CB8:CB33)</f>
        <v>72.671787958274976</v>
      </c>
      <c r="CC35" s="67">
        <f t="shared" si="90"/>
        <v>63.257590021352279</v>
      </c>
      <c r="CD35" s="67">
        <f t="shared" si="90"/>
        <v>57.863249043214424</v>
      </c>
      <c r="CE35" s="67">
        <f t="shared" si="90"/>
        <v>40.880100753841049</v>
      </c>
      <c r="CF35" s="69"/>
      <c r="CG35" s="67">
        <f t="shared" ref="CG35" si="91">CE35-CC35</f>
        <v>-22.37748926751123</v>
      </c>
      <c r="CH35" s="67">
        <f>SUM(CH8:CH33)</f>
        <v>21.159861685025852</v>
      </c>
      <c r="CI35" s="67">
        <f>SUM(CG35:CH35)</f>
        <v>-1.2176275824853775</v>
      </c>
      <c r="CK35" s="24" t="str">
        <f>BO35</f>
        <v>All occupations</v>
      </c>
      <c r="CL35" s="67">
        <f>SUM(CL8:CL33)</f>
        <v>24.904727663207595</v>
      </c>
      <c r="CM35" s="67">
        <f t="shared" ref="CM35:CP35" si="92">SUM(CM8:CM33)</f>
        <v>23.784914524896426</v>
      </c>
      <c r="CN35" s="67">
        <f t="shared" si="92"/>
        <v>16.934387758169187</v>
      </c>
      <c r="CO35" s="67">
        <f t="shared" si="92"/>
        <v>14.174282635394377</v>
      </c>
      <c r="CP35" s="67">
        <f t="shared" si="92"/>
        <v>10.444768181284919</v>
      </c>
      <c r="CQ35" s="69"/>
      <c r="CR35" s="67">
        <f t="shared" ref="CR35" si="93">CP35-CN35</f>
        <v>-6.4896195768842677</v>
      </c>
      <c r="CS35" s="67">
        <f>SUM(CS8:CS33)</f>
        <v>3.9356392569246177</v>
      </c>
      <c r="CT35" s="67">
        <f>SUM(CR35:CS35)</f>
        <v>-2.55398031995965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Cambridge and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Cambridge and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Cambridge and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Cambridge and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Cambridge and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Cambridge and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Cambridge and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Cambridge and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Cambridge and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7.1451949942534991</v>
      </c>
      <c r="C45" s="18">
        <f t="shared" si="104"/>
        <v>7.6969448004919574</v>
      </c>
      <c r="D45" s="18">
        <f t="shared" si="104"/>
        <v>7.9420742122411143</v>
      </c>
      <c r="E45" s="18">
        <f t="shared" si="104"/>
        <v>7.1094692042151681</v>
      </c>
      <c r="F45" s="18">
        <f t="shared" si="104"/>
        <v>7.2727604490494233</v>
      </c>
      <c r="H45" s="68">
        <f t="shared" ref="H45:H70" si="105">IF(D8&gt;0,(H8/D8)*100,0)</f>
        <v>49.492100576657606</v>
      </c>
      <c r="I45" s="69">
        <f t="shared" ref="I45:I70" si="106">IF(D8&gt;0,I8/D8*100,0)</f>
        <v>67.351998979814184</v>
      </c>
      <c r="J45" s="69">
        <f t="shared" ref="J45:J70" si="107">IF(D8&gt;0,(J8/D8)*100,0)</f>
        <v>116.84409955647182</v>
      </c>
      <c r="L45" t="str">
        <f>A45</f>
        <v>11 Corporate managers and directors</v>
      </c>
      <c r="M45" s="18">
        <f t="shared" ref="M45:Q54" si="108">M8/M$35*100</f>
        <v>8.4127948044044931</v>
      </c>
      <c r="N45" s="18">
        <f t="shared" si="108"/>
        <v>8.8242462368055428</v>
      </c>
      <c r="O45" s="18">
        <f t="shared" si="108"/>
        <v>8.5541674336033164</v>
      </c>
      <c r="P45" s="18">
        <f t="shared" si="108"/>
        <v>7.5963616327109875</v>
      </c>
      <c r="Q45" s="18">
        <f t="shared" si="108"/>
        <v>7.6039586530990633</v>
      </c>
      <c r="S45" s="68">
        <f t="shared" ref="S45:S70" si="109">IF(O8&gt;0,(S8/O8)*100,0)</f>
        <v>47.527130378423657</v>
      </c>
      <c r="T45" s="69">
        <f t="shared" ref="T45:T70" si="110">IF(O8&gt;0,T8/O8*100,0)</f>
        <v>67.248736032912902</v>
      </c>
      <c r="U45" s="69">
        <f t="shared" ref="U45:U70" si="111">IF(O8&gt;0,(U8/O8)*100,0)</f>
        <v>114.77586641133657</v>
      </c>
      <c r="W45" t="str">
        <f>A45</f>
        <v>11 Corporate managers and directors</v>
      </c>
      <c r="X45" s="18">
        <f t="shared" ref="X45:AB54" si="112">X8/X$35*100</f>
        <v>10.466668002421335</v>
      </c>
      <c r="Y45" s="18">
        <f t="shared" si="112"/>
        <v>11.38636407230659</v>
      </c>
      <c r="Z45" s="18">
        <f t="shared" si="112"/>
        <v>10.732913657943474</v>
      </c>
      <c r="AA45" s="18">
        <f t="shared" si="112"/>
        <v>9.5134765037450961</v>
      </c>
      <c r="AB45" s="18">
        <f t="shared" si="112"/>
        <v>9.4839794238516042</v>
      </c>
      <c r="AD45" s="68">
        <f t="shared" ref="AD45:AD70" si="113">IF(Z8&gt;0,(AD8/Z8)*100,0)</f>
        <v>9.3321947972901533</v>
      </c>
      <c r="AE45" s="69">
        <f t="shared" ref="AE45:AE70" si="114">IF(Z8&gt;0,AE8/Z8*100,0)</f>
        <v>56.706098603322552</v>
      </c>
      <c r="AF45" s="69">
        <f t="shared" ref="AF45:AF70" si="115">IF(Z8&gt;0,(AF8/Z8)*100,0)</f>
        <v>66.038293400612702</v>
      </c>
      <c r="AH45" t="str">
        <f>L45</f>
        <v>11 Corporate managers and directors</v>
      </c>
      <c r="AI45" s="18">
        <f t="shared" ref="AI45:AM54" si="116">AI8/AI$35*100</f>
        <v>6.931427367862927</v>
      </c>
      <c r="AJ45" s="18">
        <f t="shared" si="116"/>
        <v>7.599255024611522</v>
      </c>
      <c r="AK45" s="18">
        <f t="shared" si="116"/>
        <v>7.6574691746419123</v>
      </c>
      <c r="AL45" s="18">
        <f t="shared" si="116"/>
        <v>6.9361952258946813</v>
      </c>
      <c r="AM45" s="18">
        <f t="shared" si="116"/>
        <v>6.8881081224468232</v>
      </c>
      <c r="AO45" s="68">
        <f t="shared" ref="AO45:AO70" si="117">IF(AK8&gt;0,(AO8/AK8)*100,0)</f>
        <v>2.0750693973446999</v>
      </c>
      <c r="AP45" s="69">
        <f t="shared" ref="AP45:AP70" si="118">IF(AK8&gt;0,AP8/AK8*100,0)</f>
        <v>50.189141171433661</v>
      </c>
      <c r="AQ45" s="69">
        <f t="shared" ref="AQ45:AQ70" si="119">IF(AK8&gt;0,(AQ8/AK8)*100,0)</f>
        <v>52.26421056877836</v>
      </c>
      <c r="AS45" t="str">
        <f>W45</f>
        <v>11 Corporate managers and directors</v>
      </c>
      <c r="AT45" s="18">
        <f t="shared" ref="AT45:AX54" si="120">AT8/AT$35*100</f>
        <v>10.773251022030474</v>
      </c>
      <c r="AU45" s="18">
        <f t="shared" si="120"/>
        <v>11.073316088843889</v>
      </c>
      <c r="AV45" s="18">
        <f t="shared" si="120"/>
        <v>11.090342856962469</v>
      </c>
      <c r="AW45" s="18">
        <f t="shared" si="120"/>
        <v>9.4769618466134222</v>
      </c>
      <c r="AX45" s="18">
        <f t="shared" si="120"/>
        <v>9.1832682147208917</v>
      </c>
      <c r="AZ45" s="68">
        <f t="shared" ref="AZ45:AZ70" si="121">IF(AV8&gt;0,(AZ8/AV8)*100,0)</f>
        <v>-0.5308205384709016</v>
      </c>
      <c r="BA45" s="69">
        <f t="shared" ref="BA45:BA70" si="122">IF(AV8&gt;0,BA8/AV8*100,0)</f>
        <v>49.297326737570351</v>
      </c>
      <c r="BB45" s="69">
        <f t="shared" ref="BB45:BB70" si="123">IF(AV8&gt;0,(BB8/AV8)*100,0)</f>
        <v>48.766506199099446</v>
      </c>
      <c r="BD45" t="str">
        <f>AH45</f>
        <v>11 Corporate managers and directors</v>
      </c>
      <c r="BE45" s="18">
        <f t="shared" ref="BE45:BI54" si="124">BE8/BE$35*100</f>
        <v>6.5901298669573825</v>
      </c>
      <c r="BF45" s="18">
        <f t="shared" si="124"/>
        <v>7.5534720784165827</v>
      </c>
      <c r="BG45" s="18">
        <f t="shared" si="124"/>
        <v>7.5390154817299591</v>
      </c>
      <c r="BH45" s="18">
        <f t="shared" si="124"/>
        <v>6.4907506214295836</v>
      </c>
      <c r="BI45" s="18">
        <f t="shared" si="124"/>
        <v>6.7341525240416029</v>
      </c>
      <c r="BK45" s="68">
        <f t="shared" ref="BK45:BK70" si="125">IF(BG8&gt;0,(BK8/BG8)*100,0)</f>
        <v>7.2221924492665707E-2</v>
      </c>
      <c r="BL45" s="69">
        <f t="shared" ref="BL45:BL70" si="126">IF(BG8&gt;0,BL8/BG8*100,0)</f>
        <v>43.644915706008042</v>
      </c>
      <c r="BM45" s="69">
        <f t="shared" ref="BM45:BM70" si="127">IF(BG8&gt;0,(BM8/BG8)*100,0)</f>
        <v>43.717137630500709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5.8420173363344547</v>
      </c>
      <c r="BR45" s="18">
        <f t="shared" si="128"/>
        <v>6.2603533911659959</v>
      </c>
      <c r="BS45" s="18">
        <f t="shared" si="128"/>
        <v>5.1950044522129151</v>
      </c>
      <c r="BT45" s="18">
        <f t="shared" si="128"/>
        <v>5.0116789748039796</v>
      </c>
      <c r="BV45" s="68">
        <f t="shared" ref="BV45:BV70" si="129">IF(BR8&gt;0,(BV8/BR8)*100,0)</f>
        <v>-32.492063131248791</v>
      </c>
      <c r="BW45" s="69">
        <f t="shared" ref="BW45:BW70" si="130">IF(BR8&gt;0,BW8/BR8*100,0)</f>
        <v>36.555646728663902</v>
      </c>
      <c r="BX45" s="69">
        <f t="shared" ref="BX45:BX70" si="131">IF(BR8&gt;0,(BX8/BR8)*100,0)</f>
        <v>4.0635835974151053</v>
      </c>
      <c r="BZ45" t="str">
        <f>BD45</f>
        <v>11 Corporate managers and directors</v>
      </c>
      <c r="CA45" s="18">
        <f t="shared" ref="CA45:CE54" si="132">CA8/CA$35*100</f>
        <v>5.3947247909858387</v>
      </c>
      <c r="CB45" s="18">
        <f t="shared" si="132"/>
        <v>5.9619353163524691</v>
      </c>
      <c r="CC45" s="18">
        <f t="shared" si="132"/>
        <v>6.4997352095825187</v>
      </c>
      <c r="CD45" s="18">
        <f t="shared" si="132"/>
        <v>5.9950901517991371</v>
      </c>
      <c r="CE45" s="18">
        <f t="shared" si="132"/>
        <v>6.7428479897649609</v>
      </c>
      <c r="CG45" s="68">
        <f t="shared" ref="CG45:CG70" si="133">IF(CC8&gt;0,(CG8/CC8)*100,0)</f>
        <v>-32.957991009982344</v>
      </c>
      <c r="CH45" s="69">
        <f t="shared" ref="CH45:CH70" si="134">IF(CC8&gt;0,CH8/CC8*100,0)</f>
        <v>35.853992814534898</v>
      </c>
      <c r="CI45" s="69">
        <f t="shared" ref="CI45:CI70" si="135">IF(CC8&gt;0,(CI8/CC8)*100,0)</f>
        <v>2.8960018045525544</v>
      </c>
      <c r="CK45" t="str">
        <f>BO45</f>
        <v>11 Corporate managers and directors</v>
      </c>
      <c r="CL45" s="18">
        <f t="shared" ref="CL45:CP54" si="136">CL8/CL$35*100</f>
        <v>2.9166613745784753</v>
      </c>
      <c r="CM45" s="18">
        <f t="shared" si="136"/>
        <v>3.7801750391781539</v>
      </c>
      <c r="CN45" s="18">
        <f t="shared" si="136"/>
        <v>4.0541338771476587</v>
      </c>
      <c r="CO45" s="18">
        <f t="shared" si="136"/>
        <v>4.2409024179104113</v>
      </c>
      <c r="CP45" s="18">
        <f t="shared" si="136"/>
        <v>5.1746475750722691</v>
      </c>
      <c r="CR45" s="68">
        <f t="shared" ref="CR45:CR70" si="137">IF(CN8&gt;0,(CR8/CN8)*100,0)</f>
        <v>-21.27512195937744</v>
      </c>
      <c r="CS45" s="69">
        <f t="shared" ref="CS45:CS70" si="138">IF(CN8&gt;0,CS8/CN8*100,0)</f>
        <v>25.787399383361041</v>
      </c>
      <c r="CT45" s="69">
        <f t="shared" ref="CT45:CT70" si="139">IF(CN8&gt;0,(CT8/CN8)*100,0)</f>
        <v>4.5122774239835994</v>
      </c>
    </row>
    <row r="46" spans="1:98" x14ac:dyDescent="0.2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2.6302250365965789</v>
      </c>
      <c r="D46" s="18">
        <f t="shared" si="104"/>
        <v>2.5659873974840797</v>
      </c>
      <c r="E46" s="18">
        <f t="shared" si="104"/>
        <v>2.6713072659581734</v>
      </c>
      <c r="F46" s="18">
        <f t="shared" si="104"/>
        <v>2.8534184257240804</v>
      </c>
      <c r="H46" s="68">
        <f t="shared" si="105"/>
        <v>81.536452565534532</v>
      </c>
      <c r="I46" s="69">
        <f t="shared" si="106"/>
        <v>89.374533936959182</v>
      </c>
      <c r="J46" s="69">
        <f t="shared" si="107"/>
        <v>170.91098650249373</v>
      </c>
      <c r="L46" t="str">
        <f t="shared" ref="L46:L69" si="140">A46</f>
        <v>12 Other managers and proprietors</v>
      </c>
      <c r="M46" s="18">
        <f t="shared" si="108"/>
        <v>3.2481423880166416</v>
      </c>
      <c r="N46" s="18">
        <f t="shared" si="108"/>
        <v>3.1374579525224844</v>
      </c>
      <c r="O46" s="18">
        <f t="shared" si="108"/>
        <v>3.0679002952092427</v>
      </c>
      <c r="P46" s="18">
        <f t="shared" si="108"/>
        <v>3.0520989621656187</v>
      </c>
      <c r="Q46" s="18">
        <f t="shared" si="108"/>
        <v>3.2314553319702828</v>
      </c>
      <c r="S46" s="68">
        <f t="shared" si="109"/>
        <v>74.810216469451447</v>
      </c>
      <c r="T46" s="69">
        <f t="shared" si="110"/>
        <v>84.871042226492733</v>
      </c>
      <c r="U46" s="69">
        <f t="shared" si="111"/>
        <v>159.68125869594419</v>
      </c>
      <c r="W46" t="str">
        <f t="shared" ref="W46:W69" si="141">A46</f>
        <v>12 Other managers and proprietors</v>
      </c>
      <c r="X46" s="18">
        <f t="shared" si="112"/>
        <v>3.7969187442073471</v>
      </c>
      <c r="Y46" s="18">
        <f t="shared" si="112"/>
        <v>3.5874758104707647</v>
      </c>
      <c r="Z46" s="18">
        <f t="shared" si="112"/>
        <v>3.5675643544905586</v>
      </c>
      <c r="AA46" s="18">
        <f t="shared" si="112"/>
        <v>3.5786791753070659</v>
      </c>
      <c r="AB46" s="18">
        <f t="shared" si="112"/>
        <v>3.757040396302131</v>
      </c>
      <c r="AD46" s="68">
        <f t="shared" si="113"/>
        <v>30.301419741575682</v>
      </c>
      <c r="AE46" s="69">
        <f t="shared" si="114"/>
        <v>70.728180325725631</v>
      </c>
      <c r="AF46" s="69">
        <f t="shared" si="115"/>
        <v>101.0296000673013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3.9917317993680181</v>
      </c>
      <c r="AK46" s="18">
        <f t="shared" si="116"/>
        <v>4.2764350801755056</v>
      </c>
      <c r="AL46" s="18">
        <f t="shared" si="116"/>
        <v>4.3175080675291007</v>
      </c>
      <c r="AM46" s="18">
        <f t="shared" si="116"/>
        <v>4.7648549592584093</v>
      </c>
      <c r="AO46" s="68">
        <f t="shared" si="117"/>
        <v>26.436593784342179</v>
      </c>
      <c r="AP46" s="69">
        <f t="shared" si="118"/>
        <v>69.552546142113925</v>
      </c>
      <c r="AQ46" s="69">
        <f t="shared" si="119"/>
        <v>95.98913992645609</v>
      </c>
      <c r="AS46" t="str">
        <f t="shared" ref="AS46:AS69" si="143">W46</f>
        <v>12 Other managers and proprietors</v>
      </c>
      <c r="AT46" s="18">
        <f t="shared" si="120"/>
        <v>4.300294411871822</v>
      </c>
      <c r="AU46" s="18">
        <f t="shared" si="120"/>
        <v>4.1876211541980899</v>
      </c>
      <c r="AV46" s="18">
        <f t="shared" si="120"/>
        <v>4.206063991184239</v>
      </c>
      <c r="AW46" s="18">
        <f t="shared" si="120"/>
        <v>4.4266432297730809</v>
      </c>
      <c r="AX46" s="18">
        <f t="shared" si="120"/>
        <v>4.618146513789152</v>
      </c>
      <c r="AZ46" s="68">
        <f t="shared" si="121"/>
        <v>31.894920468164205</v>
      </c>
      <c r="BA46" s="69">
        <f t="shared" si="122"/>
        <v>68.254736838361225</v>
      </c>
      <c r="BB46" s="69">
        <f t="shared" si="123"/>
        <v>100.14965730652543</v>
      </c>
      <c r="BD46" t="str">
        <f t="shared" ref="BD46:BD69" si="144">AH46</f>
        <v>12 Other managers and proprietors</v>
      </c>
      <c r="BE46" s="18">
        <f t="shared" si="124"/>
        <v>3.2209082646226523</v>
      </c>
      <c r="BF46" s="18">
        <f t="shared" si="124"/>
        <v>3.1199231414037918</v>
      </c>
      <c r="BG46" s="18">
        <f t="shared" si="124"/>
        <v>3.0836717123251773</v>
      </c>
      <c r="BH46" s="18">
        <f t="shared" si="124"/>
        <v>3.0199628760972499</v>
      </c>
      <c r="BI46" s="18">
        <f t="shared" si="124"/>
        <v>3.1299014775024321</v>
      </c>
      <c r="BK46" s="68">
        <f t="shared" si="125"/>
        <v>13.712382616034605</v>
      </c>
      <c r="BL46" s="69">
        <f t="shared" si="126"/>
        <v>52.125649515834624</v>
      </c>
      <c r="BM46" s="69">
        <f t="shared" si="127"/>
        <v>65.838032131869241</v>
      </c>
      <c r="BO46" t="str">
        <f t="shared" ref="BO46:BO69" si="145">AS46</f>
        <v>12 Other managers and proprietors</v>
      </c>
      <c r="BP46" s="18">
        <f t="shared" si="128"/>
        <v>3.0407425269067243</v>
      </c>
      <c r="BQ46" s="18">
        <f t="shared" si="128"/>
        <v>3.0765254532208872</v>
      </c>
      <c r="BR46" s="18">
        <f t="shared" si="128"/>
        <v>3.1694262766488164</v>
      </c>
      <c r="BS46" s="18">
        <f t="shared" si="128"/>
        <v>3.1752014282541636</v>
      </c>
      <c r="BT46" s="18">
        <f t="shared" si="128"/>
        <v>3.4777855124687744</v>
      </c>
      <c r="BV46" s="68">
        <f t="shared" si="129"/>
        <v>-7.4678654863093188</v>
      </c>
      <c r="BW46" s="69">
        <f t="shared" si="130"/>
        <v>52.36669906463186</v>
      </c>
      <c r="BX46" s="69">
        <f t="shared" si="131"/>
        <v>44.898833578322545</v>
      </c>
      <c r="BZ46" t="str">
        <f t="shared" ref="BZ46:BZ69" si="146">BD46</f>
        <v>12 Other managers and proprietors</v>
      </c>
      <c r="CA46" s="18">
        <f t="shared" si="132"/>
        <v>2.7862787855424136</v>
      </c>
      <c r="CB46" s="18">
        <f t="shared" si="132"/>
        <v>2.6943175081806361</v>
      </c>
      <c r="CC46" s="18">
        <f t="shared" si="132"/>
        <v>2.9361105698721213</v>
      </c>
      <c r="CD46" s="18">
        <f t="shared" si="132"/>
        <v>3.0382024696421364</v>
      </c>
      <c r="CE46" s="18">
        <f t="shared" si="132"/>
        <v>3.6222348680484564</v>
      </c>
      <c r="CG46" s="68">
        <f t="shared" si="133"/>
        <v>-20.273350074773411</v>
      </c>
      <c r="CH46" s="69">
        <f t="shared" si="134"/>
        <v>41.706042621171051</v>
      </c>
      <c r="CI46" s="69">
        <f t="shared" si="135"/>
        <v>21.432692546397643</v>
      </c>
      <c r="CK46" t="str">
        <f t="shared" ref="CK46:CK69" si="147">BO46</f>
        <v>12 Other managers and proprietors</v>
      </c>
      <c r="CL46" s="18">
        <f t="shared" si="136"/>
        <v>2.7947596675968094</v>
      </c>
      <c r="CM46" s="18">
        <f t="shared" si="136"/>
        <v>3.0541930416999801</v>
      </c>
      <c r="CN46" s="18">
        <f t="shared" si="136"/>
        <v>3.3408244086415926</v>
      </c>
      <c r="CO46" s="18">
        <f t="shared" si="136"/>
        <v>4.0688103495066654</v>
      </c>
      <c r="CP46" s="18">
        <f t="shared" si="136"/>
        <v>4.7880288954088082</v>
      </c>
      <c r="CR46" s="68">
        <f t="shared" si="137"/>
        <v>-11.604039708728376</v>
      </c>
      <c r="CS46" s="69">
        <f t="shared" si="138"/>
        <v>32.519458502157462</v>
      </c>
      <c r="CT46" s="69">
        <f t="shared" si="139"/>
        <v>20.915418793429083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23.753116456528083</v>
      </c>
      <c r="C47" s="18">
        <f t="shared" si="104"/>
        <v>23.825531053806966</v>
      </c>
      <c r="D47" s="18">
        <f t="shared" si="104"/>
        <v>23.411491312768494</v>
      </c>
      <c r="E47" s="18">
        <f t="shared" si="104"/>
        <v>25.611634911475338</v>
      </c>
      <c r="F47" s="18">
        <f t="shared" si="104"/>
        <v>25.11577475214996</v>
      </c>
      <c r="H47" s="68">
        <f t="shared" si="105"/>
        <v>75.133974073333391</v>
      </c>
      <c r="I47" s="69">
        <f t="shared" si="106"/>
        <v>57.200443152138838</v>
      </c>
      <c r="J47" s="69">
        <f t="shared" si="107"/>
        <v>132.33441722547221</v>
      </c>
      <c r="L47" t="str">
        <f t="shared" si="140"/>
        <v>21 Science, research, engineering and technology professionals</v>
      </c>
      <c r="M47" s="18">
        <f t="shared" si="108"/>
        <v>13.326347628135018</v>
      </c>
      <c r="N47" s="18">
        <f t="shared" si="108"/>
        <v>13.63168029883853</v>
      </c>
      <c r="O47" s="18">
        <f t="shared" si="108"/>
        <v>13.983173315933758</v>
      </c>
      <c r="P47" s="18">
        <f t="shared" si="108"/>
        <v>16.260700560046583</v>
      </c>
      <c r="Q47" s="18">
        <f t="shared" si="108"/>
        <v>16.57773850921026</v>
      </c>
      <c r="S47" s="68">
        <f t="shared" si="109"/>
        <v>96.756658825303489</v>
      </c>
      <c r="T47" s="69">
        <f t="shared" si="110"/>
        <v>64.267014953242779</v>
      </c>
      <c r="U47" s="69">
        <f t="shared" si="111"/>
        <v>161.02367377854628</v>
      </c>
      <c r="W47" t="str">
        <f t="shared" si="141"/>
        <v>21 Science, research, engineering and technology professionals</v>
      </c>
      <c r="X47" s="18">
        <f t="shared" si="112"/>
        <v>12.673601373947783</v>
      </c>
      <c r="Y47" s="18">
        <f t="shared" si="112"/>
        <v>13.113553466700663</v>
      </c>
      <c r="Z47" s="18">
        <f t="shared" si="112"/>
        <v>12.627728475148267</v>
      </c>
      <c r="AA47" s="18">
        <f t="shared" si="112"/>
        <v>14.294964798992691</v>
      </c>
      <c r="AB47" s="18">
        <f t="shared" si="112"/>
        <v>13.806990669589739</v>
      </c>
      <c r="AD47" s="68">
        <f t="shared" si="113"/>
        <v>35.284766191371276</v>
      </c>
      <c r="AE47" s="69">
        <f t="shared" si="114"/>
        <v>47.97518581607298</v>
      </c>
      <c r="AF47" s="69">
        <f t="shared" si="115"/>
        <v>83.259952007444255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4.8110725090622841</v>
      </c>
      <c r="AK47" s="18">
        <f t="shared" si="116"/>
        <v>4.8501923877377644</v>
      </c>
      <c r="AL47" s="18">
        <f t="shared" si="116"/>
        <v>5.9662993679316232</v>
      </c>
      <c r="AM47" s="18">
        <f t="shared" si="116"/>
        <v>6.244623612490753</v>
      </c>
      <c r="AO47" s="68">
        <f t="shared" si="117"/>
        <v>46.100696621686986</v>
      </c>
      <c r="AP47" s="69">
        <f t="shared" si="118"/>
        <v>47.672125726205053</v>
      </c>
      <c r="AQ47" s="69">
        <f t="shared" si="119"/>
        <v>93.772822347892046</v>
      </c>
      <c r="AS47" t="str">
        <f t="shared" si="143"/>
        <v>21 Science, research, engineering and technology professionals</v>
      </c>
      <c r="AT47" s="18">
        <f t="shared" si="120"/>
        <v>11.787317045776661</v>
      </c>
      <c r="AU47" s="18">
        <f t="shared" si="120"/>
        <v>12.254878469836662</v>
      </c>
      <c r="AV47" s="18">
        <f t="shared" si="120"/>
        <v>11.273968372054458</v>
      </c>
      <c r="AW47" s="18">
        <f t="shared" si="120"/>
        <v>11.576263367181244</v>
      </c>
      <c r="AX47" s="18">
        <f t="shared" si="120"/>
        <v>10.682228592895331</v>
      </c>
      <c r="AZ47" s="68">
        <f t="shared" si="121"/>
        <v>13.820711023785234</v>
      </c>
      <c r="BA47" s="69">
        <f t="shared" si="122"/>
        <v>38.756216110776784</v>
      </c>
      <c r="BB47" s="69">
        <f t="shared" si="123"/>
        <v>52.576927134562027</v>
      </c>
      <c r="BD47" t="str">
        <f t="shared" si="144"/>
        <v>21 Science, research, engineering and technology professionals</v>
      </c>
      <c r="BE47" s="18">
        <f t="shared" si="124"/>
        <v>4.3975305176900816</v>
      </c>
      <c r="BF47" s="18">
        <f t="shared" si="124"/>
        <v>4.7595169082819373</v>
      </c>
      <c r="BG47" s="18">
        <f t="shared" si="124"/>
        <v>4.6152623147313756</v>
      </c>
      <c r="BH47" s="18">
        <f t="shared" si="124"/>
        <v>5.0044469515616559</v>
      </c>
      <c r="BI47" s="18">
        <f t="shared" si="124"/>
        <v>4.7732636281967151</v>
      </c>
      <c r="BK47" s="68">
        <f t="shared" si="125"/>
        <v>15.868200065695071</v>
      </c>
      <c r="BL47" s="69">
        <f t="shared" si="126"/>
        <v>34.167311239409493</v>
      </c>
      <c r="BM47" s="69">
        <f t="shared" si="127"/>
        <v>50.035511305104549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3.6246036159126875</v>
      </c>
      <c r="BR47" s="18">
        <f t="shared" si="128"/>
        <v>4.0078406440883816</v>
      </c>
      <c r="BS47" s="18">
        <f t="shared" si="128"/>
        <v>4.4967365986248149</v>
      </c>
      <c r="BT47" s="18">
        <f t="shared" si="128"/>
        <v>4.9721437766706549</v>
      </c>
      <c r="BV47" s="68">
        <f t="shared" si="129"/>
        <v>4.6173401066848294</v>
      </c>
      <c r="BW47" s="69">
        <f t="shared" si="130"/>
        <v>37.147073245628718</v>
      </c>
      <c r="BX47" s="69">
        <f t="shared" si="131"/>
        <v>41.764413352313539</v>
      </c>
      <c r="BZ47" t="str">
        <f t="shared" si="146"/>
        <v>21 Science, research, engineering and technology professionals</v>
      </c>
      <c r="CA47" s="18">
        <f t="shared" si="132"/>
        <v>3.0218127772632997</v>
      </c>
      <c r="CB47" s="18">
        <f t="shared" si="132"/>
        <v>3.4578999270495889</v>
      </c>
      <c r="CC47" s="18">
        <f t="shared" si="132"/>
        <v>3.6299821920615818</v>
      </c>
      <c r="CD47" s="18">
        <f t="shared" si="132"/>
        <v>4.5115565171241743</v>
      </c>
      <c r="CE47" s="18">
        <f t="shared" si="132"/>
        <v>4.8367573603294041</v>
      </c>
      <c r="CG47" s="68">
        <f t="shared" si="133"/>
        <v>-13.890885733172526</v>
      </c>
      <c r="CH47" s="69">
        <f t="shared" si="134"/>
        <v>32.183948594210236</v>
      </c>
      <c r="CI47" s="69">
        <f t="shared" si="135"/>
        <v>18.293062861037711</v>
      </c>
      <c r="CK47" t="str">
        <f t="shared" si="147"/>
        <v>21 Science, research, engineering and technology professionals</v>
      </c>
      <c r="CL47" s="18">
        <f t="shared" si="136"/>
        <v>1.6318062066695223</v>
      </c>
      <c r="CM47" s="18">
        <f t="shared" si="136"/>
        <v>2.3413872565965086</v>
      </c>
      <c r="CN47" s="18">
        <f t="shared" si="136"/>
        <v>2.610413530307913</v>
      </c>
      <c r="CO47" s="18">
        <f t="shared" si="136"/>
        <v>4.3143301041201703</v>
      </c>
      <c r="CP47" s="18">
        <f t="shared" si="136"/>
        <v>5.4297037284734913</v>
      </c>
      <c r="CR47" s="68">
        <f t="shared" si="137"/>
        <v>28.290981174203523</v>
      </c>
      <c r="CS47" s="69">
        <f t="shared" si="138"/>
        <v>34.899345680209024</v>
      </c>
      <c r="CT47" s="69">
        <f t="shared" si="139"/>
        <v>63.190326854412547</v>
      </c>
    </row>
    <row r="48" spans="1:98" x14ac:dyDescent="0.2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14.409905801605156</v>
      </c>
      <c r="D48" s="18">
        <f t="shared" si="104"/>
        <v>12.802418523401816</v>
      </c>
      <c r="E48" s="18">
        <f t="shared" si="104"/>
        <v>13.417577912572327</v>
      </c>
      <c r="F48" s="18">
        <f t="shared" si="104"/>
        <v>13.983940611577909</v>
      </c>
      <c r="H48" s="68">
        <f t="shared" si="105"/>
        <v>78.316057127950643</v>
      </c>
      <c r="I48" s="69">
        <f t="shared" si="106"/>
        <v>72.67955248004327</v>
      </c>
      <c r="J48" s="69">
        <f t="shared" si="107"/>
        <v>150.99560960799391</v>
      </c>
      <c r="L48" t="str">
        <f t="shared" si="140"/>
        <v>22 Health professionals</v>
      </c>
      <c r="M48" s="18">
        <f t="shared" si="108"/>
        <v>5.9825825844972558</v>
      </c>
      <c r="N48" s="18">
        <f t="shared" si="108"/>
        <v>6.5394426994818735</v>
      </c>
      <c r="O48" s="18">
        <f t="shared" si="108"/>
        <v>5.8520675930392478</v>
      </c>
      <c r="P48" s="18">
        <f t="shared" si="108"/>
        <v>5.7216708901353401</v>
      </c>
      <c r="Q48" s="18">
        <f t="shared" si="108"/>
        <v>5.7460919488336373</v>
      </c>
      <c r="S48" s="68">
        <f t="shared" si="109"/>
        <v>62.957041832354911</v>
      </c>
      <c r="T48" s="69">
        <f t="shared" si="110"/>
        <v>71.299344937752736</v>
      </c>
      <c r="U48" s="69">
        <f t="shared" si="111"/>
        <v>134.25638677010767</v>
      </c>
      <c r="W48" t="str">
        <f t="shared" si="141"/>
        <v>22 Health professionals</v>
      </c>
      <c r="X48" s="18">
        <f t="shared" si="112"/>
        <v>6.3494294734469641</v>
      </c>
      <c r="Y48" s="18">
        <f t="shared" si="112"/>
        <v>6.9179043706695991</v>
      </c>
      <c r="Z48" s="18">
        <f t="shared" si="112"/>
        <v>6.632142485998485</v>
      </c>
      <c r="AA48" s="18">
        <f t="shared" si="112"/>
        <v>6.3700019759726789</v>
      </c>
      <c r="AB48" s="18">
        <f t="shared" si="112"/>
        <v>6.2868235635044911</v>
      </c>
      <c r="AD48" s="68">
        <f t="shared" si="113"/>
        <v>17.287714399279167</v>
      </c>
      <c r="AE48" s="69">
        <f t="shared" si="114"/>
        <v>60.276014780510948</v>
      </c>
      <c r="AF48" s="69">
        <f t="shared" si="115"/>
        <v>77.563729179790101</v>
      </c>
      <c r="AH48" t="str">
        <f t="shared" si="142"/>
        <v>22 Health professionals</v>
      </c>
      <c r="AI48" s="18">
        <f t="shared" si="116"/>
        <v>11.39018808700159</v>
      </c>
      <c r="AJ48" s="18">
        <f t="shared" si="116"/>
        <v>9.3426770835813446</v>
      </c>
      <c r="AK48" s="18">
        <f t="shared" si="116"/>
        <v>8.008806414095849</v>
      </c>
      <c r="AL48" s="18">
        <f t="shared" si="116"/>
        <v>4.3936344247444739</v>
      </c>
      <c r="AM48" s="18">
        <f t="shared" si="116"/>
        <v>1.8670794609962702</v>
      </c>
      <c r="AO48" s="68">
        <f t="shared" si="117"/>
        <v>-73.545473615936203</v>
      </c>
      <c r="AP48" s="69">
        <f t="shared" si="118"/>
        <v>19.267698480106212</v>
      </c>
      <c r="AQ48" s="69">
        <f t="shared" si="119"/>
        <v>-54.277775135829998</v>
      </c>
      <c r="AS48" t="str">
        <f t="shared" si="143"/>
        <v>22 Health professionals</v>
      </c>
      <c r="AT48" s="18">
        <f t="shared" si="120"/>
        <v>1.6920843158184675</v>
      </c>
      <c r="AU48" s="18">
        <f t="shared" si="120"/>
        <v>1.9084243464674966</v>
      </c>
      <c r="AV48" s="18">
        <f t="shared" si="120"/>
        <v>2.1379375843616297</v>
      </c>
      <c r="AW48" s="18">
        <f t="shared" si="120"/>
        <v>2.1391099473501236</v>
      </c>
      <c r="AX48" s="18">
        <f t="shared" si="120"/>
        <v>2.1556766122871291</v>
      </c>
      <c r="AZ48" s="68">
        <f t="shared" si="121"/>
        <v>21.122500175910179</v>
      </c>
      <c r="BA48" s="69">
        <f t="shared" si="122"/>
        <v>56.322200587243657</v>
      </c>
      <c r="BB48" s="69">
        <f t="shared" si="123"/>
        <v>77.444700763153833</v>
      </c>
      <c r="BD48" t="str">
        <f t="shared" si="144"/>
        <v>22 Health professionals</v>
      </c>
      <c r="BE48" s="18">
        <f t="shared" si="124"/>
        <v>1.7523035575041555</v>
      </c>
      <c r="BF48" s="18">
        <f t="shared" si="124"/>
        <v>1.9525845891721139</v>
      </c>
      <c r="BG48" s="18">
        <f t="shared" si="124"/>
        <v>2.0302631009758385</v>
      </c>
      <c r="BH48" s="18">
        <f t="shared" si="124"/>
        <v>2.1030552048160245</v>
      </c>
      <c r="BI48" s="18">
        <f t="shared" si="124"/>
        <v>2.1971843950707468</v>
      </c>
      <c r="BK48" s="68">
        <f t="shared" si="125"/>
        <v>21.24376480872553</v>
      </c>
      <c r="BL48" s="69">
        <f t="shared" si="126"/>
        <v>64.917068223946146</v>
      </c>
      <c r="BM48" s="69">
        <f t="shared" si="127"/>
        <v>86.160833032671675</v>
      </c>
      <c r="BO48" t="str">
        <f t="shared" si="145"/>
        <v>22 Health professionals</v>
      </c>
      <c r="BP48" s="18">
        <f t="shared" si="128"/>
        <v>1.3005170272681474</v>
      </c>
      <c r="BQ48" s="18">
        <f t="shared" si="128"/>
        <v>1.5578965844034978</v>
      </c>
      <c r="BR48" s="18">
        <f t="shared" si="128"/>
        <v>1.529080277318587</v>
      </c>
      <c r="BS48" s="18">
        <f t="shared" si="128"/>
        <v>1.6162905921528776</v>
      </c>
      <c r="BT48" s="18">
        <f t="shared" si="128"/>
        <v>1.6584862854260085</v>
      </c>
      <c r="BV48" s="68">
        <f t="shared" si="129"/>
        <v>-8.5356107769345506</v>
      </c>
      <c r="BW48" s="69">
        <f t="shared" si="130"/>
        <v>47.62472535139608</v>
      </c>
      <c r="BX48" s="69">
        <f t="shared" si="131"/>
        <v>39.089114574461526</v>
      </c>
      <c r="BZ48" t="str">
        <f t="shared" si="146"/>
        <v>22 Health professionals</v>
      </c>
      <c r="CA48" s="18">
        <f t="shared" si="132"/>
        <v>1.1166318313807806</v>
      </c>
      <c r="CB48" s="18">
        <f t="shared" si="132"/>
        <v>1.5386411919258038</v>
      </c>
      <c r="CC48" s="18">
        <f t="shared" si="132"/>
        <v>1.3857020676634628</v>
      </c>
      <c r="CD48" s="18">
        <f t="shared" si="132"/>
        <v>1.4419523735894784</v>
      </c>
      <c r="CE48" s="18">
        <f t="shared" si="132"/>
        <v>1.4068445283121551</v>
      </c>
      <c r="CG48" s="68">
        <f t="shared" si="133"/>
        <v>-34.389166324390366</v>
      </c>
      <c r="CH48" s="69">
        <f t="shared" si="134"/>
        <v>37.200542986827507</v>
      </c>
      <c r="CI48" s="69">
        <f t="shared" si="135"/>
        <v>2.8113766624371475</v>
      </c>
      <c r="CK48" t="str">
        <f t="shared" si="147"/>
        <v>22 Health professionals</v>
      </c>
      <c r="CL48" s="18">
        <f t="shared" si="136"/>
        <v>0.43366209248479171</v>
      </c>
      <c r="CM48" s="18">
        <f t="shared" si="136"/>
        <v>0.65926203134701078</v>
      </c>
      <c r="CN48" s="18">
        <f t="shared" si="136"/>
        <v>0.69958865445356233</v>
      </c>
      <c r="CO48" s="18">
        <f t="shared" si="136"/>
        <v>0.83016545336009073</v>
      </c>
      <c r="CP48" s="18">
        <f t="shared" si="136"/>
        <v>1.0832163744269103</v>
      </c>
      <c r="CR48" s="68">
        <f t="shared" si="137"/>
        <v>-4.5003534628212147</v>
      </c>
      <c r="CS48" s="69">
        <f t="shared" si="138"/>
        <v>33.994697100057941</v>
      </c>
      <c r="CT48" s="69">
        <f t="shared" si="139"/>
        <v>29.494343637236724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28.790961872755204</v>
      </c>
      <c r="C49" s="18">
        <f t="shared" si="104"/>
        <v>27.522781245982479</v>
      </c>
      <c r="D49" s="18">
        <f t="shared" si="104"/>
        <v>28.527722686569934</v>
      </c>
      <c r="E49" s="18">
        <f t="shared" si="104"/>
        <v>25.240248519904583</v>
      </c>
      <c r="F49" s="18">
        <f t="shared" si="104"/>
        <v>22.759221697129412</v>
      </c>
      <c r="H49" s="68">
        <f t="shared" si="105"/>
        <v>30.23964520354528</v>
      </c>
      <c r="I49" s="69">
        <f t="shared" si="106"/>
        <v>58.333605870984925</v>
      </c>
      <c r="J49" s="69">
        <f t="shared" si="107"/>
        <v>88.573251074530205</v>
      </c>
      <c r="L49" t="str">
        <f t="shared" si="140"/>
        <v>23 Teaching and other educational professionals</v>
      </c>
      <c r="M49" s="18">
        <f t="shared" si="108"/>
        <v>24.984422360872767</v>
      </c>
      <c r="N49" s="18">
        <f t="shared" si="108"/>
        <v>24.87184491745295</v>
      </c>
      <c r="O49" s="18">
        <f t="shared" si="108"/>
        <v>24.996085267049295</v>
      </c>
      <c r="P49" s="18">
        <f t="shared" si="108"/>
        <v>22.233741686456689</v>
      </c>
      <c r="Q49" s="18">
        <f t="shared" si="108"/>
        <v>19.982668533295751</v>
      </c>
      <c r="S49" s="68">
        <f t="shared" si="109"/>
        <v>32.675698190905031</v>
      </c>
      <c r="T49" s="69">
        <f t="shared" si="110"/>
        <v>61.662996864291429</v>
      </c>
      <c r="U49" s="69">
        <f t="shared" si="111"/>
        <v>94.338695055196453</v>
      </c>
      <c r="W49" t="str">
        <f t="shared" si="141"/>
        <v>23 Teaching and other educational professionals</v>
      </c>
      <c r="X49" s="18">
        <f t="shared" si="112"/>
        <v>8.4891150110595834</v>
      </c>
      <c r="Y49" s="18">
        <f t="shared" si="112"/>
        <v>7.6935505715638559</v>
      </c>
      <c r="Z49" s="18">
        <f t="shared" si="112"/>
        <v>7.9662082228334068</v>
      </c>
      <c r="AA49" s="18">
        <f t="shared" si="112"/>
        <v>5.7465791708536811</v>
      </c>
      <c r="AB49" s="18">
        <f t="shared" si="112"/>
        <v>4.0231556401441493</v>
      </c>
      <c r="AD49" s="68">
        <f t="shared" si="113"/>
        <v>-37.512913027781593</v>
      </c>
      <c r="AE49" s="69">
        <f t="shared" si="114"/>
        <v>38.575871836973491</v>
      </c>
      <c r="AF49" s="69">
        <f t="shared" si="115"/>
        <v>1.0629588091918996</v>
      </c>
      <c r="AH49" t="str">
        <f t="shared" si="142"/>
        <v>23 Teaching and other educational professionals</v>
      </c>
      <c r="AI49" s="18">
        <f t="shared" si="116"/>
        <v>4.3386717360866509</v>
      </c>
      <c r="AJ49" s="18">
        <f t="shared" si="116"/>
        <v>2.5854798702135935</v>
      </c>
      <c r="AK49" s="18">
        <f t="shared" si="116"/>
        <v>2.1575111466275692</v>
      </c>
      <c r="AL49" s="18">
        <f t="shared" si="116"/>
        <v>1.0931169234065035</v>
      </c>
      <c r="AM49" s="18">
        <f t="shared" si="116"/>
        <v>0.95684811290221594</v>
      </c>
      <c r="AO49" s="68">
        <f t="shared" si="117"/>
        <v>-49.673706968809199</v>
      </c>
      <c r="AP49" s="69">
        <f t="shared" si="118"/>
        <v>16.853223934497116</v>
      </c>
      <c r="AQ49" s="69">
        <f t="shared" si="119"/>
        <v>-32.820483034312083</v>
      </c>
      <c r="AS49" t="str">
        <f t="shared" si="143"/>
        <v>23 Teaching and other educational professionals</v>
      </c>
      <c r="AT49" s="18">
        <f t="shared" si="120"/>
        <v>1.0702482811117393</v>
      </c>
      <c r="AU49" s="18">
        <f t="shared" si="120"/>
        <v>1.015174598165546</v>
      </c>
      <c r="AV49" s="18">
        <f t="shared" si="120"/>
        <v>0.95682278921373609</v>
      </c>
      <c r="AW49" s="18">
        <f t="shared" si="120"/>
        <v>0.70760702175504786</v>
      </c>
      <c r="AX49" s="18">
        <f t="shared" si="120"/>
        <v>0.51765410010042989</v>
      </c>
      <c r="AZ49" s="68">
        <f t="shared" si="121"/>
        <v>-35.01032178848196</v>
      </c>
      <c r="BA49" s="69">
        <f t="shared" si="122"/>
        <v>35.162329073229458</v>
      </c>
      <c r="BB49" s="69">
        <f t="shared" si="123"/>
        <v>0.15200728474749683</v>
      </c>
      <c r="BD49" t="str">
        <f t="shared" si="144"/>
        <v>23 Teaching and other educational professionals</v>
      </c>
      <c r="BE49" s="18">
        <f t="shared" si="124"/>
        <v>1.0818519531693056</v>
      </c>
      <c r="BF49" s="18">
        <f t="shared" si="124"/>
        <v>1.1413361802749717</v>
      </c>
      <c r="BG49" s="18">
        <f t="shared" si="124"/>
        <v>1.1821303494143554</v>
      </c>
      <c r="BH49" s="18">
        <f t="shared" si="124"/>
        <v>1.0875598145481251</v>
      </c>
      <c r="BI49" s="18">
        <f t="shared" si="124"/>
        <v>1.2766422825917787</v>
      </c>
      <c r="BK49" s="68">
        <f t="shared" si="125"/>
        <v>20.989891158379809</v>
      </c>
      <c r="BL49" s="69">
        <f t="shared" si="126"/>
        <v>43.807186986475607</v>
      </c>
      <c r="BM49" s="69">
        <f t="shared" si="127"/>
        <v>64.797078144855419</v>
      </c>
      <c r="BO49" t="str">
        <f t="shared" si="145"/>
        <v>23 Teaching and other educational professionals</v>
      </c>
      <c r="BP49" s="18">
        <f t="shared" si="128"/>
        <v>0.86572643591658149</v>
      </c>
      <c r="BQ49" s="18">
        <f t="shared" si="128"/>
        <v>0.96486906501950764</v>
      </c>
      <c r="BR49" s="18">
        <f t="shared" si="128"/>
        <v>0.97650989812352407</v>
      </c>
      <c r="BS49" s="18">
        <f t="shared" si="128"/>
        <v>0.9196999857246797</v>
      </c>
      <c r="BT49" s="18">
        <f t="shared" si="128"/>
        <v>0.96521752871852606</v>
      </c>
      <c r="BV49" s="68">
        <f t="shared" si="129"/>
        <v>-16.64743071082723</v>
      </c>
      <c r="BW49" s="69">
        <f t="shared" si="130"/>
        <v>41.483511580126503</v>
      </c>
      <c r="BX49" s="69">
        <f t="shared" si="131"/>
        <v>24.836080869299277</v>
      </c>
      <c r="BZ49" t="str">
        <f t="shared" si="146"/>
        <v>23 Teaching and other educational professionals</v>
      </c>
      <c r="CA49" s="18">
        <f t="shared" si="132"/>
        <v>0.88317530731904603</v>
      </c>
      <c r="CB49" s="18">
        <f t="shared" si="132"/>
        <v>1.0433089865834417</v>
      </c>
      <c r="CC49" s="18">
        <f t="shared" si="132"/>
        <v>1.198850283517513</v>
      </c>
      <c r="CD49" s="18">
        <f t="shared" si="132"/>
        <v>1.180819416236448</v>
      </c>
      <c r="CE49" s="18">
        <f t="shared" si="132"/>
        <v>1.3949297915893015</v>
      </c>
      <c r="CG49" s="68">
        <f t="shared" si="133"/>
        <v>-24.805389410164842</v>
      </c>
      <c r="CH49" s="69">
        <f t="shared" si="134"/>
        <v>37.389835474835607</v>
      </c>
      <c r="CI49" s="69">
        <f t="shared" si="135"/>
        <v>12.584446064670768</v>
      </c>
      <c r="CK49" t="str">
        <f t="shared" si="147"/>
        <v>23 Teaching and other educational professionals</v>
      </c>
      <c r="CL49" s="18">
        <f t="shared" si="136"/>
        <v>0.4157639091901365</v>
      </c>
      <c r="CM49" s="18">
        <f t="shared" si="136"/>
        <v>0.59839103962820539</v>
      </c>
      <c r="CN49" s="18">
        <f t="shared" si="136"/>
        <v>0.75264595919007637</v>
      </c>
      <c r="CO49" s="18">
        <f t="shared" si="136"/>
        <v>0.86538116779444207</v>
      </c>
      <c r="CP49" s="18">
        <f t="shared" si="136"/>
        <v>1.0404530587540932</v>
      </c>
      <c r="CR49" s="68">
        <f t="shared" si="137"/>
        <v>-14.736911042374192</v>
      </c>
      <c r="CS49" s="69">
        <f t="shared" si="138"/>
        <v>32.194519238387059</v>
      </c>
      <c r="CT49" s="69">
        <f t="shared" si="139"/>
        <v>17.457608196012867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6.7536846825520112</v>
      </c>
      <c r="C50" s="18">
        <f t="shared" si="104"/>
        <v>6.9887604546067017</v>
      </c>
      <c r="D50" s="18">
        <f t="shared" si="104"/>
        <v>7.5222588182432935</v>
      </c>
      <c r="E50" s="18">
        <f t="shared" si="104"/>
        <v>7.6076947964247132</v>
      </c>
      <c r="F50" s="18">
        <f t="shared" si="104"/>
        <v>7.7381651231984812</v>
      </c>
      <c r="H50" s="68">
        <f t="shared" si="105"/>
        <v>67.935543056804889</v>
      </c>
      <c r="I50" s="69">
        <f t="shared" si="106"/>
        <v>68.826066512795563</v>
      </c>
      <c r="J50" s="69">
        <f t="shared" si="107"/>
        <v>136.76160956960047</v>
      </c>
      <c r="L50" t="str">
        <f t="shared" si="140"/>
        <v>24 Business, media and public service professionals</v>
      </c>
      <c r="M50" s="18">
        <f t="shared" si="108"/>
        <v>13.084831334667502</v>
      </c>
      <c r="N50" s="18">
        <f t="shared" si="108"/>
        <v>13.380633621478069</v>
      </c>
      <c r="O50" s="18">
        <f t="shared" si="108"/>
        <v>13.519510511458629</v>
      </c>
      <c r="P50" s="18">
        <f t="shared" si="108"/>
        <v>13.340039777198257</v>
      </c>
      <c r="Q50" s="18">
        <f t="shared" si="108"/>
        <v>13.058464022623777</v>
      </c>
      <c r="S50" s="68">
        <f t="shared" si="109"/>
        <v>60.302768839918222</v>
      </c>
      <c r="T50" s="69">
        <f t="shared" si="110"/>
        <v>67.31887408847615</v>
      </c>
      <c r="U50" s="69">
        <f t="shared" si="111"/>
        <v>127.62164292839435</v>
      </c>
      <c r="W50" t="str">
        <f t="shared" si="141"/>
        <v>24 Business, media and public service professionals</v>
      </c>
      <c r="X50" s="18">
        <f t="shared" si="112"/>
        <v>11.915230955595943</v>
      </c>
      <c r="Y50" s="18">
        <f t="shared" si="112"/>
        <v>12.558766716519134</v>
      </c>
      <c r="Z50" s="18">
        <f t="shared" si="112"/>
        <v>12.737878416552951</v>
      </c>
      <c r="AA50" s="18">
        <f t="shared" si="112"/>
        <v>12.222663322228614</v>
      </c>
      <c r="AB50" s="18">
        <f t="shared" si="112"/>
        <v>11.576378020367956</v>
      </c>
      <c r="AD50" s="68">
        <f t="shared" si="113"/>
        <v>12.447731846241442</v>
      </c>
      <c r="AE50" s="69">
        <f t="shared" si="114"/>
        <v>53.724423686326148</v>
      </c>
      <c r="AF50" s="69">
        <f t="shared" si="115"/>
        <v>66.172155532567601</v>
      </c>
      <c r="AH50" t="str">
        <f t="shared" si="142"/>
        <v>24 Business, media and public service professionals</v>
      </c>
      <c r="AI50" s="18">
        <f t="shared" si="116"/>
        <v>4.4366122170871112</v>
      </c>
      <c r="AJ50" s="18">
        <f t="shared" si="116"/>
        <v>4.2051798012345323</v>
      </c>
      <c r="AK50" s="18">
        <f t="shared" si="116"/>
        <v>4.4124807273863347</v>
      </c>
      <c r="AL50" s="18">
        <f t="shared" si="116"/>
        <v>4.0579495607138458</v>
      </c>
      <c r="AM50" s="18">
        <f t="shared" si="116"/>
        <v>3.8986677066429158</v>
      </c>
      <c r="AO50" s="68">
        <f t="shared" si="117"/>
        <v>0.2624666059789611</v>
      </c>
      <c r="AP50" s="69">
        <f t="shared" si="118"/>
        <v>35.536450937536493</v>
      </c>
      <c r="AQ50" s="69">
        <f t="shared" si="119"/>
        <v>35.798917543515458</v>
      </c>
      <c r="AS50" t="str">
        <f t="shared" si="143"/>
        <v>24 Business, media and public service professionals</v>
      </c>
      <c r="AT50" s="18">
        <f t="shared" si="120"/>
        <v>6.9152475377466631</v>
      </c>
      <c r="AU50" s="18">
        <f t="shared" si="120"/>
        <v>7.4131639607700164</v>
      </c>
      <c r="AV50" s="18">
        <f t="shared" si="120"/>
        <v>7.6397403482456872</v>
      </c>
      <c r="AW50" s="18">
        <f t="shared" si="120"/>
        <v>7.7420220998996703</v>
      </c>
      <c r="AX50" s="18">
        <f t="shared" si="120"/>
        <v>7.8016221088279298</v>
      </c>
      <c r="AZ50" s="68">
        <f t="shared" si="121"/>
        <v>22.671182269411609</v>
      </c>
      <c r="BA50" s="69">
        <f t="shared" si="122"/>
        <v>53.187926163972485</v>
      </c>
      <c r="BB50" s="69">
        <f t="shared" si="123"/>
        <v>75.859108433384094</v>
      </c>
      <c r="BD50" t="str">
        <f t="shared" si="144"/>
        <v>24 Business, media and public service professionals</v>
      </c>
      <c r="BE50" s="18">
        <f t="shared" si="124"/>
        <v>3.9435047245758623</v>
      </c>
      <c r="BF50" s="18">
        <f t="shared" si="124"/>
        <v>4.5347674659202948</v>
      </c>
      <c r="BG50" s="18">
        <f t="shared" si="124"/>
        <v>4.7764612283310814</v>
      </c>
      <c r="BH50" s="18">
        <f t="shared" si="124"/>
        <v>4.9099782927833893</v>
      </c>
      <c r="BI50" s="18">
        <f t="shared" si="124"/>
        <v>5.1657909993505022</v>
      </c>
      <c r="BK50" s="68">
        <f t="shared" si="125"/>
        <v>21.164614130401436</v>
      </c>
      <c r="BL50" s="69">
        <f t="shared" si="126"/>
        <v>47.520886065809734</v>
      </c>
      <c r="BM50" s="69">
        <f t="shared" si="127"/>
        <v>68.685500196211166</v>
      </c>
      <c r="BO50" t="str">
        <f t="shared" si="145"/>
        <v>24 Business, media and public service professionals</v>
      </c>
      <c r="BP50" s="18">
        <f t="shared" si="128"/>
        <v>2.9601424708417889</v>
      </c>
      <c r="BQ50" s="18">
        <f t="shared" si="128"/>
        <v>3.2328299257080242</v>
      </c>
      <c r="BR50" s="18">
        <f t="shared" si="128"/>
        <v>3.6096654782488455</v>
      </c>
      <c r="BS50" s="18">
        <f t="shared" si="128"/>
        <v>3.5055952372125452</v>
      </c>
      <c r="BT50" s="18">
        <f t="shared" si="128"/>
        <v>3.5886972107053174</v>
      </c>
      <c r="BV50" s="68">
        <f t="shared" si="129"/>
        <v>-16.162117294820931</v>
      </c>
      <c r="BW50" s="69">
        <f t="shared" si="130"/>
        <v>37.4702473404556</v>
      </c>
      <c r="BX50" s="69">
        <f t="shared" si="131"/>
        <v>21.30813004563467</v>
      </c>
      <c r="BZ50" t="str">
        <f t="shared" si="146"/>
        <v>24 Business, media and public service professionals</v>
      </c>
      <c r="CA50" s="18">
        <f t="shared" si="132"/>
        <v>2.6584371158388738</v>
      </c>
      <c r="CB50" s="18">
        <f t="shared" si="132"/>
        <v>3.0656694466678776</v>
      </c>
      <c r="CC50" s="18">
        <f t="shared" si="132"/>
        <v>3.4153089775500476</v>
      </c>
      <c r="CD50" s="18">
        <f t="shared" si="132"/>
        <v>3.5067463286096898</v>
      </c>
      <c r="CE50" s="18">
        <f t="shared" si="132"/>
        <v>3.5180554526888126</v>
      </c>
      <c r="CG50" s="68">
        <f t="shared" si="133"/>
        <v>-33.431005640113433</v>
      </c>
      <c r="CH50" s="69">
        <f t="shared" si="134"/>
        <v>33.775795820440301</v>
      </c>
      <c r="CI50" s="69">
        <f t="shared" si="135"/>
        <v>0.34479018032686537</v>
      </c>
      <c r="CK50" t="str">
        <f t="shared" si="147"/>
        <v>24 Business, media and public service professionals</v>
      </c>
      <c r="CL50" s="18">
        <f t="shared" si="136"/>
        <v>1.5683560454949805</v>
      </c>
      <c r="CM50" s="18">
        <f t="shared" si="136"/>
        <v>2.1940481849547071</v>
      </c>
      <c r="CN50" s="18">
        <f t="shared" si="136"/>
        <v>2.5500151260541579</v>
      </c>
      <c r="CO50" s="18">
        <f t="shared" si="136"/>
        <v>3.2196788020051055</v>
      </c>
      <c r="CP50" s="18">
        <f t="shared" si="136"/>
        <v>4.1759281149146448</v>
      </c>
      <c r="CR50" s="68">
        <f t="shared" si="137"/>
        <v>1.0042301859232361</v>
      </c>
      <c r="CS50" s="69">
        <f t="shared" si="138"/>
        <v>33.057991232685552</v>
      </c>
      <c r="CT50" s="69">
        <f t="shared" si="139"/>
        <v>34.062221418608793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2.6969858316393935</v>
      </c>
      <c r="C51" s="18">
        <f t="shared" si="104"/>
        <v>3.0436802848562943</v>
      </c>
      <c r="D51" s="18">
        <f t="shared" si="104"/>
        <v>3.2214496543975617</v>
      </c>
      <c r="E51" s="18">
        <f t="shared" si="104"/>
        <v>3.1397624422307939</v>
      </c>
      <c r="F51" s="18">
        <f t="shared" si="104"/>
        <v>3.5942417530418367</v>
      </c>
      <c r="H51" s="68">
        <f t="shared" si="105"/>
        <v>82.141470610156404</v>
      </c>
      <c r="I51" s="69">
        <f t="shared" si="106"/>
        <v>66.619673060655401</v>
      </c>
      <c r="J51" s="69">
        <f t="shared" si="107"/>
        <v>148.7611436708118</v>
      </c>
      <c r="L51" t="str">
        <f t="shared" si="140"/>
        <v>31 Science, engineering and technology associate professionals</v>
      </c>
      <c r="M51" s="18">
        <f t="shared" si="108"/>
        <v>2.1113738447345329</v>
      </c>
      <c r="N51" s="18">
        <f t="shared" si="108"/>
        <v>2.1885288994983032</v>
      </c>
      <c r="O51" s="18">
        <f t="shared" si="108"/>
        <v>2.3649448340491626</v>
      </c>
      <c r="P51" s="18">
        <f t="shared" si="108"/>
        <v>2.1073528061736941</v>
      </c>
      <c r="Q51" s="18">
        <f t="shared" si="108"/>
        <v>2.1208938761603178</v>
      </c>
      <c r="S51" s="68">
        <f t="shared" si="109"/>
        <v>48.835941222347948</v>
      </c>
      <c r="T51" s="69">
        <f t="shared" si="110"/>
        <v>55.683245076334089</v>
      </c>
      <c r="U51" s="69">
        <f t="shared" si="111"/>
        <v>104.51918629868202</v>
      </c>
      <c r="W51" t="str">
        <f t="shared" si="141"/>
        <v>31 Science, engineering and technology associate professionals</v>
      </c>
      <c r="X51" s="18">
        <f t="shared" si="112"/>
        <v>2.5856714296150005</v>
      </c>
      <c r="Y51" s="18">
        <f t="shared" si="112"/>
        <v>2.950597965384806</v>
      </c>
      <c r="Z51" s="18">
        <f t="shared" si="112"/>
        <v>2.9852321568909694</v>
      </c>
      <c r="AA51" s="18">
        <f t="shared" si="112"/>
        <v>2.7735064918535066</v>
      </c>
      <c r="AB51" s="18">
        <f t="shared" si="112"/>
        <v>2.7545297272816631</v>
      </c>
      <c r="AD51" s="68">
        <f t="shared" si="113"/>
        <v>14.168015358325114</v>
      </c>
      <c r="AE51" s="69">
        <f t="shared" si="114"/>
        <v>45.973444383652442</v>
      </c>
      <c r="AF51" s="69">
        <f t="shared" si="115"/>
        <v>60.141459741977556</v>
      </c>
      <c r="AH51" t="str">
        <f t="shared" si="142"/>
        <v>31 Science, engineering and technology associate professionals</v>
      </c>
      <c r="AI51" s="18">
        <f t="shared" si="116"/>
        <v>1.4871571792691625</v>
      </c>
      <c r="AJ51" s="18">
        <f t="shared" si="116"/>
        <v>1.9282463791276387</v>
      </c>
      <c r="AK51" s="18">
        <f t="shared" si="116"/>
        <v>2.0082470996244961</v>
      </c>
      <c r="AL51" s="18">
        <f t="shared" si="116"/>
        <v>2.1635418005664722</v>
      </c>
      <c r="AM51" s="18">
        <f t="shared" si="116"/>
        <v>2.5306860879765343</v>
      </c>
      <c r="AO51" s="68">
        <f t="shared" si="117"/>
        <v>42.996732766075887</v>
      </c>
      <c r="AP51" s="69">
        <f t="shared" si="118"/>
        <v>54.391973127533575</v>
      </c>
      <c r="AQ51" s="69">
        <f t="shared" si="119"/>
        <v>97.388705893609469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4.2356874151348434</v>
      </c>
      <c r="AW51" s="18">
        <f t="shared" si="120"/>
        <v>3.6121484132071493</v>
      </c>
      <c r="AX51" s="18">
        <f t="shared" si="120"/>
        <v>3.0596531434968703</v>
      </c>
      <c r="AZ51" s="68">
        <f t="shared" si="121"/>
        <v>-13.227016083955181</v>
      </c>
      <c r="BA51" s="69">
        <f t="shared" si="122"/>
        <v>34.090189594630608</v>
      </c>
      <c r="BB51" s="69">
        <f t="shared" si="123"/>
        <v>20.863173510675427</v>
      </c>
      <c r="BD51" t="str">
        <f t="shared" si="144"/>
        <v>31 Science, engineering and technology associate professionals</v>
      </c>
      <c r="BE51" s="18">
        <f t="shared" si="124"/>
        <v>1.6958451765573688</v>
      </c>
      <c r="BF51" s="18">
        <f t="shared" si="124"/>
        <v>1.802046275653115</v>
      </c>
      <c r="BG51" s="18">
        <f t="shared" si="124"/>
        <v>1.9211561485156914</v>
      </c>
      <c r="BH51" s="18">
        <f t="shared" si="124"/>
        <v>1.5384386637335448</v>
      </c>
      <c r="BI51" s="18">
        <f t="shared" si="124"/>
        <v>1.2346803748690278</v>
      </c>
      <c r="BK51" s="68">
        <f t="shared" si="125"/>
        <v>-27.99923526179753</v>
      </c>
      <c r="BL51" s="69">
        <f t="shared" si="126"/>
        <v>30.345842630779547</v>
      </c>
      <c r="BM51" s="69">
        <f t="shared" si="127"/>
        <v>2.3466073689820175</v>
      </c>
      <c r="BO51" t="str">
        <f t="shared" si="145"/>
        <v>31 Science, engineering and technology associate professionals</v>
      </c>
      <c r="BP51" s="18">
        <f t="shared" si="128"/>
        <v>1.2073084431320051</v>
      </c>
      <c r="BQ51" s="18">
        <f t="shared" si="128"/>
        <v>1.3470383672948689</v>
      </c>
      <c r="BR51" s="18">
        <f t="shared" si="128"/>
        <v>1.5461167544039887</v>
      </c>
      <c r="BS51" s="18">
        <f t="shared" si="128"/>
        <v>1.3568556847695916</v>
      </c>
      <c r="BT51" s="18">
        <f t="shared" si="128"/>
        <v>1.5239379158535711</v>
      </c>
      <c r="BV51" s="68">
        <f t="shared" si="129"/>
        <v>-16.881934120876281</v>
      </c>
      <c r="BW51" s="69">
        <f t="shared" si="130"/>
        <v>33.200007725181408</v>
      </c>
      <c r="BX51" s="69">
        <f t="shared" si="131"/>
        <v>16.318073604305123</v>
      </c>
      <c r="BZ51" t="str">
        <f t="shared" si="146"/>
        <v>31 Science, engineering and technology associate professionals</v>
      </c>
      <c r="CA51" s="18">
        <f t="shared" si="132"/>
        <v>1.4974929918932467</v>
      </c>
      <c r="CB51" s="18">
        <f t="shared" si="132"/>
        <v>1.7842798156981878</v>
      </c>
      <c r="CC51" s="18">
        <f t="shared" si="132"/>
        <v>2.0853039683157899</v>
      </c>
      <c r="CD51" s="18">
        <f t="shared" si="132"/>
        <v>2.0494414001466779</v>
      </c>
      <c r="CE51" s="18">
        <f t="shared" si="132"/>
        <v>2.4258327497159207</v>
      </c>
      <c r="CG51" s="68">
        <f t="shared" si="133"/>
        <v>-24.821994331862594</v>
      </c>
      <c r="CH51" s="69">
        <f t="shared" si="134"/>
        <v>31.757828802729577</v>
      </c>
      <c r="CI51" s="69">
        <f t="shared" si="135"/>
        <v>6.9358344708669843</v>
      </c>
      <c r="CK51" t="str">
        <f t="shared" si="147"/>
        <v>31 Science, engineering and technology associate professionals</v>
      </c>
      <c r="CL51" s="18">
        <f t="shared" si="136"/>
        <v>0.73804779385538333</v>
      </c>
      <c r="CM51" s="18">
        <f t="shared" si="136"/>
        <v>1.0815595447146107</v>
      </c>
      <c r="CN51" s="18">
        <f t="shared" si="136"/>
        <v>1.403290010065531</v>
      </c>
      <c r="CO51" s="18">
        <f t="shared" si="136"/>
        <v>1.7765019850504278</v>
      </c>
      <c r="CP51" s="18">
        <f t="shared" si="136"/>
        <v>3.1661379260157716</v>
      </c>
      <c r="CR51" s="68">
        <f t="shared" si="137"/>
        <v>39.159129067127466</v>
      </c>
      <c r="CS51" s="69">
        <f t="shared" si="138"/>
        <v>40.715225309118601</v>
      </c>
      <c r="CT51" s="69">
        <f t="shared" si="139"/>
        <v>79.874354376246075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0.43018638630691636</v>
      </c>
      <c r="C52" s="18">
        <f t="shared" si="104"/>
        <v>0.52531496459218452</v>
      </c>
      <c r="D52" s="18">
        <f t="shared" si="104"/>
        <v>0.43507229251257717</v>
      </c>
      <c r="E52" s="18">
        <f t="shared" si="104"/>
        <v>0.68619118737289064</v>
      </c>
      <c r="F52" s="18">
        <f t="shared" si="104"/>
        <v>0.86092092497136352</v>
      </c>
      <c r="H52" s="68">
        <f t="shared" si="105"/>
        <v>223.03883821442798</v>
      </c>
      <c r="I52" s="69">
        <f t="shared" si="106"/>
        <v>138.66301887084015</v>
      </c>
      <c r="J52" s="69">
        <f t="shared" si="107"/>
        <v>361.7018570852681</v>
      </c>
      <c r="L52" t="str">
        <f t="shared" si="140"/>
        <v>32 Health and social care associate professionals</v>
      </c>
      <c r="M52" s="18">
        <f t="shared" si="108"/>
        <v>1.3831405437526514</v>
      </c>
      <c r="N52" s="18">
        <f t="shared" si="108"/>
        <v>1.5631655123735246</v>
      </c>
      <c r="O52" s="18">
        <f t="shared" si="108"/>
        <v>1.4569365388022479</v>
      </c>
      <c r="P52" s="18">
        <f t="shared" si="108"/>
        <v>2.3921518638599406</v>
      </c>
      <c r="Q52" s="18">
        <f t="shared" si="108"/>
        <v>2.9227452523175832</v>
      </c>
      <c r="S52" s="68">
        <f t="shared" si="109"/>
        <v>232.93559044988794</v>
      </c>
      <c r="T52" s="69">
        <f t="shared" si="110"/>
        <v>139.50816089295981</v>
      </c>
      <c r="U52" s="69">
        <f t="shared" si="111"/>
        <v>372.44375134284775</v>
      </c>
      <c r="W52" t="str">
        <f t="shared" si="141"/>
        <v>32 Health and social care associate professionals</v>
      </c>
      <c r="X52" s="18">
        <f t="shared" si="112"/>
        <v>2.1226124603836376</v>
      </c>
      <c r="Y52" s="18">
        <f t="shared" si="112"/>
        <v>2.3822487354928077</v>
      </c>
      <c r="Z52" s="18">
        <f t="shared" si="112"/>
        <v>2.3551221122558741</v>
      </c>
      <c r="AA52" s="18">
        <f t="shared" si="112"/>
        <v>3.7930353803062635</v>
      </c>
      <c r="AB52" s="18">
        <f t="shared" si="112"/>
        <v>4.4733114874919595</v>
      </c>
      <c r="AD52" s="68">
        <f t="shared" si="113"/>
        <v>135.01241706965507</v>
      </c>
      <c r="AE52" s="69">
        <f t="shared" si="114"/>
        <v>118.7890717243282</v>
      </c>
      <c r="AF52" s="69">
        <f t="shared" si="115"/>
        <v>253.80148879398328</v>
      </c>
      <c r="AH52" t="str">
        <f t="shared" si="142"/>
        <v>32 Health and social care associate professionals</v>
      </c>
      <c r="AI52" s="18">
        <f t="shared" si="116"/>
        <v>5.1170608629484606</v>
      </c>
      <c r="AJ52" s="18">
        <f t="shared" si="116"/>
        <v>4.6133070601580535</v>
      </c>
      <c r="AK52" s="18">
        <f t="shared" si="116"/>
        <v>4.2665175479974717</v>
      </c>
      <c r="AL52" s="18">
        <f t="shared" si="116"/>
        <v>4.7421947151024559</v>
      </c>
      <c r="AM52" s="18">
        <f t="shared" si="116"/>
        <v>2.7342764716735255</v>
      </c>
      <c r="AO52" s="68">
        <f t="shared" si="117"/>
        <v>-27.276650299666976</v>
      </c>
      <c r="AP52" s="69">
        <f t="shared" si="118"/>
        <v>42.499338072870891</v>
      </c>
      <c r="AQ52" s="69">
        <f t="shared" si="119"/>
        <v>15.222687773203916</v>
      </c>
      <c r="AS52" t="str">
        <f t="shared" si="143"/>
        <v>32 Health and social care associate professionals</v>
      </c>
      <c r="AT52" s="18">
        <f t="shared" si="120"/>
        <v>1.2364937854272275</v>
      </c>
      <c r="AU52" s="18">
        <f t="shared" si="120"/>
        <v>1.3658269378003443</v>
      </c>
      <c r="AV52" s="18">
        <f t="shared" si="120"/>
        <v>1.5341850710091758</v>
      </c>
      <c r="AW52" s="18">
        <f t="shared" si="120"/>
        <v>2.1207156508737941</v>
      </c>
      <c r="AX52" s="18">
        <f t="shared" si="120"/>
        <v>2.2656627402995668</v>
      </c>
      <c r="AZ52" s="68">
        <f t="shared" si="121"/>
        <v>77.400054632735817</v>
      </c>
      <c r="BA52" s="69">
        <f t="shared" si="122"/>
        <v>88.061422318830651</v>
      </c>
      <c r="BB52" s="69">
        <f t="shared" si="123"/>
        <v>165.46147695156645</v>
      </c>
      <c r="BD52" t="str">
        <f t="shared" si="144"/>
        <v>32 Health and social care associate professionals</v>
      </c>
      <c r="BE52" s="18">
        <f t="shared" si="124"/>
        <v>1.3724820180623902</v>
      </c>
      <c r="BF52" s="18">
        <f t="shared" si="124"/>
        <v>1.5816593517998339</v>
      </c>
      <c r="BG52" s="18">
        <f t="shared" si="124"/>
        <v>1.6890155136234253</v>
      </c>
      <c r="BH52" s="18">
        <f t="shared" si="124"/>
        <v>2.7731563175397329</v>
      </c>
      <c r="BI52" s="18">
        <f t="shared" si="124"/>
        <v>3.3343352282380625</v>
      </c>
      <c r="BK52" s="68">
        <f t="shared" si="125"/>
        <v>121.16726706131324</v>
      </c>
      <c r="BL52" s="69">
        <f t="shared" si="126"/>
        <v>116.30091864907395</v>
      </c>
      <c r="BM52" s="69">
        <f t="shared" si="127"/>
        <v>237.46818571038716</v>
      </c>
      <c r="BO52" t="str">
        <f t="shared" si="145"/>
        <v>32 Health and social care associate professionals</v>
      </c>
      <c r="BP52" s="18">
        <f t="shared" si="128"/>
        <v>1.0901458570285401</v>
      </c>
      <c r="BQ52" s="18">
        <f t="shared" si="128"/>
        <v>1.3044160353006908</v>
      </c>
      <c r="BR52" s="18">
        <f t="shared" si="128"/>
        <v>1.2297770980576164</v>
      </c>
      <c r="BS52" s="18">
        <f t="shared" si="128"/>
        <v>2.044102093516964</v>
      </c>
      <c r="BT52" s="18">
        <f t="shared" si="128"/>
        <v>2.241816143100162</v>
      </c>
      <c r="BV52" s="68">
        <f t="shared" si="129"/>
        <v>53.724833692034267</v>
      </c>
      <c r="BW52" s="69">
        <f t="shared" si="130"/>
        <v>83.329365750760076</v>
      </c>
      <c r="BX52" s="69">
        <f t="shared" si="131"/>
        <v>137.05419944279433</v>
      </c>
      <c r="BZ52" t="str">
        <f t="shared" si="146"/>
        <v>32 Health and social care associate professionals</v>
      </c>
      <c r="CA52" s="18">
        <f t="shared" si="132"/>
        <v>0.64671697606971967</v>
      </c>
      <c r="CB52" s="18">
        <f t="shared" si="132"/>
        <v>0.70490090811062811</v>
      </c>
      <c r="CC52" s="18">
        <f t="shared" si="132"/>
        <v>0.64673061972783663</v>
      </c>
      <c r="CD52" s="18">
        <f t="shared" si="132"/>
        <v>0.92853041028988637</v>
      </c>
      <c r="CE52" s="18">
        <f t="shared" si="132"/>
        <v>0.95335503194966598</v>
      </c>
      <c r="CG52" s="68">
        <f t="shared" si="133"/>
        <v>-4.7356178369199471</v>
      </c>
      <c r="CH52" s="69">
        <f t="shared" si="134"/>
        <v>53.105009413577143</v>
      </c>
      <c r="CI52" s="69">
        <f t="shared" si="135"/>
        <v>48.369391576657193</v>
      </c>
      <c r="CK52" t="str">
        <f t="shared" si="147"/>
        <v>32 Health and social care associate professionals</v>
      </c>
      <c r="CL52" s="18">
        <f t="shared" si="136"/>
        <v>0.28225138842894198</v>
      </c>
      <c r="CM52" s="18">
        <f t="shared" si="136"/>
        <v>0.35689918781801405</v>
      </c>
      <c r="CN52" s="18">
        <f t="shared" si="136"/>
        <v>0.37989238571622774</v>
      </c>
      <c r="CO52" s="18">
        <f t="shared" si="136"/>
        <v>0.64171364507583528</v>
      </c>
      <c r="CP52" s="18">
        <f t="shared" si="136"/>
        <v>0.89288761547671092</v>
      </c>
      <c r="CR52" s="68">
        <f t="shared" si="137"/>
        <v>44.965786391561039</v>
      </c>
      <c r="CS52" s="69">
        <f t="shared" si="138"/>
        <v>53.722240370494809</v>
      </c>
      <c r="CT52" s="69">
        <f t="shared" si="139"/>
        <v>98.688026762055841</v>
      </c>
    </row>
    <row r="53" spans="1:98" x14ac:dyDescent="0.2">
      <c r="A53" t="str">
        <f t="shared" si="103"/>
        <v>33 Protective service occupations</v>
      </c>
      <c r="B53" s="18">
        <f t="shared" si="104"/>
        <v>0.28762063545407279</v>
      </c>
      <c r="C53" s="18">
        <f t="shared" si="104"/>
        <v>0.24345079055186353</v>
      </c>
      <c r="D53" s="18">
        <f t="shared" si="104"/>
        <v>0.27657752925409324</v>
      </c>
      <c r="E53" s="18">
        <f t="shared" si="104"/>
        <v>0.27237761377919445</v>
      </c>
      <c r="F53" s="18">
        <f t="shared" si="104"/>
        <v>0.31027015337762204</v>
      </c>
      <c r="H53" s="68">
        <f t="shared" si="105"/>
        <v>83.136963898828057</v>
      </c>
      <c r="I53" s="69">
        <f t="shared" si="106"/>
        <v>57.695633846595996</v>
      </c>
      <c r="J53" s="69">
        <f t="shared" si="107"/>
        <v>140.83259774542407</v>
      </c>
      <c r="L53" t="str">
        <f t="shared" si="140"/>
        <v>33 Protective service occupations</v>
      </c>
      <c r="M53" s="18">
        <f t="shared" si="108"/>
        <v>0.58763837752713977</v>
      </c>
      <c r="N53" s="18">
        <f t="shared" si="108"/>
        <v>0.4872215582263773</v>
      </c>
      <c r="O53" s="18">
        <f t="shared" si="108"/>
        <v>0.53359326828620457</v>
      </c>
      <c r="P53" s="18">
        <f t="shared" si="108"/>
        <v>0.45123577806242204</v>
      </c>
      <c r="Q53" s="18">
        <f t="shared" si="108"/>
        <v>0.48991526240804034</v>
      </c>
      <c r="S53" s="68">
        <f t="shared" si="109"/>
        <v>52.377387048928156</v>
      </c>
      <c r="T53" s="69">
        <f t="shared" si="110"/>
        <v>42.75832922196355</v>
      </c>
      <c r="U53" s="69">
        <f t="shared" si="111"/>
        <v>95.135716270891706</v>
      </c>
      <c r="W53" t="str">
        <f t="shared" si="141"/>
        <v>33 Protective service occupations</v>
      </c>
      <c r="X53" s="18">
        <f t="shared" si="112"/>
        <v>1.258594529604417</v>
      </c>
      <c r="Y53" s="18">
        <f t="shared" si="112"/>
        <v>1.1408992880134097</v>
      </c>
      <c r="Z53" s="18">
        <f t="shared" si="112"/>
        <v>1.2286998990120883</v>
      </c>
      <c r="AA53" s="18">
        <f t="shared" si="112"/>
        <v>1.1057790708904625</v>
      </c>
      <c r="AB53" s="18">
        <f t="shared" si="112"/>
        <v>1.3143032288771028</v>
      </c>
      <c r="AD53" s="68">
        <f t="shared" si="113"/>
        <v>32.350275998869094</v>
      </c>
      <c r="AE53" s="69">
        <f t="shared" si="114"/>
        <v>46.282861774214666</v>
      </c>
      <c r="AF53" s="69">
        <f t="shared" si="115"/>
        <v>78.63313777308376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1.1194678356504153</v>
      </c>
      <c r="AK53" s="18">
        <f t="shared" si="116"/>
        <v>1.1730260166019519</v>
      </c>
      <c r="AL53" s="18">
        <f t="shared" si="116"/>
        <v>1.1334334692982748</v>
      </c>
      <c r="AM53" s="18">
        <f t="shared" si="116"/>
        <v>1.3305785884431041</v>
      </c>
      <c r="AO53" s="68">
        <f t="shared" si="117"/>
        <v>28.717581624222159</v>
      </c>
      <c r="AP53" s="69">
        <f t="shared" si="118"/>
        <v>40.331151105193605</v>
      </c>
      <c r="AQ53" s="69">
        <f t="shared" si="119"/>
        <v>69.048732729415761</v>
      </c>
      <c r="AS53" t="str">
        <f t="shared" si="143"/>
        <v>33 Protective service occupations</v>
      </c>
      <c r="AT53" s="18">
        <f t="shared" si="120"/>
        <v>1.1569675859864421</v>
      </c>
      <c r="AU53" s="18">
        <f t="shared" si="120"/>
        <v>0.89904931829509382</v>
      </c>
      <c r="AV53" s="18">
        <f t="shared" si="120"/>
        <v>0.9542043584184513</v>
      </c>
      <c r="AW53" s="18">
        <f t="shared" si="120"/>
        <v>0.7603542392698811</v>
      </c>
      <c r="AX53" s="18">
        <f t="shared" si="120"/>
        <v>0.77523396627098384</v>
      </c>
      <c r="AZ53" s="68">
        <f t="shared" si="121"/>
        <v>-2.4049848437761989</v>
      </c>
      <c r="BA53" s="69">
        <f t="shared" si="122"/>
        <v>33.183132691753372</v>
      </c>
      <c r="BB53" s="69">
        <f t="shared" si="123"/>
        <v>30.778147847977174</v>
      </c>
      <c r="BD53" t="str">
        <f t="shared" si="144"/>
        <v>33 Protective service occupations</v>
      </c>
      <c r="BE53" s="18">
        <f t="shared" si="124"/>
        <v>1.1185242277416045</v>
      </c>
      <c r="BF53" s="18">
        <f t="shared" si="124"/>
        <v>0.95525533168992383</v>
      </c>
      <c r="BG53" s="18">
        <f t="shared" si="124"/>
        <v>0.97723255653131613</v>
      </c>
      <c r="BH53" s="18">
        <f t="shared" si="124"/>
        <v>0.8395149869252494</v>
      </c>
      <c r="BI53" s="18">
        <f t="shared" si="124"/>
        <v>0.76451654892531262</v>
      </c>
      <c r="BK53" s="68">
        <f t="shared" si="125"/>
        <v>-12.35357775241811</v>
      </c>
      <c r="BL53" s="69">
        <f t="shared" si="126"/>
        <v>23.37793455770942</v>
      </c>
      <c r="BM53" s="69">
        <f t="shared" si="127"/>
        <v>11.024356805291312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1.1410257504914396</v>
      </c>
      <c r="BR53" s="18">
        <f t="shared" si="128"/>
        <v>1.2754116410779737</v>
      </c>
      <c r="BS53" s="18">
        <f t="shared" si="128"/>
        <v>1.0348314597906754</v>
      </c>
      <c r="BT53" s="18">
        <f t="shared" si="128"/>
        <v>0.99448187400481058</v>
      </c>
      <c r="BV53" s="68">
        <f t="shared" si="129"/>
        <v>-34.246793562621598</v>
      </c>
      <c r="BW53" s="69">
        <f t="shared" si="130"/>
        <v>23.578215313769249</v>
      </c>
      <c r="BX53" s="69">
        <f t="shared" si="131"/>
        <v>-10.668578248852349</v>
      </c>
      <c r="BZ53" t="str">
        <f t="shared" si="146"/>
        <v>33 Protective service occupations</v>
      </c>
      <c r="CA53" s="18">
        <f t="shared" si="132"/>
        <v>1.058281435095737</v>
      </c>
      <c r="CB53" s="18">
        <f t="shared" si="132"/>
        <v>0.96762365252147531</v>
      </c>
      <c r="CC53" s="18">
        <f t="shared" si="132"/>
        <v>1.0744562418081534</v>
      </c>
      <c r="CD53" s="18">
        <f t="shared" si="132"/>
        <v>1.0072836454700707</v>
      </c>
      <c r="CE53" s="18">
        <f t="shared" si="132"/>
        <v>1.209606743176266</v>
      </c>
      <c r="CG53" s="68">
        <f t="shared" si="133"/>
        <v>-27.246350854623003</v>
      </c>
      <c r="CH53" s="69">
        <f t="shared" si="134"/>
        <v>29.517312054881469</v>
      </c>
      <c r="CI53" s="69">
        <f t="shared" si="135"/>
        <v>2.2709612002584612</v>
      </c>
      <c r="CK53" t="str">
        <f t="shared" si="147"/>
        <v>33 Protective service occupations</v>
      </c>
      <c r="CL53" s="18">
        <f t="shared" si="136"/>
        <v>0.49918537629045723</v>
      </c>
      <c r="CM53" s="18">
        <f t="shared" si="136"/>
        <v>0.43359677099833527</v>
      </c>
      <c r="CN53" s="18">
        <f t="shared" si="136"/>
        <v>0.48761238185189226</v>
      </c>
      <c r="CO53" s="18">
        <f t="shared" si="136"/>
        <v>0.35926876835357013</v>
      </c>
      <c r="CP53" s="18">
        <f t="shared" si="136"/>
        <v>0.46693684731554586</v>
      </c>
      <c r="CR53" s="68">
        <f t="shared" si="137"/>
        <v>-40.937377427614479</v>
      </c>
      <c r="CS53" s="69">
        <f t="shared" si="138"/>
        <v>13.991205193688147</v>
      </c>
      <c r="CT53" s="69">
        <f t="shared" si="139"/>
        <v>-26.94617223392633</v>
      </c>
    </row>
    <row r="54" spans="1:98" x14ac:dyDescent="0.2">
      <c r="A54" t="str">
        <f t="shared" si="103"/>
        <v>34 Culture, media and sports occupations</v>
      </c>
      <c r="B54" s="18">
        <f t="shared" si="104"/>
        <v>1.6859170282103122</v>
      </c>
      <c r="C54" s="18">
        <f t="shared" si="104"/>
        <v>1.6071951474476776</v>
      </c>
      <c r="D54" s="18">
        <f t="shared" si="104"/>
        <v>1.9172466576547957</v>
      </c>
      <c r="E54" s="18">
        <f t="shared" si="104"/>
        <v>1.8822970547412048</v>
      </c>
      <c r="F54" s="18">
        <f t="shared" si="104"/>
        <v>1.9616198677861549</v>
      </c>
      <c r="H54" s="68">
        <f t="shared" si="105"/>
        <v>67.028185983756103</v>
      </c>
      <c r="I54" s="69">
        <f t="shared" si="106"/>
        <v>73.758771858024289</v>
      </c>
      <c r="J54" s="69">
        <f t="shared" si="107"/>
        <v>140.78695784178038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2.9475876179255911</v>
      </c>
      <c r="O54" s="18">
        <f t="shared" si="108"/>
        <v>3.8838847344394405</v>
      </c>
      <c r="P54" s="18">
        <f t="shared" si="108"/>
        <v>3.3188203810423</v>
      </c>
      <c r="Q54" s="18">
        <f t="shared" si="108"/>
        <v>3.3006522231859758</v>
      </c>
      <c r="S54" s="68">
        <f t="shared" si="109"/>
        <v>41.040334428177182</v>
      </c>
      <c r="T54" s="69">
        <f t="shared" si="110"/>
        <v>60.640399844391425</v>
      </c>
      <c r="U54" s="69">
        <f t="shared" si="111"/>
        <v>101.6807342725686</v>
      </c>
      <c r="W54" t="str">
        <f t="shared" si="141"/>
        <v>34 Culture, media and sports occupations</v>
      </c>
      <c r="X54" s="18">
        <f t="shared" si="112"/>
        <v>4.2523832457731681</v>
      </c>
      <c r="Y54" s="18">
        <f t="shared" si="112"/>
        <v>3.5767618146850948</v>
      </c>
      <c r="Z54" s="18">
        <f t="shared" si="112"/>
        <v>4.2121054952779193</v>
      </c>
      <c r="AA54" s="18">
        <f t="shared" si="112"/>
        <v>3.4266103367973524</v>
      </c>
      <c r="AB54" s="18">
        <f t="shared" si="112"/>
        <v>3.1558260346394529</v>
      </c>
      <c r="AD54" s="68">
        <f t="shared" si="113"/>
        <v>-7.2980405812226365</v>
      </c>
      <c r="AE54" s="69">
        <f t="shared" si="114"/>
        <v>43.399022527962892</v>
      </c>
      <c r="AF54" s="69">
        <f t="shared" si="115"/>
        <v>36.100981946740255</v>
      </c>
      <c r="AH54" t="str">
        <f t="shared" si="142"/>
        <v>34 Culture, media and sports occupations</v>
      </c>
      <c r="AI54" s="18">
        <f t="shared" si="116"/>
        <v>1.8862030072309601</v>
      </c>
      <c r="AJ54" s="18">
        <f t="shared" si="116"/>
        <v>1.7797689727891</v>
      </c>
      <c r="AK54" s="18">
        <f t="shared" si="116"/>
        <v>2.0445577410722038</v>
      </c>
      <c r="AL54" s="18">
        <f t="shared" si="116"/>
        <v>1.7986120688279841</v>
      </c>
      <c r="AM54" s="18">
        <f t="shared" si="116"/>
        <v>1.9847774994955751</v>
      </c>
      <c r="AO54" s="68">
        <f t="shared" si="117"/>
        <v>10.158352788136185</v>
      </c>
      <c r="AP54" s="69">
        <f t="shared" si="118"/>
        <v>43.963817202694671</v>
      </c>
      <c r="AQ54" s="69">
        <f t="shared" si="119"/>
        <v>54.122169990830848</v>
      </c>
      <c r="AS54" t="str">
        <f t="shared" si="143"/>
        <v>34 Culture, media and sports occupations</v>
      </c>
      <c r="AT54" s="18">
        <f t="shared" si="120"/>
        <v>2.4725296020690886</v>
      </c>
      <c r="AU54" s="18">
        <f t="shared" si="120"/>
        <v>2.0194850696088693</v>
      </c>
      <c r="AV54" s="18">
        <f t="shared" si="120"/>
        <v>2.2084780523538319</v>
      </c>
      <c r="AW54" s="18">
        <f t="shared" si="120"/>
        <v>1.6590571165164441</v>
      </c>
      <c r="AX54" s="18">
        <f t="shared" si="120"/>
        <v>1.3789913029583545</v>
      </c>
      <c r="AZ54" s="68">
        <f t="shared" si="121"/>
        <v>-24.992502092042638</v>
      </c>
      <c r="BA54" s="69">
        <f t="shared" si="122"/>
        <v>34.938489910679351</v>
      </c>
      <c r="BB54" s="69">
        <f t="shared" si="123"/>
        <v>9.945987818636711</v>
      </c>
      <c r="BD54" t="str">
        <f t="shared" si="144"/>
        <v>34 Culture, media and sports occupations</v>
      </c>
      <c r="BE54" s="18">
        <f t="shared" si="124"/>
        <v>1.6207358895953494</v>
      </c>
      <c r="BF54" s="18">
        <f t="shared" si="124"/>
        <v>1.5384861595781461</v>
      </c>
      <c r="BG54" s="18">
        <f t="shared" si="124"/>
        <v>1.7561731435497618</v>
      </c>
      <c r="BH54" s="18">
        <f t="shared" si="124"/>
        <v>1.3841092916321083</v>
      </c>
      <c r="BI54" s="18">
        <f t="shared" si="124"/>
        <v>1.3679248705310272</v>
      </c>
      <c r="BK54" s="68">
        <f t="shared" si="125"/>
        <v>-12.734989880477615</v>
      </c>
      <c r="BL54" s="69">
        <f t="shared" si="126"/>
        <v>32.243136098874011</v>
      </c>
      <c r="BM54" s="69">
        <f t="shared" si="127"/>
        <v>19.508146218396398</v>
      </c>
      <c r="BO54" t="str">
        <f t="shared" si="145"/>
        <v>34 Culture, media and sports occupations</v>
      </c>
      <c r="BP54" s="18">
        <f t="shared" si="128"/>
        <v>0.9798299565651446</v>
      </c>
      <c r="BQ54" s="18">
        <f t="shared" si="128"/>
        <v>0.83334072079156463</v>
      </c>
      <c r="BR54" s="18">
        <f t="shared" si="128"/>
        <v>0.94387684578700948</v>
      </c>
      <c r="BS54" s="18">
        <f t="shared" si="128"/>
        <v>0.68148945186990095</v>
      </c>
      <c r="BT54" s="18">
        <f t="shared" si="128"/>
        <v>0.51222033165312464</v>
      </c>
      <c r="BV54" s="68">
        <f t="shared" si="129"/>
        <v>-54.237270365757951</v>
      </c>
      <c r="BW54" s="69">
        <f t="shared" si="130"/>
        <v>24.302465140838216</v>
      </c>
      <c r="BX54" s="69">
        <f t="shared" si="131"/>
        <v>-29.934805224919735</v>
      </c>
      <c r="BZ54" t="str">
        <f t="shared" si="146"/>
        <v>34 Culture, media and sports occupations</v>
      </c>
      <c r="CA54" s="18">
        <f t="shared" si="132"/>
        <v>1.1817195184764646</v>
      </c>
      <c r="CB54" s="18">
        <f t="shared" si="132"/>
        <v>1.1398401641513995</v>
      </c>
      <c r="CC54" s="18">
        <f t="shared" si="132"/>
        <v>1.1489246731722671</v>
      </c>
      <c r="CD54" s="18">
        <f t="shared" si="132"/>
        <v>0.85502579372432175</v>
      </c>
      <c r="CE54" s="18">
        <f t="shared" si="132"/>
        <v>0.72358737352649116</v>
      </c>
      <c r="CG54" s="68">
        <f t="shared" si="133"/>
        <v>-59.299594216724593</v>
      </c>
      <c r="CH54" s="69">
        <f t="shared" si="134"/>
        <v>22.336985312281758</v>
      </c>
      <c r="CI54" s="69">
        <f t="shared" si="135"/>
        <v>-36.962608904442831</v>
      </c>
      <c r="CK54" t="str">
        <f t="shared" si="147"/>
        <v>34 Culture, media and sports occupations</v>
      </c>
      <c r="CL54" s="18">
        <f t="shared" si="136"/>
        <v>0.89923977885599027</v>
      </c>
      <c r="CM54" s="18">
        <f t="shared" si="136"/>
        <v>1.117670769534451</v>
      </c>
      <c r="CN54" s="18">
        <f t="shared" si="136"/>
        <v>1.3924695418314423</v>
      </c>
      <c r="CO54" s="18">
        <f t="shared" si="136"/>
        <v>1.458128271068146</v>
      </c>
      <c r="CP54" s="18">
        <f t="shared" si="136"/>
        <v>1.4325899883980449</v>
      </c>
      <c r="CR54" s="68">
        <f t="shared" si="137"/>
        <v>-36.54504903228456</v>
      </c>
      <c r="CS54" s="69">
        <f t="shared" si="138"/>
        <v>24.910122745869892</v>
      </c>
      <c r="CT54" s="69">
        <f t="shared" si="139"/>
        <v>-11.634926286414672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4.9356859869360319</v>
      </c>
      <c r="C55" s="18">
        <f t="shared" si="148"/>
        <v>4.853489815751284</v>
      </c>
      <c r="D55" s="18">
        <f t="shared" si="148"/>
        <v>4.9846622748365172</v>
      </c>
      <c r="E55" s="18">
        <f t="shared" si="148"/>
        <v>5.1129496893532229</v>
      </c>
      <c r="F55" s="18">
        <f t="shared" si="148"/>
        <v>5.3919267239175772</v>
      </c>
      <c r="H55" s="68">
        <f t="shared" si="105"/>
        <v>76.587982521670014</v>
      </c>
      <c r="I55" s="69">
        <f t="shared" si="106"/>
        <v>69.181116828677062</v>
      </c>
      <c r="J55" s="69">
        <f t="shared" si="107"/>
        <v>145.76909935034706</v>
      </c>
      <c r="L55" t="str">
        <f t="shared" si="140"/>
        <v>35 Business and public service associate professionals</v>
      </c>
      <c r="M55" s="18">
        <f t="shared" ref="M55:Q64" si="149">M18/M$35*100</f>
        <v>7.6929189360598986</v>
      </c>
      <c r="N55" s="18">
        <f t="shared" si="149"/>
        <v>7.4465951141329381</v>
      </c>
      <c r="O55" s="18">
        <f t="shared" si="149"/>
        <v>7.2688890893109717</v>
      </c>
      <c r="P55" s="18">
        <f t="shared" si="149"/>
        <v>7.3768708432763965</v>
      </c>
      <c r="Q55" s="18">
        <f t="shared" si="149"/>
        <v>7.4388719628477444</v>
      </c>
      <c r="S55" s="68">
        <f t="shared" si="109"/>
        <v>69.843502066972334</v>
      </c>
      <c r="T55" s="69">
        <f t="shared" si="110"/>
        <v>69.657163715837058</v>
      </c>
      <c r="U55" s="69">
        <f t="shared" si="111"/>
        <v>139.50066578280936</v>
      </c>
      <c r="W55" t="str">
        <f t="shared" si="141"/>
        <v>35 Business and public service associate professionals</v>
      </c>
      <c r="X55" s="18">
        <f t="shared" ref="X55:AB64" si="150">X18/X$35*100</f>
        <v>8.6757665261257202</v>
      </c>
      <c r="Y55" s="18">
        <f t="shared" si="150"/>
        <v>8.4347793508736153</v>
      </c>
      <c r="Z55" s="18">
        <f t="shared" si="150"/>
        <v>8.225889577418279</v>
      </c>
      <c r="AA55" s="18">
        <f t="shared" si="150"/>
        <v>7.9564376372144325</v>
      </c>
      <c r="AB55" s="18">
        <f t="shared" si="150"/>
        <v>7.5251241201695986</v>
      </c>
      <c r="AD55" s="68">
        <f t="shared" si="113"/>
        <v>13.189434801765815</v>
      </c>
      <c r="AE55" s="69">
        <f t="shared" si="114"/>
        <v>53.091066960977351</v>
      </c>
      <c r="AF55" s="69">
        <f t="shared" si="115"/>
        <v>66.280501762743157</v>
      </c>
      <c r="AH55" t="str">
        <f t="shared" si="142"/>
        <v>35 Business and public service associate professionals</v>
      </c>
      <c r="AI55" s="18">
        <f t="shared" ref="AI55:AM64" si="151">AI18/AI$35*100</f>
        <v>7.7887147441819033</v>
      </c>
      <c r="AJ55" s="18">
        <f t="shared" si="151"/>
        <v>8.0396604188717475</v>
      </c>
      <c r="AK55" s="18">
        <f t="shared" si="151"/>
        <v>8.1423810846622668</v>
      </c>
      <c r="AL55" s="18">
        <f t="shared" si="151"/>
        <v>8.5155033732007581</v>
      </c>
      <c r="AM55" s="18">
        <f t="shared" si="151"/>
        <v>8.6921640357229837</v>
      </c>
      <c r="AO55" s="68">
        <f t="shared" si="117"/>
        <v>21.138299929457808</v>
      </c>
      <c r="AP55" s="69">
        <f t="shared" si="118"/>
        <v>52.718511052364327</v>
      </c>
      <c r="AQ55" s="69">
        <f t="shared" si="119"/>
        <v>73.856810981822136</v>
      </c>
      <c r="AS55" t="str">
        <f t="shared" si="143"/>
        <v>35 Business and public service associate professionals</v>
      </c>
      <c r="AT55" s="18">
        <f t="shared" ref="AT55:AX64" si="152">AT18/AT$35*100</f>
        <v>7.3379274152929552</v>
      </c>
      <c r="AU55" s="18">
        <f t="shared" si="152"/>
        <v>7.1196763909431748</v>
      </c>
      <c r="AV55" s="18">
        <f t="shared" si="152"/>
        <v>7.0764200695768551</v>
      </c>
      <c r="AW55" s="18">
        <f t="shared" si="152"/>
        <v>7.0454053291478527</v>
      </c>
      <c r="AX55" s="18">
        <f t="shared" si="152"/>
        <v>6.8801524399099288</v>
      </c>
      <c r="AZ55" s="68">
        <f t="shared" si="121"/>
        <v>16.794043487344545</v>
      </c>
      <c r="BA55" s="69">
        <f t="shared" si="122"/>
        <v>49.995193789034467</v>
      </c>
      <c r="BB55" s="69">
        <f t="shared" si="123"/>
        <v>66.789237276379012</v>
      </c>
      <c r="BD55" t="str">
        <f t="shared" si="144"/>
        <v>35 Business and public service associate professionals</v>
      </c>
      <c r="BE55" s="18">
        <f t="shared" ref="BE55:BI64" si="153">BE18/BE$35*100</f>
        <v>5.8177230192509288</v>
      </c>
      <c r="BF55" s="18">
        <f t="shared" si="153"/>
        <v>5.760237821404333</v>
      </c>
      <c r="BG55" s="18">
        <f t="shared" si="153"/>
        <v>5.9750698694858606</v>
      </c>
      <c r="BH55" s="18">
        <f t="shared" si="153"/>
        <v>5.7000571405099034</v>
      </c>
      <c r="BI55" s="18">
        <f t="shared" si="153"/>
        <v>5.4110197452684128</v>
      </c>
      <c r="BK55" s="68">
        <f t="shared" si="125"/>
        <v>1.4568465949812941</v>
      </c>
      <c r="BL55" s="69">
        <f t="shared" si="126"/>
        <v>45.072698434534622</v>
      </c>
      <c r="BM55" s="69">
        <f t="shared" si="127"/>
        <v>46.529545029515916</v>
      </c>
      <c r="BO55" t="str">
        <f t="shared" si="145"/>
        <v>35 Business and public service associate professionals</v>
      </c>
      <c r="BP55" s="18">
        <f t="shared" ref="BP55:BT64" si="154">BP18/BP$35*100</f>
        <v>4.8257420600824759</v>
      </c>
      <c r="BQ55" s="18">
        <f t="shared" si="154"/>
        <v>4.8630553394282936</v>
      </c>
      <c r="BR55" s="18">
        <f t="shared" si="154"/>
        <v>5.1250526082195238</v>
      </c>
      <c r="BS55" s="18">
        <f t="shared" si="154"/>
        <v>4.8238294470382987</v>
      </c>
      <c r="BT55" s="18">
        <f t="shared" si="154"/>
        <v>4.6840133187636548</v>
      </c>
      <c r="BV55" s="68">
        <f t="shared" si="129"/>
        <v>-22.929134827924155</v>
      </c>
      <c r="BW55" s="69">
        <f t="shared" si="130"/>
        <v>35.147934617047646</v>
      </c>
      <c r="BX55" s="69">
        <f t="shared" si="131"/>
        <v>12.218799789123493</v>
      </c>
      <c r="BZ55" t="str">
        <f t="shared" si="146"/>
        <v>35 Business and public service associate professionals</v>
      </c>
      <c r="CA55" s="18">
        <f t="shared" ref="CA55:CE64" si="155">CA18/CA$35*100</f>
        <v>4.422333277383645</v>
      </c>
      <c r="CB55" s="18">
        <f t="shared" si="155"/>
        <v>4.5285791512837532</v>
      </c>
      <c r="CC55" s="18">
        <f t="shared" si="155"/>
        <v>4.6879819957231392</v>
      </c>
      <c r="CD55" s="18">
        <f t="shared" si="155"/>
        <v>4.5616816367548711</v>
      </c>
      <c r="CE55" s="18">
        <f t="shared" si="155"/>
        <v>4.7920446635247176</v>
      </c>
      <c r="CG55" s="68">
        <f t="shared" si="133"/>
        <v>-33.940658929586377</v>
      </c>
      <c r="CH55" s="69">
        <f t="shared" si="134"/>
        <v>30.315922364067703</v>
      </c>
      <c r="CI55" s="69">
        <f t="shared" si="135"/>
        <v>-3.6247365655186727</v>
      </c>
      <c r="CK55" t="str">
        <f t="shared" si="147"/>
        <v>35 Business and public service associate professionals</v>
      </c>
      <c r="CL55" s="18">
        <f t="shared" ref="CL55:CP64" si="156">CL18/CL$35*100</f>
        <v>2.4452002713628822</v>
      </c>
      <c r="CM55" s="18">
        <f t="shared" si="156"/>
        <v>2.7911683642499554</v>
      </c>
      <c r="CN55" s="18">
        <f t="shared" si="156"/>
        <v>3.0275485078171243</v>
      </c>
      <c r="CO55" s="18">
        <f t="shared" si="156"/>
        <v>3.0816933694397313</v>
      </c>
      <c r="CP55" s="18">
        <f t="shared" si="156"/>
        <v>4.3768808656576947</v>
      </c>
      <c r="CR55" s="68">
        <f t="shared" si="137"/>
        <v>-10.833253390908371</v>
      </c>
      <c r="CS55" s="69">
        <f t="shared" si="138"/>
        <v>26.718289577541366</v>
      </c>
      <c r="CT55" s="69">
        <f t="shared" si="139"/>
        <v>15.885036186632995</v>
      </c>
    </row>
    <row r="56" spans="1:98" x14ac:dyDescent="0.2">
      <c r="A56" t="str">
        <f t="shared" si="103"/>
        <v>41 Administrative occupations</v>
      </c>
      <c r="B56" s="18">
        <f t="shared" si="148"/>
        <v>2.8672225465264431</v>
      </c>
      <c r="C56" s="18">
        <f t="shared" si="148"/>
        <v>2.5560644859875805</v>
      </c>
      <c r="D56" s="18">
        <f t="shared" si="148"/>
        <v>2.5626855009545162</v>
      </c>
      <c r="E56" s="18">
        <f t="shared" si="148"/>
        <v>2.8897928798356287</v>
      </c>
      <c r="F56" s="18">
        <f t="shared" si="148"/>
        <v>3.2979560146446576</v>
      </c>
      <c r="H56" s="68">
        <f t="shared" si="105"/>
        <v>110.08858191582456</v>
      </c>
      <c r="I56" s="69">
        <f t="shared" si="106"/>
        <v>86.900090237572087</v>
      </c>
      <c r="J56" s="69">
        <f t="shared" si="107"/>
        <v>196.98867215339664</v>
      </c>
      <c r="L56" t="str">
        <f t="shared" si="140"/>
        <v>41 Administrative occupations</v>
      </c>
      <c r="M56" s="18">
        <f t="shared" si="149"/>
        <v>4.7961335881798455</v>
      </c>
      <c r="N56" s="18">
        <f t="shared" si="149"/>
        <v>4.6379495608270265</v>
      </c>
      <c r="O56" s="18">
        <f t="shared" si="149"/>
        <v>4.6066695503565436</v>
      </c>
      <c r="P56" s="18">
        <f t="shared" si="149"/>
        <v>5.1289390065633045</v>
      </c>
      <c r="Q56" s="18">
        <f t="shared" si="149"/>
        <v>5.4794053309350712</v>
      </c>
      <c r="S56" s="68">
        <f t="shared" si="109"/>
        <v>97.404142688399688</v>
      </c>
      <c r="T56" s="69">
        <f t="shared" si="110"/>
        <v>84.716973093722032</v>
      </c>
      <c r="U56" s="69">
        <f t="shared" si="111"/>
        <v>182.12111578212171</v>
      </c>
      <c r="W56" t="str">
        <f t="shared" si="141"/>
        <v>41 Administrative occupations</v>
      </c>
      <c r="X56" s="18">
        <f t="shared" si="150"/>
        <v>7.8309165034463408</v>
      </c>
      <c r="Y56" s="18">
        <f t="shared" si="150"/>
        <v>7.1411379257297902</v>
      </c>
      <c r="Z56" s="18">
        <f t="shared" si="150"/>
        <v>7.5127588331226463</v>
      </c>
      <c r="AA56" s="18">
        <f t="shared" si="150"/>
        <v>8.0845415098975408</v>
      </c>
      <c r="AB56" s="18">
        <f t="shared" si="150"/>
        <v>8.1960621480435236</v>
      </c>
      <c r="AD56" s="68">
        <f t="shared" si="113"/>
        <v>34.983565050472357</v>
      </c>
      <c r="AE56" s="69">
        <f t="shared" si="114"/>
        <v>66.813585330943042</v>
      </c>
      <c r="AF56" s="69">
        <f t="shared" si="115"/>
        <v>101.79715038141539</v>
      </c>
      <c r="AH56" t="str">
        <f t="shared" si="142"/>
        <v>41 Administrative occupations</v>
      </c>
      <c r="AI56" s="18">
        <f t="shared" si="151"/>
        <v>10.570903871964948</v>
      </c>
      <c r="AJ56" s="18">
        <f t="shared" si="151"/>
        <v>10.871603489967933</v>
      </c>
      <c r="AK56" s="18">
        <f t="shared" si="151"/>
        <v>11.676729549655043</v>
      </c>
      <c r="AL56" s="18">
        <f t="shared" si="151"/>
        <v>12.864529325529874</v>
      </c>
      <c r="AM56" s="18">
        <f t="shared" si="151"/>
        <v>13.364007027639344</v>
      </c>
      <c r="AO56" s="68">
        <f t="shared" si="117"/>
        <v>29.873474511755653</v>
      </c>
      <c r="AP56" s="69">
        <f t="shared" si="118"/>
        <v>67.709262793886253</v>
      </c>
      <c r="AQ56" s="69">
        <f t="shared" si="119"/>
        <v>97.582737305641899</v>
      </c>
      <c r="AS56" t="str">
        <f t="shared" si="143"/>
        <v>41 Administrative occupations</v>
      </c>
      <c r="AT56" s="18">
        <f t="shared" si="152"/>
        <v>10.05445417093136</v>
      </c>
      <c r="AU56" s="18">
        <f t="shared" si="152"/>
        <v>9.6356468710461716</v>
      </c>
      <c r="AV56" s="18">
        <f t="shared" si="152"/>
        <v>10.013154762842895</v>
      </c>
      <c r="AW56" s="18">
        <f t="shared" si="152"/>
        <v>10.198151627728937</v>
      </c>
      <c r="AX56" s="18">
        <f t="shared" si="152"/>
        <v>10.295187031353075</v>
      </c>
      <c r="AZ56" s="68">
        <f t="shared" si="121"/>
        <v>23.509268958450697</v>
      </c>
      <c r="BA56" s="69">
        <f t="shared" si="122"/>
        <v>61.659239448760914</v>
      </c>
      <c r="BB56" s="69">
        <f t="shared" si="123"/>
        <v>85.168508407211618</v>
      </c>
      <c r="BD56" t="str">
        <f t="shared" si="144"/>
        <v>41 Administrative occupations</v>
      </c>
      <c r="BE56" s="18">
        <f t="shared" si="153"/>
        <v>8.9637719349795457</v>
      </c>
      <c r="BF56" s="18">
        <f t="shared" si="153"/>
        <v>8.0286042092944339</v>
      </c>
      <c r="BG56" s="18">
        <f t="shared" si="153"/>
        <v>8.5737039212462438</v>
      </c>
      <c r="BH56" s="18">
        <f t="shared" si="153"/>
        <v>8.5011466600027639</v>
      </c>
      <c r="BI56" s="18">
        <f t="shared" si="153"/>
        <v>7.4550643461641792</v>
      </c>
      <c r="BK56" s="68">
        <f t="shared" si="125"/>
        <v>-2.5844821256234387</v>
      </c>
      <c r="BL56" s="69">
        <f t="shared" si="126"/>
        <v>52.041527036393362</v>
      </c>
      <c r="BM56" s="69">
        <f t="shared" si="127"/>
        <v>49.457044910769923</v>
      </c>
      <c r="BO56" t="str">
        <f t="shared" si="145"/>
        <v>41 Administrative occupations</v>
      </c>
      <c r="BP56" s="18">
        <f t="shared" si="154"/>
        <v>10.572719816840197</v>
      </c>
      <c r="BQ56" s="18">
        <f t="shared" si="154"/>
        <v>9.9777751312444316</v>
      </c>
      <c r="BR56" s="18">
        <f t="shared" si="154"/>
        <v>9.7912090323029979</v>
      </c>
      <c r="BS56" s="18">
        <f t="shared" si="154"/>
        <v>9.8111071632072733</v>
      </c>
      <c r="BT56" s="18">
        <f t="shared" si="154"/>
        <v>7.8675950579179048</v>
      </c>
      <c r="BV56" s="68">
        <f t="shared" si="129"/>
        <v>-32.239575642326571</v>
      </c>
      <c r="BW56" s="69">
        <f t="shared" si="130"/>
        <v>38.804736834472308</v>
      </c>
      <c r="BX56" s="69">
        <f t="shared" si="131"/>
        <v>6.5651611921457365</v>
      </c>
      <c r="BZ56" t="str">
        <f t="shared" si="146"/>
        <v>41 Administrative occupations</v>
      </c>
      <c r="CA56" s="18">
        <f t="shared" si="155"/>
        <v>8.55920214559508</v>
      </c>
      <c r="CB56" s="18">
        <f t="shared" si="155"/>
        <v>8.0881830990117205</v>
      </c>
      <c r="CC56" s="18">
        <f t="shared" si="155"/>
        <v>7.7081799169273397</v>
      </c>
      <c r="CD56" s="18">
        <f t="shared" si="155"/>
        <v>6.6585249368487291</v>
      </c>
      <c r="CE56" s="18">
        <f t="shared" si="155"/>
        <v>3.2786250533419365</v>
      </c>
      <c r="CG56" s="68">
        <f t="shared" si="133"/>
        <v>-72.512247898024768</v>
      </c>
      <c r="CH56" s="69">
        <f t="shared" si="134"/>
        <v>23.856712458102585</v>
      </c>
      <c r="CI56" s="69">
        <f t="shared" si="135"/>
        <v>-48.65553543992219</v>
      </c>
      <c r="CK56" t="str">
        <f t="shared" si="147"/>
        <v>41 Administrative occupations</v>
      </c>
      <c r="CL56" s="18">
        <f t="shared" si="156"/>
        <v>5.8836289977559932</v>
      </c>
      <c r="CM56" s="18">
        <f t="shared" si="156"/>
        <v>5.731965384662435</v>
      </c>
      <c r="CN56" s="18">
        <f t="shared" si="156"/>
        <v>5.9524406566247361</v>
      </c>
      <c r="CO56" s="18">
        <f t="shared" si="156"/>
        <v>6.0614086351484744</v>
      </c>
      <c r="CP56" s="18">
        <f t="shared" si="156"/>
        <v>6.1402418761610456</v>
      </c>
      <c r="CR56" s="68">
        <f t="shared" si="137"/>
        <v>-36.376184461014596</v>
      </c>
      <c r="CS56" s="69">
        <f t="shared" si="138"/>
        <v>23.298237460497624</v>
      </c>
      <c r="CT56" s="69">
        <f t="shared" si="139"/>
        <v>-13.077947000516968</v>
      </c>
    </row>
    <row r="57" spans="1:98" x14ac:dyDescent="0.2">
      <c r="A57" t="str">
        <f t="shared" si="103"/>
        <v>42 Secretarial and related occupations</v>
      </c>
      <c r="B57" s="18">
        <f t="shared" si="148"/>
        <v>0.27394863040129741</v>
      </c>
      <c r="C57" s="18">
        <f t="shared" si="148"/>
        <v>0.27021897844828791</v>
      </c>
      <c r="D57" s="18">
        <f t="shared" si="148"/>
        <v>0.25933685632386821</v>
      </c>
      <c r="E57" s="18">
        <f t="shared" si="148"/>
        <v>0.32595814994163685</v>
      </c>
      <c r="F57" s="18">
        <f t="shared" si="148"/>
        <v>0.44281862247524845</v>
      </c>
      <c r="H57" s="68">
        <f t="shared" si="105"/>
        <v>178.74978228331685</v>
      </c>
      <c r="I57" s="69">
        <f t="shared" si="106"/>
        <v>118.43663247581372</v>
      </c>
      <c r="J57" s="69">
        <f t="shared" si="107"/>
        <v>297.18641475913057</v>
      </c>
      <c r="L57" t="str">
        <f t="shared" si="140"/>
        <v>42 Secretarial and related occupations</v>
      </c>
      <c r="M57" s="18">
        <f t="shared" si="149"/>
        <v>0.92649323300921116</v>
      </c>
      <c r="N57" s="18">
        <f t="shared" si="149"/>
        <v>0.83705492186331976</v>
      </c>
      <c r="O57" s="18">
        <f t="shared" si="149"/>
        <v>0.85789151990088108</v>
      </c>
      <c r="P57" s="18">
        <f t="shared" si="149"/>
        <v>0.95928814048168776</v>
      </c>
      <c r="Q57" s="18">
        <f t="shared" si="149"/>
        <v>0.8595614635511537</v>
      </c>
      <c r="S57" s="68">
        <f t="shared" si="109"/>
        <v>66.285529029540811</v>
      </c>
      <c r="T57" s="69">
        <f t="shared" si="110"/>
        <v>82.934633450184009</v>
      </c>
      <c r="U57" s="69">
        <f t="shared" si="111"/>
        <v>149.22016247972482</v>
      </c>
      <c r="W57" t="str">
        <f t="shared" si="141"/>
        <v>42 Secretarial and related occupations</v>
      </c>
      <c r="X57" s="18">
        <f t="shared" si="150"/>
        <v>1.5858891444407806</v>
      </c>
      <c r="Y57" s="18">
        <f t="shared" si="150"/>
        <v>1.4173085701959003</v>
      </c>
      <c r="Z57" s="18">
        <f t="shared" si="150"/>
        <v>1.5112047421222403</v>
      </c>
      <c r="AA57" s="18">
        <f t="shared" si="150"/>
        <v>1.6726776460507988</v>
      </c>
      <c r="AB57" s="18">
        <f t="shared" si="150"/>
        <v>1.6341947050458236</v>
      </c>
      <c r="AD57" s="68">
        <f t="shared" si="113"/>
        <v>33.799838838937838</v>
      </c>
      <c r="AE57" s="69">
        <f t="shared" si="114"/>
        <v>74.559174892698465</v>
      </c>
      <c r="AF57" s="69">
        <f t="shared" si="115"/>
        <v>108.3590137316363</v>
      </c>
      <c r="AH57" t="str">
        <f t="shared" si="142"/>
        <v>42 Secretarial and related occupations</v>
      </c>
      <c r="AI57" s="18">
        <f t="shared" si="151"/>
        <v>2.7968071840140132</v>
      </c>
      <c r="AJ57" s="18">
        <f t="shared" si="151"/>
        <v>2.8370070387012594</v>
      </c>
      <c r="AK57" s="18">
        <f t="shared" si="151"/>
        <v>3.0462120315975594</v>
      </c>
      <c r="AL57" s="18">
        <f t="shared" si="151"/>
        <v>3.3210385106384313</v>
      </c>
      <c r="AM57" s="18">
        <f t="shared" si="151"/>
        <v>2.8901331732940587</v>
      </c>
      <c r="AO57" s="68">
        <f t="shared" si="117"/>
        <v>7.662066425490452</v>
      </c>
      <c r="AP57" s="69">
        <f t="shared" si="118"/>
        <v>64.755182005693356</v>
      </c>
      <c r="AQ57" s="69">
        <f t="shared" si="119"/>
        <v>72.417248431183808</v>
      </c>
      <c r="AS57" t="str">
        <f t="shared" si="143"/>
        <v>42 Secretarial and related occupations</v>
      </c>
      <c r="AT57" s="18">
        <f t="shared" si="152"/>
        <v>2.3131933510173579</v>
      </c>
      <c r="AU57" s="18">
        <f t="shared" si="152"/>
        <v>2.1442435538470805</v>
      </c>
      <c r="AV57" s="18">
        <f t="shared" si="152"/>
        <v>2.3605802308645223</v>
      </c>
      <c r="AW57" s="18">
        <f t="shared" si="152"/>
        <v>2.3225450342691705</v>
      </c>
      <c r="AX57" s="18">
        <f t="shared" si="152"/>
        <v>1.6222717183403026</v>
      </c>
      <c r="AZ57" s="68">
        <f t="shared" si="121"/>
        <v>-17.445439372498768</v>
      </c>
      <c r="BA57" s="69">
        <f t="shared" si="122"/>
        <v>54.310198387890587</v>
      </c>
      <c r="BB57" s="69">
        <f t="shared" si="123"/>
        <v>36.864759015391819</v>
      </c>
      <c r="BD57" t="str">
        <f t="shared" si="144"/>
        <v>42 Secretarial and related occupations</v>
      </c>
      <c r="BE57" s="18">
        <f t="shared" si="153"/>
        <v>2.4478086280325351</v>
      </c>
      <c r="BF57" s="18">
        <f t="shared" si="153"/>
        <v>2.0012063475612329</v>
      </c>
      <c r="BG57" s="18">
        <f t="shared" si="153"/>
        <v>2.1634376209647721</v>
      </c>
      <c r="BH57" s="18">
        <f t="shared" si="153"/>
        <v>2.1791988727297698</v>
      </c>
      <c r="BI57" s="18">
        <f t="shared" si="153"/>
        <v>1.1530804023198056</v>
      </c>
      <c r="BK57" s="68">
        <f t="shared" si="125"/>
        <v>-40.288161581161077</v>
      </c>
      <c r="BL57" s="69">
        <f t="shared" si="126"/>
        <v>49.60111282982092</v>
      </c>
      <c r="BM57" s="69">
        <f t="shared" si="127"/>
        <v>9.3129512486598358</v>
      </c>
      <c r="BO57" t="str">
        <f t="shared" si="145"/>
        <v>42 Secretarial and related occupations</v>
      </c>
      <c r="BP57" s="18">
        <f t="shared" si="154"/>
        <v>3.237356770696497</v>
      </c>
      <c r="BQ57" s="18">
        <f t="shared" si="154"/>
        <v>2.9147910509856718</v>
      </c>
      <c r="BR57" s="18">
        <f t="shared" si="154"/>
        <v>2.5779831645650377</v>
      </c>
      <c r="BS57" s="18">
        <f t="shared" si="154"/>
        <v>2.0287839844239821</v>
      </c>
      <c r="BT57" s="18">
        <f t="shared" si="154"/>
        <v>0.50260988466022249</v>
      </c>
      <c r="BV57" s="68">
        <f t="shared" si="129"/>
        <v>-83.559258940289396</v>
      </c>
      <c r="BW57" s="69">
        <f t="shared" si="130"/>
        <v>26.806600774882604</v>
      </c>
      <c r="BX57" s="69">
        <f t="shared" si="131"/>
        <v>-56.752658165406785</v>
      </c>
      <c r="BZ57" t="str">
        <f t="shared" si="146"/>
        <v>42 Secretarial and related occupations</v>
      </c>
      <c r="CA57" s="18">
        <f t="shared" si="155"/>
        <v>3.9019089878322428</v>
      </c>
      <c r="CB57" s="18">
        <f t="shared" si="155"/>
        <v>3.8946698621349904</v>
      </c>
      <c r="CC57" s="18">
        <f t="shared" si="155"/>
        <v>3.645058567943587</v>
      </c>
      <c r="CD57" s="18">
        <f t="shared" si="155"/>
        <v>2.2700202745967304</v>
      </c>
      <c r="CE57" s="18">
        <f t="shared" si="155"/>
        <v>0.59844098206605156</v>
      </c>
      <c r="CG57" s="68">
        <f t="shared" si="133"/>
        <v>-89.389981738214601</v>
      </c>
      <c r="CH57" s="69">
        <f t="shared" si="134"/>
        <v>18.18623611080308</v>
      </c>
      <c r="CI57" s="69">
        <f t="shared" si="135"/>
        <v>-71.203745627411521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3.215236764297738</v>
      </c>
      <c r="CN57" s="18">
        <f t="shared" si="156"/>
        <v>3.2152981308683644</v>
      </c>
      <c r="CO57" s="18">
        <f t="shared" si="156"/>
        <v>3.9369597494750037</v>
      </c>
      <c r="CP57" s="18">
        <f t="shared" si="156"/>
        <v>6.0763634646950404</v>
      </c>
      <c r="CR57" s="68">
        <f t="shared" si="137"/>
        <v>16.560607225797362</v>
      </c>
      <c r="CS57" s="69">
        <f t="shared" si="138"/>
        <v>38.693013128901399</v>
      </c>
      <c r="CT57" s="69">
        <f t="shared" si="139"/>
        <v>55.253620354698761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0.20462747679474638</v>
      </c>
      <c r="C58" s="18">
        <f t="shared" si="148"/>
        <v>0.25882074180144349</v>
      </c>
      <c r="D58" s="18">
        <f t="shared" si="148"/>
        <v>0.18893014571750313</v>
      </c>
      <c r="E58" s="18">
        <f t="shared" si="148"/>
        <v>0.20523167068500092</v>
      </c>
      <c r="F58" s="18">
        <f t="shared" si="148"/>
        <v>0.24267090021840762</v>
      </c>
      <c r="H58" s="68">
        <f t="shared" si="105"/>
        <v>109.68595599640361</v>
      </c>
      <c r="I58" s="69">
        <f t="shared" si="106"/>
        <v>104.62680329159197</v>
      </c>
      <c r="J58" s="69">
        <f t="shared" si="107"/>
        <v>214.31275928799556</v>
      </c>
      <c r="L58" t="str">
        <f t="shared" si="140"/>
        <v>51 Skilled agricultural and related trades</v>
      </c>
      <c r="M58" s="18">
        <f t="shared" si="149"/>
        <v>0.18625393672960339</v>
      </c>
      <c r="N58" s="18">
        <f t="shared" si="149"/>
        <v>0.17732439936838074</v>
      </c>
      <c r="O58" s="18">
        <f t="shared" si="149"/>
        <v>9.951933688630836E-2</v>
      </c>
      <c r="P58" s="18">
        <f t="shared" si="149"/>
        <v>9.9045959269952827E-2</v>
      </c>
      <c r="Q58" s="18">
        <f t="shared" si="149"/>
        <v>0.11210173211883653</v>
      </c>
      <c r="S58" s="68">
        <f t="shared" si="109"/>
        <v>86.945383161191685</v>
      </c>
      <c r="T58" s="69">
        <f t="shared" si="110"/>
        <v>83.218379366558253</v>
      </c>
      <c r="U58" s="69">
        <f t="shared" si="111"/>
        <v>170.16376252774992</v>
      </c>
      <c r="W58" t="str">
        <f t="shared" si="141"/>
        <v>51 Skilled agricultural and related trades</v>
      </c>
      <c r="X58" s="18">
        <f t="shared" si="150"/>
        <v>0.76821296336559608</v>
      </c>
      <c r="Y58" s="18">
        <f t="shared" si="150"/>
        <v>0.78517307777016243</v>
      </c>
      <c r="Z58" s="18">
        <f t="shared" si="150"/>
        <v>0.60630137148269514</v>
      </c>
      <c r="AA58" s="18">
        <f t="shared" si="150"/>
        <v>0.63097080488680413</v>
      </c>
      <c r="AB58" s="18">
        <f t="shared" si="150"/>
        <v>0.72292948437377591</v>
      </c>
      <c r="AD58" s="68">
        <f t="shared" si="113"/>
        <v>47.530728190751695</v>
      </c>
      <c r="AE58" s="69">
        <f t="shared" si="114"/>
        <v>81.039302570344034</v>
      </c>
      <c r="AF58" s="69">
        <f t="shared" si="115"/>
        <v>128.57003076109572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1.37814603567242</v>
      </c>
      <c r="AK58" s="18">
        <f t="shared" si="151"/>
        <v>0.91046369525430959</v>
      </c>
      <c r="AL58" s="18">
        <f t="shared" si="151"/>
        <v>1.0020746861185326</v>
      </c>
      <c r="AM58" s="18">
        <f t="shared" si="151"/>
        <v>1.1063997681829583</v>
      </c>
      <c r="AO58" s="68">
        <f t="shared" si="117"/>
        <v>37.896876341964536</v>
      </c>
      <c r="AP58" s="69">
        <f t="shared" si="118"/>
        <v>82.352483829812542</v>
      </c>
      <c r="AQ58" s="69">
        <f t="shared" si="119"/>
        <v>120.24936017177707</v>
      </c>
      <c r="AS58" t="str">
        <f t="shared" si="143"/>
        <v>51 Skilled agricultural and related trades</v>
      </c>
      <c r="AT58" s="18">
        <f t="shared" si="152"/>
        <v>2.0439443243974345</v>
      </c>
      <c r="AU58" s="18">
        <f t="shared" si="152"/>
        <v>2.0382233617014385</v>
      </c>
      <c r="AV58" s="18">
        <f t="shared" si="152"/>
        <v>1.35566925848544</v>
      </c>
      <c r="AW58" s="18">
        <f t="shared" si="152"/>
        <v>1.4569823748434862</v>
      </c>
      <c r="AX58" s="18">
        <f t="shared" si="152"/>
        <v>1.6420613424558597</v>
      </c>
      <c r="AZ58" s="68">
        <f t="shared" si="121"/>
        <v>45.502973298041013</v>
      </c>
      <c r="BA58" s="69">
        <f t="shared" si="122"/>
        <v>77.646767288861582</v>
      </c>
      <c r="BB58" s="69">
        <f t="shared" si="123"/>
        <v>123.1497405869026</v>
      </c>
      <c r="BD58" t="str">
        <f t="shared" si="144"/>
        <v>51 Skilled agricultural and related trades</v>
      </c>
      <c r="BE58" s="18">
        <f t="shared" si="153"/>
        <v>1.0259010689322583</v>
      </c>
      <c r="BF58" s="18">
        <f t="shared" si="153"/>
        <v>1.0942704679274757</v>
      </c>
      <c r="BG58" s="18">
        <f t="shared" si="153"/>
        <v>0.63587848919129963</v>
      </c>
      <c r="BH58" s="18">
        <f t="shared" si="153"/>
        <v>0.6080717316869253</v>
      </c>
      <c r="BI58" s="18">
        <f t="shared" si="153"/>
        <v>0.64287376499772819</v>
      </c>
      <c r="BK58" s="68">
        <f t="shared" si="125"/>
        <v>13.265278832146146</v>
      </c>
      <c r="BL58" s="69">
        <f t="shared" si="126"/>
        <v>54.892255396379355</v>
      </c>
      <c r="BM58" s="69">
        <f t="shared" si="127"/>
        <v>68.157534228525492</v>
      </c>
      <c r="BO58" t="str">
        <f t="shared" si="145"/>
        <v>51 Skilled agricultural and related trades</v>
      </c>
      <c r="BP58" s="18">
        <f t="shared" si="154"/>
        <v>1.5476689559323866</v>
      </c>
      <c r="BQ58" s="18">
        <f t="shared" si="154"/>
        <v>1.6570914197325217</v>
      </c>
      <c r="BR58" s="18">
        <f t="shared" si="154"/>
        <v>1.2183355653668126</v>
      </c>
      <c r="BS58" s="18">
        <f t="shared" si="154"/>
        <v>1.2030381717995891</v>
      </c>
      <c r="BT58" s="18">
        <f t="shared" si="154"/>
        <v>1.4651592761517527</v>
      </c>
      <c r="BV58" s="68">
        <f t="shared" si="129"/>
        <v>1.4117687690752596</v>
      </c>
      <c r="BW58" s="69">
        <f t="shared" si="130"/>
        <v>52.827513271830981</v>
      </c>
      <c r="BX58" s="69">
        <f t="shared" si="131"/>
        <v>54.239282040906247</v>
      </c>
      <c r="BZ58" t="str">
        <f t="shared" si="146"/>
        <v>51 Skilled agricultural and related trades</v>
      </c>
      <c r="CA58" s="18">
        <f t="shared" si="155"/>
        <v>1.7681588147840384</v>
      </c>
      <c r="CB58" s="18">
        <f t="shared" si="155"/>
        <v>1.7771363206114696</v>
      </c>
      <c r="CC58" s="18">
        <f t="shared" si="155"/>
        <v>1.2484448430324249</v>
      </c>
      <c r="CD58" s="18">
        <f t="shared" si="155"/>
        <v>1.2212949951668048</v>
      </c>
      <c r="CE58" s="18">
        <f t="shared" si="155"/>
        <v>1.9811958266930705</v>
      </c>
      <c r="CG58" s="68">
        <f t="shared" si="133"/>
        <v>2.5551230483675749</v>
      </c>
      <c r="CH58" s="69">
        <f t="shared" si="134"/>
        <v>44.313251092304796</v>
      </c>
      <c r="CI58" s="69">
        <f t="shared" si="135"/>
        <v>46.868374140672373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3.4886350264634851</v>
      </c>
      <c r="CN58" s="18">
        <f t="shared" si="156"/>
        <v>2.0701038705657817</v>
      </c>
      <c r="CO58" s="18">
        <f t="shared" si="156"/>
        <v>2.4836625401222472</v>
      </c>
      <c r="CP58" s="18">
        <f t="shared" si="156"/>
        <v>1.702840752326453</v>
      </c>
      <c r="CR58" s="68">
        <f t="shared" si="137"/>
        <v>-49.264586618753853</v>
      </c>
      <c r="CS58" s="69">
        <f t="shared" si="138"/>
        <v>27.016487784685911</v>
      </c>
      <c r="CT58" s="69">
        <f t="shared" si="139"/>
        <v>-22.248098834067939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0.21619768372376635</v>
      </c>
      <c r="C59" s="18">
        <f t="shared" si="148"/>
        <v>0.15321956050734228</v>
      </c>
      <c r="D59" s="18">
        <f t="shared" si="148"/>
        <v>0.14223595162615169</v>
      </c>
      <c r="E59" s="18">
        <f t="shared" si="148"/>
        <v>0.14775089767752669</v>
      </c>
      <c r="F59" s="18">
        <f t="shared" si="148"/>
        <v>0.14634590303846975</v>
      </c>
      <c r="H59" s="68">
        <f t="shared" si="105"/>
        <v>67.967047528477551</v>
      </c>
      <c r="I59" s="69">
        <f t="shared" si="106"/>
        <v>63.303243506355422</v>
      </c>
      <c r="J59" s="69">
        <f t="shared" si="107"/>
        <v>131.27029103483295</v>
      </c>
      <c r="L59" t="str">
        <f t="shared" si="140"/>
        <v>52 Skilled metal, electrical and electronic trades</v>
      </c>
      <c r="M59" s="18">
        <f t="shared" si="149"/>
        <v>0.63031660740080186</v>
      </c>
      <c r="N59" s="18">
        <f t="shared" si="149"/>
        <v>0.56344526447848997</v>
      </c>
      <c r="O59" s="18">
        <f t="shared" si="149"/>
        <v>0.50819132114811993</v>
      </c>
      <c r="P59" s="18">
        <f t="shared" si="149"/>
        <v>0.59614962220395129</v>
      </c>
      <c r="Q59" s="18">
        <f t="shared" si="149"/>
        <v>0.62694867441941071</v>
      </c>
      <c r="S59" s="68">
        <f t="shared" si="109"/>
        <v>104.74562911247017</v>
      </c>
      <c r="T59" s="69">
        <f t="shared" si="110"/>
        <v>80.605646076577457</v>
      </c>
      <c r="U59" s="69">
        <f t="shared" si="111"/>
        <v>185.35127518904758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0.94947260179723647</v>
      </c>
      <c r="Z59" s="18">
        <f t="shared" si="150"/>
        <v>0.77553531846648582</v>
      </c>
      <c r="AA59" s="18">
        <f t="shared" si="150"/>
        <v>0.86982511959980435</v>
      </c>
      <c r="AB59" s="18">
        <f t="shared" si="150"/>
        <v>0.89254615990185959</v>
      </c>
      <c r="AD59" s="68">
        <f t="shared" si="113"/>
        <v>42.398103133100676</v>
      </c>
      <c r="AE59" s="69">
        <f t="shared" si="114"/>
        <v>60.313857072812468</v>
      </c>
      <c r="AF59" s="69">
        <f t="shared" si="115"/>
        <v>102.71196020591313</v>
      </c>
      <c r="AH59" t="str">
        <f t="shared" si="142"/>
        <v>52 Skilled metal, electrical and electronic trades</v>
      </c>
      <c r="AI59" s="18">
        <f t="shared" si="151"/>
        <v>1.3820200509782403</v>
      </c>
      <c r="AJ59" s="18">
        <f t="shared" si="151"/>
        <v>1.3677293133844064</v>
      </c>
      <c r="AK59" s="18">
        <f t="shared" si="151"/>
        <v>1.166557797630482</v>
      </c>
      <c r="AL59" s="18">
        <f t="shared" si="151"/>
        <v>1.3750328288251714</v>
      </c>
      <c r="AM59" s="18">
        <f t="shared" si="151"/>
        <v>1.5986015921498773</v>
      </c>
      <c r="AO59" s="68">
        <f t="shared" si="117"/>
        <v>55.503069359828061</v>
      </c>
      <c r="AP59" s="69">
        <f t="shared" si="118"/>
        <v>57.413627838957304</v>
      </c>
      <c r="AQ59" s="69">
        <f t="shared" si="119"/>
        <v>112.91669719878537</v>
      </c>
      <c r="AS59" t="str">
        <f t="shared" si="143"/>
        <v>52 Skilled metal, electrical and electronic trades</v>
      </c>
      <c r="AT59" s="18">
        <f t="shared" si="152"/>
        <v>5.5142736923585529</v>
      </c>
      <c r="AU59" s="18">
        <f t="shared" si="152"/>
        <v>5.0835701515125287</v>
      </c>
      <c r="AV59" s="18">
        <f t="shared" si="152"/>
        <v>4.3065839610615564</v>
      </c>
      <c r="AW59" s="18">
        <f t="shared" si="152"/>
        <v>4.4834778103395383</v>
      </c>
      <c r="AX59" s="18">
        <f t="shared" si="152"/>
        <v>4.4488579579620664</v>
      </c>
      <c r="AZ59" s="68">
        <f t="shared" si="121"/>
        <v>24.094307636598018</v>
      </c>
      <c r="BA59" s="69">
        <f t="shared" si="122"/>
        <v>49.826682660405204</v>
      </c>
      <c r="BB59" s="69">
        <f t="shared" si="123"/>
        <v>73.920990297003215</v>
      </c>
      <c r="BD59" t="str">
        <f t="shared" si="144"/>
        <v>52 Skilled metal, electrical and electronic trades</v>
      </c>
      <c r="BE59" s="18">
        <f t="shared" si="153"/>
        <v>7.3741073206954457</v>
      </c>
      <c r="BF59" s="18">
        <f t="shared" si="153"/>
        <v>7.4439684974762113</v>
      </c>
      <c r="BG59" s="18">
        <f t="shared" si="153"/>
        <v>6.2551571477557255</v>
      </c>
      <c r="BH59" s="18">
        <f t="shared" si="153"/>
        <v>6.1827847157211737</v>
      </c>
      <c r="BI59" s="18">
        <f t="shared" si="153"/>
        <v>5.728502742597164</v>
      </c>
      <c r="BK59" s="68">
        <f t="shared" si="125"/>
        <v>2.6001816273607288</v>
      </c>
      <c r="BL59" s="69">
        <f t="shared" si="126"/>
        <v>35.932305086346972</v>
      </c>
      <c r="BM59" s="69">
        <f t="shared" si="127"/>
        <v>38.532486713707698</v>
      </c>
      <c r="BO59" t="str">
        <f t="shared" si="145"/>
        <v>52 Skilled metal, electrical and electronic trades</v>
      </c>
      <c r="BP59" s="18">
        <f t="shared" si="154"/>
        <v>4.4769898607782697</v>
      </c>
      <c r="BQ59" s="18">
        <f t="shared" si="154"/>
        <v>4.0868120266219554</v>
      </c>
      <c r="BR59" s="18">
        <f t="shared" si="154"/>
        <v>4.0835571812864329</v>
      </c>
      <c r="BS59" s="18">
        <f t="shared" si="154"/>
        <v>3.7218720092959101</v>
      </c>
      <c r="BT59" s="18">
        <f t="shared" si="154"/>
        <v>3.527385555671656</v>
      </c>
      <c r="BV59" s="68">
        <f t="shared" si="129"/>
        <v>-27.157518627615506</v>
      </c>
      <c r="BW59" s="69">
        <f t="shared" si="130"/>
        <v>31.898539806255215</v>
      </c>
      <c r="BX59" s="69">
        <f t="shared" si="131"/>
        <v>4.7410211786397083</v>
      </c>
      <c r="BZ59" t="str">
        <f t="shared" si="146"/>
        <v>52 Skilled metal, electrical and electronic trades</v>
      </c>
      <c r="CA59" s="18">
        <f t="shared" si="155"/>
        <v>3.6069949083470227</v>
      </c>
      <c r="CB59" s="18">
        <f t="shared" si="155"/>
        <v>3.3427460532366284</v>
      </c>
      <c r="CC59" s="18">
        <f t="shared" si="155"/>
        <v>3.1191775493478473</v>
      </c>
      <c r="CD59" s="18">
        <f t="shared" si="155"/>
        <v>3.1479698358937256</v>
      </c>
      <c r="CE59" s="18">
        <f t="shared" si="155"/>
        <v>2.5442217008582055</v>
      </c>
      <c r="CG59" s="68">
        <f t="shared" si="133"/>
        <v>-47.287432325646684</v>
      </c>
      <c r="CH59" s="69">
        <f t="shared" si="134"/>
        <v>29.955237121031637</v>
      </c>
      <c r="CI59" s="69">
        <f t="shared" si="135"/>
        <v>-17.332195204615051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3.7279017455001324</v>
      </c>
      <c r="CN59" s="18">
        <f t="shared" si="156"/>
        <v>3.4901502652803762</v>
      </c>
      <c r="CO59" s="18">
        <f t="shared" si="156"/>
        <v>4.1897377075286482</v>
      </c>
      <c r="CP59" s="18">
        <f t="shared" si="156"/>
        <v>4.7174182450503732</v>
      </c>
      <c r="CR59" s="68">
        <f t="shared" si="137"/>
        <v>-16.633885146203806</v>
      </c>
      <c r="CS59" s="69">
        <f t="shared" si="138"/>
        <v>30.505078580833743</v>
      </c>
      <c r="CT59" s="69">
        <f t="shared" si="139"/>
        <v>13.871193434629941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0.15090488332835972</v>
      </c>
      <c r="C60" s="18">
        <f t="shared" si="148"/>
        <v>7.9097568660822265E-2</v>
      </c>
      <c r="D60" s="18">
        <f t="shared" si="148"/>
        <v>5.8694041056964422E-2</v>
      </c>
      <c r="E60" s="18">
        <f t="shared" si="148"/>
        <v>8.8663596498488706E-2</v>
      </c>
      <c r="F60" s="18">
        <f t="shared" si="148"/>
        <v>7.2890692695637443E-2</v>
      </c>
      <c r="H60" s="68">
        <f t="shared" si="105"/>
        <v>102.73604418450041</v>
      </c>
      <c r="I60" s="69">
        <f t="shared" si="106"/>
        <v>86.971325029902886</v>
      </c>
      <c r="J60" s="69">
        <f t="shared" si="107"/>
        <v>189.70736921440331</v>
      </c>
      <c r="L60" t="str">
        <f t="shared" si="140"/>
        <v>53 Skilled construction and building trades</v>
      </c>
      <c r="M60" s="18">
        <f t="shared" si="149"/>
        <v>0.26394888592430599</v>
      </c>
      <c r="N60" s="18">
        <f t="shared" si="149"/>
        <v>0.19238711000114445</v>
      </c>
      <c r="O60" s="18">
        <f t="shared" si="149"/>
        <v>0.17694192120710725</v>
      </c>
      <c r="P60" s="18">
        <f t="shared" si="149"/>
        <v>0.18313731318454626</v>
      </c>
      <c r="Q60" s="18">
        <f t="shared" si="149"/>
        <v>0.1533331043495326</v>
      </c>
      <c r="S60" s="68">
        <f t="shared" si="109"/>
        <v>43.818609222649521</v>
      </c>
      <c r="T60" s="69">
        <f t="shared" si="110"/>
        <v>66.40325814616449</v>
      </c>
      <c r="U60" s="69">
        <f t="shared" si="111"/>
        <v>110.221867368814</v>
      </c>
      <c r="W60" t="str">
        <f t="shared" si="141"/>
        <v>53 Skilled construction and building trades</v>
      </c>
      <c r="X60" s="18">
        <f t="shared" si="150"/>
        <v>0.54939431630611646</v>
      </c>
      <c r="Y60" s="18">
        <f t="shared" si="150"/>
        <v>0.39904005616657418</v>
      </c>
      <c r="Z60" s="18">
        <f t="shared" si="150"/>
        <v>0.34930811635025044</v>
      </c>
      <c r="AA60" s="18">
        <f t="shared" si="150"/>
        <v>0.39593301100825729</v>
      </c>
      <c r="AB60" s="18">
        <f t="shared" si="150"/>
        <v>0.35294698797822077</v>
      </c>
      <c r="AD60" s="68">
        <f t="shared" si="113"/>
        <v>25.01896588611217</v>
      </c>
      <c r="AE60" s="69">
        <f t="shared" si="114"/>
        <v>61.311285904604048</v>
      </c>
      <c r="AF60" s="69">
        <f t="shared" si="115"/>
        <v>86.330251790716233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0.9585610187785788</v>
      </c>
      <c r="AK60" s="18">
        <f t="shared" si="151"/>
        <v>0.8852553024626495</v>
      </c>
      <c r="AL60" s="18">
        <f t="shared" si="151"/>
        <v>1.0774365952618297</v>
      </c>
      <c r="AM60" s="18">
        <f t="shared" si="151"/>
        <v>1.020949851028178</v>
      </c>
      <c r="AO60" s="68">
        <f t="shared" si="117"/>
        <v>30.870227933367271</v>
      </c>
      <c r="AP60" s="69">
        <f t="shared" si="118"/>
        <v>67.234462027226655</v>
      </c>
      <c r="AQ60" s="69">
        <f t="shared" si="119"/>
        <v>98.104689960593944</v>
      </c>
      <c r="AS60" t="str">
        <f t="shared" si="143"/>
        <v>53 Skilled construction and building trades</v>
      </c>
      <c r="AT60" s="18">
        <f t="shared" si="152"/>
        <v>1.5794816421716631</v>
      </c>
      <c r="AU60" s="18">
        <f t="shared" si="152"/>
        <v>1.2828522703157978</v>
      </c>
      <c r="AV60" s="18">
        <f t="shared" si="152"/>
        <v>1.2298189007830878</v>
      </c>
      <c r="AW60" s="18">
        <f t="shared" si="152"/>
        <v>1.4288278177625369</v>
      </c>
      <c r="AX60" s="18">
        <f t="shared" si="152"/>
        <v>1.2364632943900791</v>
      </c>
      <c r="AZ60" s="68">
        <f t="shared" si="121"/>
        <v>20.774793647599683</v>
      </c>
      <c r="BA60" s="69">
        <f t="shared" si="122"/>
        <v>63.275208049906908</v>
      </c>
      <c r="BB60" s="69">
        <f t="shared" si="123"/>
        <v>84.050001697506588</v>
      </c>
      <c r="BD60" t="str">
        <f t="shared" si="144"/>
        <v>53 Skilled construction and building trades</v>
      </c>
      <c r="BE60" s="18">
        <f t="shared" si="153"/>
        <v>4.0017674700828776</v>
      </c>
      <c r="BF60" s="18">
        <f t="shared" si="153"/>
        <v>3.5348209050872534</v>
      </c>
      <c r="BG60" s="18">
        <f t="shared" si="153"/>
        <v>3.1980727715473729</v>
      </c>
      <c r="BH60" s="18">
        <f t="shared" si="153"/>
        <v>3.0936477725662903</v>
      </c>
      <c r="BI60" s="18">
        <f t="shared" si="153"/>
        <v>2.4672265398573687</v>
      </c>
      <c r="BK60" s="68">
        <f t="shared" si="125"/>
        <v>-13.569720902438807</v>
      </c>
      <c r="BL60" s="69">
        <f t="shared" si="126"/>
        <v>36.256498665621386</v>
      </c>
      <c r="BM60" s="69">
        <f t="shared" si="127"/>
        <v>22.686777763182583</v>
      </c>
      <c r="BO60" t="str">
        <f t="shared" si="145"/>
        <v>53 Skilled construction and building trades</v>
      </c>
      <c r="BP60" s="18">
        <f t="shared" si="154"/>
        <v>3.5982193176457899</v>
      </c>
      <c r="BQ60" s="18">
        <f t="shared" si="154"/>
        <v>3.2553131371832169</v>
      </c>
      <c r="BR60" s="18">
        <f t="shared" si="154"/>
        <v>3.5568338714803529</v>
      </c>
      <c r="BS60" s="18">
        <f t="shared" si="154"/>
        <v>3.518879719326732</v>
      </c>
      <c r="BT60" s="18">
        <f t="shared" si="154"/>
        <v>3.7461257760893054</v>
      </c>
      <c r="BV60" s="68">
        <f t="shared" si="129"/>
        <v>-11.184408132187285</v>
      </c>
      <c r="BW60" s="69">
        <f t="shared" si="130"/>
        <v>42.411180683531228</v>
      </c>
      <c r="BX60" s="69">
        <f t="shared" si="131"/>
        <v>31.226772551343945</v>
      </c>
      <c r="BZ60" t="str">
        <f t="shared" si="146"/>
        <v>53 Skilled construction and building trades</v>
      </c>
      <c r="CA60" s="18">
        <f t="shared" si="155"/>
        <v>2.949773062644836</v>
      </c>
      <c r="CB60" s="18">
        <f t="shared" si="155"/>
        <v>2.4977440722671012</v>
      </c>
      <c r="CC60" s="18">
        <f t="shared" si="155"/>
        <v>2.628970680654954</v>
      </c>
      <c r="CD60" s="18">
        <f t="shared" si="155"/>
        <v>2.814571050584358</v>
      </c>
      <c r="CE60" s="18">
        <f t="shared" si="155"/>
        <v>3.4052824808934581</v>
      </c>
      <c r="CG60" s="68">
        <f t="shared" si="133"/>
        <v>-16.292047985541199</v>
      </c>
      <c r="CH60" s="69">
        <f t="shared" si="134"/>
        <v>38.468078075929078</v>
      </c>
      <c r="CI60" s="69">
        <f t="shared" si="135"/>
        <v>22.176030090387879</v>
      </c>
      <c r="CK60" t="str">
        <f t="shared" si="147"/>
        <v>53 Skilled construction and building trades</v>
      </c>
      <c r="CL60" s="18">
        <f t="shared" si="156"/>
        <v>4.1315997615775801</v>
      </c>
      <c r="CM60" s="18">
        <f t="shared" si="156"/>
        <v>3.7862607594351387</v>
      </c>
      <c r="CN60" s="18">
        <f t="shared" si="156"/>
        <v>3.7297476088643915</v>
      </c>
      <c r="CO60" s="18">
        <f t="shared" si="156"/>
        <v>3.349052626754677</v>
      </c>
      <c r="CP60" s="18">
        <f t="shared" si="156"/>
        <v>1.2084007816668603</v>
      </c>
      <c r="CR60" s="68">
        <f t="shared" si="137"/>
        <v>-80.016992157258542</v>
      </c>
      <c r="CS60" s="69">
        <f t="shared" si="138"/>
        <v>15.186392659478928</v>
      </c>
      <c r="CT60" s="69">
        <f t="shared" si="139"/>
        <v>-64.830599497779602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0.490161325547885</v>
      </c>
      <c r="C61" s="18">
        <f t="shared" si="148"/>
        <v>0.38845272707168044</v>
      </c>
      <c r="D61" s="18">
        <f t="shared" si="148"/>
        <v>0.39723575554253604</v>
      </c>
      <c r="E61" s="18">
        <f t="shared" si="148"/>
        <v>0.47889047713639937</v>
      </c>
      <c r="F61" s="18">
        <f t="shared" si="148"/>
        <v>0.55382277449042094</v>
      </c>
      <c r="H61" s="68">
        <f t="shared" si="105"/>
        <v>127.60163653631236</v>
      </c>
      <c r="I61" s="69">
        <f t="shared" si="106"/>
        <v>89.6581509603688</v>
      </c>
      <c r="J61" s="69">
        <f t="shared" si="107"/>
        <v>217.25978749668116</v>
      </c>
      <c r="L61" t="str">
        <f t="shared" si="140"/>
        <v>54 Textiles, printing and other skilled trades</v>
      </c>
      <c r="M61" s="18">
        <f t="shared" si="149"/>
        <v>0.63896921110534455</v>
      </c>
      <c r="N61" s="18">
        <f t="shared" si="149"/>
        <v>0.55018064761341801</v>
      </c>
      <c r="O61" s="18">
        <f t="shared" si="149"/>
        <v>0.54139517447571583</v>
      </c>
      <c r="P61" s="18">
        <f t="shared" si="149"/>
        <v>0.59319061614254653</v>
      </c>
      <c r="Q61" s="18">
        <f t="shared" si="149"/>
        <v>0.70280791403643894</v>
      </c>
      <c r="S61" s="68">
        <f t="shared" si="109"/>
        <v>115.44288567744114</v>
      </c>
      <c r="T61" s="69">
        <f t="shared" si="110"/>
        <v>91.163201308016568</v>
      </c>
      <c r="U61" s="69">
        <f t="shared" si="111"/>
        <v>206.60608698545769</v>
      </c>
      <c r="W61" t="str">
        <f t="shared" si="141"/>
        <v>54 Textiles, printing and other skilled trades</v>
      </c>
      <c r="X61" s="18">
        <f t="shared" si="150"/>
        <v>0.92415158601922587</v>
      </c>
      <c r="Y61" s="18">
        <f t="shared" si="150"/>
        <v>0.78430241534799172</v>
      </c>
      <c r="Z61" s="18">
        <f t="shared" si="150"/>
        <v>0.76458080231887959</v>
      </c>
      <c r="AA61" s="18">
        <f t="shared" si="150"/>
        <v>0.91062866453089031</v>
      </c>
      <c r="AB61" s="18">
        <f t="shared" si="150"/>
        <v>1.0621975839980307</v>
      </c>
      <c r="AD61" s="68">
        <f t="shared" si="113"/>
        <v>71.89253605295329</v>
      </c>
      <c r="AE61" s="69">
        <f t="shared" si="114"/>
        <v>76.537784275700744</v>
      </c>
      <c r="AF61" s="69">
        <f t="shared" si="115"/>
        <v>148.43032032865403</v>
      </c>
      <c r="AH61" t="str">
        <f t="shared" si="142"/>
        <v>54 Textiles, printing and other skilled trades</v>
      </c>
      <c r="AI61" s="18">
        <f t="shared" si="151"/>
        <v>1.1697329317595166</v>
      </c>
      <c r="AJ61" s="18">
        <f t="shared" si="151"/>
        <v>1.1328090124574406</v>
      </c>
      <c r="AK61" s="18">
        <f t="shared" si="151"/>
        <v>1.2181601783917548</v>
      </c>
      <c r="AL61" s="18">
        <f t="shared" si="151"/>
        <v>1.3260622070330765</v>
      </c>
      <c r="AM61" s="18">
        <f t="shared" si="151"/>
        <v>1.5453123263823374</v>
      </c>
      <c r="AO61" s="68">
        <f t="shared" si="117"/>
        <v>43.951719193664793</v>
      </c>
      <c r="AP61" s="69">
        <f t="shared" si="118"/>
        <v>65.537263004322071</v>
      </c>
      <c r="AQ61" s="69">
        <f t="shared" si="119"/>
        <v>109.48898219798686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1.2784546471165392</v>
      </c>
      <c r="AW61" s="18">
        <f t="shared" si="152"/>
        <v>1.382579939343177</v>
      </c>
      <c r="AX61" s="18">
        <f t="shared" si="152"/>
        <v>1.4763885213653942</v>
      </c>
      <c r="AZ61" s="68">
        <f t="shared" si="121"/>
        <v>38.723990419085794</v>
      </c>
      <c r="BA61" s="69">
        <f t="shared" si="122"/>
        <v>63.322054053085566</v>
      </c>
      <c r="BB61" s="69">
        <f t="shared" si="123"/>
        <v>102.04604447217136</v>
      </c>
      <c r="BD61" t="str">
        <f t="shared" si="144"/>
        <v>54 Textiles, printing and other skilled trades</v>
      </c>
      <c r="BE61" s="18">
        <f t="shared" si="153"/>
        <v>2.6401481249298482</v>
      </c>
      <c r="BF61" s="18">
        <f t="shared" si="153"/>
        <v>2.4278156381288878</v>
      </c>
      <c r="BG61" s="18">
        <f t="shared" si="153"/>
        <v>2.344503209526855</v>
      </c>
      <c r="BH61" s="18">
        <f t="shared" si="153"/>
        <v>2.6209994713854994</v>
      </c>
      <c r="BI61" s="18">
        <f t="shared" si="153"/>
        <v>2.8320680029168179</v>
      </c>
      <c r="BK61" s="68">
        <f t="shared" si="125"/>
        <v>35.331244269008572</v>
      </c>
      <c r="BL61" s="69">
        <f t="shared" si="126"/>
        <v>51.585779122491161</v>
      </c>
      <c r="BM61" s="69">
        <f t="shared" si="127"/>
        <v>86.91702339149974</v>
      </c>
      <c r="BO61" t="str">
        <f t="shared" si="145"/>
        <v>54 Textiles, printing and other skilled trades</v>
      </c>
      <c r="BP61" s="18">
        <f t="shared" si="154"/>
        <v>2.7766933247421899</v>
      </c>
      <c r="BQ61" s="18">
        <f t="shared" si="154"/>
        <v>2.3356436834039069</v>
      </c>
      <c r="BR61" s="18">
        <f t="shared" si="154"/>
        <v>2.4910890845944342</v>
      </c>
      <c r="BS61" s="18">
        <f t="shared" si="154"/>
        <v>2.4475634206990415</v>
      </c>
      <c r="BT61" s="18">
        <f t="shared" si="154"/>
        <v>2.3874026366088561</v>
      </c>
      <c r="BV61" s="68">
        <f t="shared" si="129"/>
        <v>-19.182232176250245</v>
      </c>
      <c r="BW61" s="69">
        <f t="shared" si="130"/>
        <v>36.100839543154514</v>
      </c>
      <c r="BX61" s="69">
        <f t="shared" si="131"/>
        <v>16.918607366904268</v>
      </c>
      <c r="BZ61" t="str">
        <f t="shared" si="146"/>
        <v>54 Textiles, printing and other skilled trades</v>
      </c>
      <c r="CA61" s="18">
        <f t="shared" si="155"/>
        <v>3.4487316535705652</v>
      </c>
      <c r="CB61" s="18">
        <f t="shared" si="155"/>
        <v>3.1597959221588825</v>
      </c>
      <c r="CC61" s="18">
        <f t="shared" si="155"/>
        <v>3.4115987841427096</v>
      </c>
      <c r="CD61" s="18">
        <f t="shared" si="155"/>
        <v>3.8533250888838495</v>
      </c>
      <c r="CE61" s="18">
        <f t="shared" si="155"/>
        <v>4.750622505279174</v>
      </c>
      <c r="CG61" s="68">
        <f t="shared" si="133"/>
        <v>-10.010490188382281</v>
      </c>
      <c r="CH61" s="69">
        <f t="shared" si="134"/>
        <v>37.237668623958157</v>
      </c>
      <c r="CI61" s="69">
        <f t="shared" si="135"/>
        <v>27.227178435575876</v>
      </c>
      <c r="CK61" t="str">
        <f t="shared" si="147"/>
        <v>54 Textiles, printing and other skilled trades</v>
      </c>
      <c r="CL61" s="18">
        <f t="shared" si="156"/>
        <v>3.9520670576055585</v>
      </c>
      <c r="CM61" s="18">
        <f t="shared" si="156"/>
        <v>3.6297214126868669</v>
      </c>
      <c r="CN61" s="18">
        <f t="shared" si="156"/>
        <v>3.9575393843337316</v>
      </c>
      <c r="CO61" s="18">
        <f t="shared" si="156"/>
        <v>3.2903121518580956</v>
      </c>
      <c r="CP61" s="18">
        <f t="shared" si="156"/>
        <v>3.019687104426179</v>
      </c>
      <c r="CR61" s="68">
        <f t="shared" si="137"/>
        <v>-52.938474114527445</v>
      </c>
      <c r="CS61" s="69">
        <f t="shared" si="138"/>
        <v>18.086758145389599</v>
      </c>
      <c r="CT61" s="69">
        <f t="shared" si="139"/>
        <v>-34.85171596913785</v>
      </c>
    </row>
    <row r="62" spans="1:98" x14ac:dyDescent="0.2">
      <c r="A62" t="str">
        <f t="shared" si="103"/>
        <v>61 Caring personal service occupations</v>
      </c>
      <c r="B62" s="18">
        <f t="shared" si="148"/>
        <v>0.32268632057117369</v>
      </c>
      <c r="C62" s="18">
        <f t="shared" si="148"/>
        <v>0.30675027868680993</v>
      </c>
      <c r="D62" s="18">
        <f t="shared" si="148"/>
        <v>0.2896743023803065</v>
      </c>
      <c r="E62" s="18">
        <f t="shared" si="148"/>
        <v>0.3421297820820422</v>
      </c>
      <c r="F62" s="18">
        <f t="shared" si="148"/>
        <v>0.39241395557099462</v>
      </c>
      <c r="H62" s="68">
        <f t="shared" si="105"/>
        <v>121.150220402404</v>
      </c>
      <c r="I62" s="69">
        <f t="shared" si="106"/>
        <v>95.201572943611481</v>
      </c>
      <c r="J62" s="69">
        <f t="shared" si="107"/>
        <v>216.35179334601546</v>
      </c>
      <c r="L62" t="str">
        <f t="shared" si="140"/>
        <v>61 Caring personal service occupations</v>
      </c>
      <c r="M62" s="18">
        <f t="shared" si="149"/>
        <v>2.5243828352932858</v>
      </c>
      <c r="N62" s="18">
        <f t="shared" si="149"/>
        <v>2.8244920373483446</v>
      </c>
      <c r="O62" s="18">
        <f t="shared" si="149"/>
        <v>2.5673540453123445</v>
      </c>
      <c r="P62" s="18">
        <f t="shared" si="149"/>
        <v>3.0092459702089656</v>
      </c>
      <c r="Q62" s="18">
        <f t="shared" si="149"/>
        <v>3.4329606550899672</v>
      </c>
      <c r="S62" s="68">
        <f t="shared" si="109"/>
        <v>121.91821859452972</v>
      </c>
      <c r="T62" s="69">
        <f t="shared" si="110"/>
        <v>99.507016958196147</v>
      </c>
      <c r="U62" s="69">
        <f t="shared" si="111"/>
        <v>221.42523555272584</v>
      </c>
      <c r="W62" t="str">
        <f t="shared" si="141"/>
        <v>61 Caring personal service occupations</v>
      </c>
      <c r="X62" s="18">
        <f t="shared" si="150"/>
        <v>4.0893083511328925</v>
      </c>
      <c r="Y62" s="18">
        <f t="shared" si="150"/>
        <v>4.5231251305895785</v>
      </c>
      <c r="Z62" s="18">
        <f t="shared" si="150"/>
        <v>4.5340352838113978</v>
      </c>
      <c r="AA62" s="18">
        <f t="shared" si="150"/>
        <v>4.8902464452711261</v>
      </c>
      <c r="AB62" s="18">
        <f t="shared" si="150"/>
        <v>5.3691767889210844</v>
      </c>
      <c r="AD62" s="68">
        <f t="shared" si="113"/>
        <v>46.520336573550047</v>
      </c>
      <c r="AE62" s="69">
        <f t="shared" si="114"/>
        <v>79.302567259624212</v>
      </c>
      <c r="AF62" s="69">
        <f t="shared" si="115"/>
        <v>125.82290383317425</v>
      </c>
      <c r="AH62" t="str">
        <f t="shared" si="142"/>
        <v>61 Caring personal service occupations</v>
      </c>
      <c r="AI62" s="18">
        <f t="shared" si="151"/>
        <v>13.045600335687505</v>
      </c>
      <c r="AJ62" s="18">
        <f t="shared" si="151"/>
        <v>14.192822120889517</v>
      </c>
      <c r="AK62" s="18">
        <f t="shared" si="151"/>
        <v>14.26694485603285</v>
      </c>
      <c r="AL62" s="18">
        <f t="shared" si="151"/>
        <v>13.798186604942032</v>
      </c>
      <c r="AM62" s="18">
        <f t="shared" si="151"/>
        <v>13.401589912278014</v>
      </c>
      <c r="AO62" s="68">
        <f t="shared" si="117"/>
        <v>6.5934029888923273</v>
      </c>
      <c r="AP62" s="69">
        <f t="shared" si="118"/>
        <v>58.063706731216023</v>
      </c>
      <c r="AQ62" s="69">
        <f t="shared" si="119"/>
        <v>64.657109720108352</v>
      </c>
      <c r="AS62" t="str">
        <f t="shared" si="143"/>
        <v>61 Caring personal service occupations</v>
      </c>
      <c r="AT62" s="18">
        <f t="shared" si="152"/>
        <v>7.0029576501822257</v>
      </c>
      <c r="AU62" s="18">
        <f t="shared" si="152"/>
        <v>7.800633902087946</v>
      </c>
      <c r="AV62" s="18">
        <f t="shared" si="152"/>
        <v>7.941149589041574</v>
      </c>
      <c r="AW62" s="18">
        <f t="shared" si="152"/>
        <v>7.551189217998636</v>
      </c>
      <c r="AX62" s="18">
        <f t="shared" si="152"/>
        <v>7.5557818970318396</v>
      </c>
      <c r="AZ62" s="68">
        <f t="shared" si="121"/>
        <v>14.296327266765338</v>
      </c>
      <c r="BA62" s="69">
        <f t="shared" si="122"/>
        <v>61.513923920645851</v>
      </c>
      <c r="BB62" s="69">
        <f t="shared" si="123"/>
        <v>75.810251187411183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13.806646380267281</v>
      </c>
      <c r="BH62" s="18">
        <f t="shared" si="153"/>
        <v>14.317659256285307</v>
      </c>
      <c r="BI62" s="18">
        <f t="shared" si="153"/>
        <v>15.989901716760595</v>
      </c>
      <c r="BK62" s="68">
        <f t="shared" si="125"/>
        <v>29.748642208443872</v>
      </c>
      <c r="BL62" s="69">
        <f t="shared" si="126"/>
        <v>69.776893083363078</v>
      </c>
      <c r="BM62" s="69">
        <f t="shared" si="127"/>
        <v>99.525535291806946</v>
      </c>
      <c r="BO62" t="str">
        <f t="shared" si="145"/>
        <v>61 Caring personal service occupations</v>
      </c>
      <c r="BP62" s="18">
        <f t="shared" si="154"/>
        <v>9.6092409453448617</v>
      </c>
      <c r="BQ62" s="18">
        <f t="shared" si="154"/>
        <v>10.443326409198542</v>
      </c>
      <c r="BR62" s="18">
        <f t="shared" si="154"/>
        <v>9.3297601559314938</v>
      </c>
      <c r="BS62" s="18">
        <f t="shared" si="154"/>
        <v>9.7883113683797429</v>
      </c>
      <c r="BT62" s="18">
        <f t="shared" si="154"/>
        <v>9.9960846545762099</v>
      </c>
      <c r="BV62" s="68">
        <f t="shared" si="129"/>
        <v>-9.6496401084225933</v>
      </c>
      <c r="BW62" s="69">
        <f t="shared" si="130"/>
        <v>48.653605480165595</v>
      </c>
      <c r="BX62" s="69">
        <f t="shared" si="131"/>
        <v>39.003965371743007</v>
      </c>
      <c r="BZ62" t="str">
        <f t="shared" si="146"/>
        <v>61 Caring personal service occupations</v>
      </c>
      <c r="CA62" s="18">
        <f t="shared" si="155"/>
        <v>4.3253311712766225</v>
      </c>
      <c r="CB62" s="18">
        <f t="shared" si="155"/>
        <v>3.0046040001488521</v>
      </c>
      <c r="CC62" s="18">
        <f t="shared" si="155"/>
        <v>2.657051945105283</v>
      </c>
      <c r="CD62" s="18">
        <f t="shared" si="155"/>
        <v>2.1037938836660195</v>
      </c>
      <c r="CE62" s="18">
        <f t="shared" si="155"/>
        <v>2.5179349589650446</v>
      </c>
      <c r="CG62" s="68">
        <f t="shared" si="133"/>
        <v>-38.758787867597967</v>
      </c>
      <c r="CH62" s="69">
        <f t="shared" si="134"/>
        <v>24.500054306431419</v>
      </c>
      <c r="CI62" s="69">
        <f t="shared" si="135"/>
        <v>-14.258733561166546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1.6190084661562398</v>
      </c>
      <c r="CO62" s="18">
        <f t="shared" si="156"/>
        <v>1.9890500429992797</v>
      </c>
      <c r="CP62" s="18">
        <f t="shared" si="156"/>
        <v>2.3287863078260185</v>
      </c>
      <c r="CR62" s="68">
        <f t="shared" si="137"/>
        <v>-11.282391830457762</v>
      </c>
      <c r="CS62" s="69">
        <f t="shared" si="138"/>
        <v>25.566584477808053</v>
      </c>
      <c r="CT62" s="69">
        <f t="shared" si="139"/>
        <v>14.284192647350288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0.17912214708242152</v>
      </c>
      <c r="C63" s="18">
        <f t="shared" si="148"/>
        <v>0.16673786384464853</v>
      </c>
      <c r="D63" s="18">
        <f t="shared" si="148"/>
        <v>0.15168844511446564</v>
      </c>
      <c r="E63" s="18">
        <f t="shared" si="148"/>
        <v>0.15858079267950217</v>
      </c>
      <c r="F63" s="18">
        <f t="shared" si="148"/>
        <v>0.18346574890008763</v>
      </c>
      <c r="H63" s="68">
        <f t="shared" si="105"/>
        <v>97.449210107524252</v>
      </c>
      <c r="I63" s="69">
        <f t="shared" si="106"/>
        <v>82.958639614500768</v>
      </c>
      <c r="J63" s="69">
        <f t="shared" si="107"/>
        <v>180.40784972202505</v>
      </c>
      <c r="L63" t="str">
        <f t="shared" si="140"/>
        <v>62 Leisure, travel and related personal service occupations</v>
      </c>
      <c r="M63" s="18">
        <f t="shared" si="149"/>
        <v>0.45626996428183741</v>
      </c>
      <c r="N63" s="18">
        <f t="shared" si="149"/>
        <v>0.45615976231201177</v>
      </c>
      <c r="O63" s="18">
        <f t="shared" si="149"/>
        <v>0.41373173967374904</v>
      </c>
      <c r="P63" s="18">
        <f t="shared" si="149"/>
        <v>0.39933177534547454</v>
      </c>
      <c r="Q63" s="18">
        <f t="shared" si="149"/>
        <v>0.39125757107205406</v>
      </c>
      <c r="S63" s="68">
        <f t="shared" si="109"/>
        <v>56.94728592487197</v>
      </c>
      <c r="T63" s="69">
        <f t="shared" si="110"/>
        <v>69.896145180541012</v>
      </c>
      <c r="U63" s="69">
        <f t="shared" si="111"/>
        <v>126.84343110541299</v>
      </c>
      <c r="W63" t="str">
        <f t="shared" si="141"/>
        <v>62 Leisure, travel and related personal service occupations</v>
      </c>
      <c r="X63" s="18">
        <f t="shared" si="150"/>
        <v>1.0445588261586622</v>
      </c>
      <c r="Y63" s="18">
        <f t="shared" si="150"/>
        <v>1.1325743947682181</v>
      </c>
      <c r="Z63" s="18">
        <f t="shared" si="150"/>
        <v>1.2057512346731623</v>
      </c>
      <c r="AA63" s="18">
        <f t="shared" si="150"/>
        <v>1.3349844227084997</v>
      </c>
      <c r="AB63" s="18">
        <f t="shared" si="150"/>
        <v>1.5910601802201521</v>
      </c>
      <c r="AD63" s="68">
        <f t="shared" si="113"/>
        <v>63.269096868903993</v>
      </c>
      <c r="AE63" s="69">
        <f t="shared" si="114"/>
        <v>78.197854278861925</v>
      </c>
      <c r="AF63" s="69">
        <f t="shared" si="115"/>
        <v>141.46695114776594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2.6634633737533777</v>
      </c>
      <c r="AL63" s="18">
        <f t="shared" si="151"/>
        <v>2.7220581990977673</v>
      </c>
      <c r="AM63" s="18">
        <f t="shared" si="151"/>
        <v>3.1526540945271777</v>
      </c>
      <c r="AO63" s="68">
        <f t="shared" si="117"/>
        <v>34.318112272360054</v>
      </c>
      <c r="AP63" s="69">
        <f t="shared" si="118"/>
        <v>67.215810737998737</v>
      </c>
      <c r="AQ63" s="69">
        <f t="shared" si="119"/>
        <v>101.53392301035879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3.3786079048149431</v>
      </c>
      <c r="AW63" s="18">
        <f t="shared" si="152"/>
        <v>3.5106163493198221</v>
      </c>
      <c r="AX63" s="18">
        <f t="shared" si="152"/>
        <v>4.2256736481790336</v>
      </c>
      <c r="AZ63" s="68">
        <f t="shared" si="121"/>
        <v>50.243052404012758</v>
      </c>
      <c r="BA63" s="69">
        <f t="shared" si="122"/>
        <v>73.895293808015097</v>
      </c>
      <c r="BB63" s="69">
        <f t="shared" si="123"/>
        <v>124.13834621202784</v>
      </c>
      <c r="BD63" t="str">
        <f t="shared" si="144"/>
        <v>62 Leisure, travel and related personal service occupations</v>
      </c>
      <c r="BE63" s="18">
        <f t="shared" si="153"/>
        <v>2.7607417589113297</v>
      </c>
      <c r="BF63" s="18">
        <f t="shared" si="153"/>
        <v>2.7073540967995262</v>
      </c>
      <c r="BG63" s="18">
        <f t="shared" si="153"/>
        <v>2.9786975929043682</v>
      </c>
      <c r="BH63" s="18">
        <f t="shared" si="153"/>
        <v>2.6899874068570218</v>
      </c>
      <c r="BI63" s="18">
        <f t="shared" si="153"/>
        <v>2.4256845290207658</v>
      </c>
      <c r="BK63" s="68">
        <f t="shared" si="125"/>
        <v>-8.766752738327158</v>
      </c>
      <c r="BL63" s="69">
        <f t="shared" si="126"/>
        <v>45.665245446296616</v>
      </c>
      <c r="BM63" s="69">
        <f t="shared" si="127"/>
        <v>36.89849270796946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2.8859484796110633</v>
      </c>
      <c r="BR63" s="18">
        <f t="shared" si="154"/>
        <v>2.9054371744281466</v>
      </c>
      <c r="BS63" s="18">
        <f t="shared" si="154"/>
        <v>2.6459326266588281</v>
      </c>
      <c r="BT63" s="18">
        <f t="shared" si="154"/>
        <v>2.3684709243724003</v>
      </c>
      <c r="BV63" s="68">
        <f t="shared" si="129"/>
        <v>-31.257232958469892</v>
      </c>
      <c r="BW63" s="69">
        <f t="shared" si="130"/>
        <v>38.646060405683343</v>
      </c>
      <c r="BX63" s="69">
        <f t="shared" si="131"/>
        <v>7.3888274472134459</v>
      </c>
      <c r="BZ63" t="str">
        <f t="shared" si="146"/>
        <v>62 Leisure, travel and related personal service occupations</v>
      </c>
      <c r="CA63" s="18">
        <f t="shared" si="155"/>
        <v>2.4288824247881475</v>
      </c>
      <c r="CB63" s="18">
        <f t="shared" si="155"/>
        <v>2.7857628937394368</v>
      </c>
      <c r="CC63" s="18">
        <f t="shared" si="155"/>
        <v>2.9770282086245952</v>
      </c>
      <c r="CD63" s="18">
        <f t="shared" si="155"/>
        <v>2.9650277084742305</v>
      </c>
      <c r="CE63" s="18">
        <f t="shared" si="155"/>
        <v>3.019024505907177</v>
      </c>
      <c r="CG63" s="68">
        <f t="shared" si="133"/>
        <v>-34.463536253094816</v>
      </c>
      <c r="CH63" s="69">
        <f t="shared" si="134"/>
        <v>35.091149728526808</v>
      </c>
      <c r="CI63" s="69">
        <f t="shared" si="135"/>
        <v>0.62761347543199664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2.8958728176002912</v>
      </c>
      <c r="CN63" s="18">
        <f t="shared" si="156"/>
        <v>2.8005295775045997</v>
      </c>
      <c r="CO63" s="18">
        <f t="shared" si="156"/>
        <v>2.2825113570937425</v>
      </c>
      <c r="CP63" s="18">
        <f t="shared" si="156"/>
        <v>1.8008834913548271</v>
      </c>
      <c r="CR63" s="68">
        <f t="shared" si="137"/>
        <v>-60.337986443819524</v>
      </c>
      <c r="CS63" s="69">
        <f t="shared" si="138"/>
        <v>18.116930183256741</v>
      </c>
      <c r="CT63" s="69">
        <f t="shared" si="139"/>
        <v>-42.221056260562783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1.7090884934874956E-2</v>
      </c>
      <c r="D64" s="18">
        <f t="shared" si="148"/>
        <v>1.6022558442076156E-2</v>
      </c>
      <c r="E64" s="18">
        <f t="shared" si="148"/>
        <v>1.8597467984537423E-2</v>
      </c>
      <c r="F64" s="18">
        <f t="shared" si="148"/>
        <v>1.8934817310107301E-2</v>
      </c>
      <c r="H64" s="68">
        <f t="shared" si="105"/>
        <v>92.922178419870676</v>
      </c>
      <c r="I64" s="69">
        <f t="shared" si="106"/>
        <v>92.517727868959568</v>
      </c>
      <c r="J64" s="69">
        <f t="shared" si="107"/>
        <v>185.43990628883026</v>
      </c>
      <c r="L64" t="str">
        <f t="shared" si="140"/>
        <v>63 Community and civil enforcement occupations</v>
      </c>
      <c r="M64" s="18">
        <f t="shared" si="149"/>
        <v>3.9974490488592647E-2</v>
      </c>
      <c r="N64" s="18">
        <f t="shared" si="149"/>
        <v>2.8752013104806799E-2</v>
      </c>
      <c r="O64" s="18">
        <f t="shared" si="149"/>
        <v>3.4973027600064405E-2</v>
      </c>
      <c r="P64" s="18">
        <f t="shared" si="149"/>
        <v>2.8013294445165537E-2</v>
      </c>
      <c r="Q64" s="18">
        <f t="shared" si="149"/>
        <v>2.9960738716818241E-2</v>
      </c>
      <c r="S64" s="68">
        <f t="shared" si="109"/>
        <v>42.176946019842802</v>
      </c>
      <c r="T64" s="69">
        <f t="shared" si="110"/>
        <v>64.312629173543883</v>
      </c>
      <c r="U64" s="69">
        <f t="shared" si="111"/>
        <v>106.48957519338668</v>
      </c>
      <c r="W64" t="str">
        <f t="shared" si="141"/>
        <v>63 Community and civil enforcement occupations</v>
      </c>
      <c r="X64" s="18">
        <f t="shared" si="150"/>
        <v>8.7129838353480107E-2</v>
      </c>
      <c r="Y64" s="18">
        <f t="shared" si="150"/>
        <v>7.3462796250298751E-2</v>
      </c>
      <c r="Z64" s="18">
        <f t="shared" si="150"/>
        <v>7.7269653446877376E-2</v>
      </c>
      <c r="AA64" s="18">
        <f t="shared" si="150"/>
        <v>8.033421454751441E-2</v>
      </c>
      <c r="AB64" s="18">
        <f t="shared" si="150"/>
        <v>8.7010078434765173E-2</v>
      </c>
      <c r="AD64" s="68">
        <f t="shared" si="113"/>
        <v>39.327131146473668</v>
      </c>
      <c r="AE64" s="69">
        <f t="shared" si="114"/>
        <v>76.67560234436425</v>
      </c>
      <c r="AF64" s="69">
        <f t="shared" si="115"/>
        <v>116.00273349083791</v>
      </c>
      <c r="AH64" t="str">
        <f t="shared" si="142"/>
        <v>63 Community and civil enforcement occupations</v>
      </c>
      <c r="AI64" s="18">
        <f t="shared" si="151"/>
        <v>8.4679894050968554E-2</v>
      </c>
      <c r="AJ64" s="18">
        <f t="shared" si="151"/>
        <v>7.1355936948651583E-2</v>
      </c>
      <c r="AK64" s="18">
        <f t="shared" si="151"/>
        <v>8.8659407497155493E-2</v>
      </c>
      <c r="AL64" s="18">
        <f t="shared" si="151"/>
        <v>7.1469181015469174E-2</v>
      </c>
      <c r="AM64" s="18">
        <f t="shared" si="151"/>
        <v>7.8204241977965938E-2</v>
      </c>
      <c r="AO64" s="68">
        <f t="shared" si="117"/>
        <v>9.4559275123804576E-2</v>
      </c>
      <c r="AP64" s="69">
        <f t="shared" si="118"/>
        <v>52.443063720407302</v>
      </c>
      <c r="AQ64" s="69">
        <f t="shared" si="119"/>
        <v>52.537622995531109</v>
      </c>
      <c r="AS64" t="str">
        <f t="shared" si="143"/>
        <v>63 Community and civil enforcement occupations</v>
      </c>
      <c r="AT64" s="18">
        <f t="shared" si="152"/>
        <v>8.7914060080056242E-2</v>
      </c>
      <c r="AU64" s="18">
        <f t="shared" si="152"/>
        <v>6.4810118475562006E-2</v>
      </c>
      <c r="AV64" s="18">
        <f t="shared" si="152"/>
        <v>7.7171174055218866E-2</v>
      </c>
      <c r="AW64" s="18">
        <f t="shared" si="152"/>
        <v>5.9240225201223691E-2</v>
      </c>
      <c r="AX64" s="18">
        <f t="shared" si="152"/>
        <v>5.6984914712729415E-2</v>
      </c>
      <c r="AZ64" s="68">
        <f t="shared" si="121"/>
        <v>-11.296443243097096</v>
      </c>
      <c r="BA64" s="69">
        <f t="shared" si="122"/>
        <v>51.834294116702573</v>
      </c>
      <c r="BB64" s="69">
        <f t="shared" si="123"/>
        <v>40.537850873605471</v>
      </c>
      <c r="BD64" t="str">
        <f t="shared" si="144"/>
        <v>63 Community and civil enforcement occupations</v>
      </c>
      <c r="BE64" s="18">
        <f t="shared" si="153"/>
        <v>9.2057615898645653E-2</v>
      </c>
      <c r="BF64" s="18">
        <f t="shared" si="153"/>
        <v>6.0498382495765057E-2</v>
      </c>
      <c r="BG64" s="18">
        <f t="shared" si="153"/>
        <v>8.4503787332236152E-2</v>
      </c>
      <c r="BH64" s="18">
        <f t="shared" si="153"/>
        <v>5.337350852123935E-2</v>
      </c>
      <c r="BI64" s="18">
        <f t="shared" si="153"/>
        <v>6.006078907374237E-2</v>
      </c>
      <c r="BK64" s="68">
        <f t="shared" si="125"/>
        <v>-20.373048540793288</v>
      </c>
      <c r="BL64" s="69">
        <f t="shared" si="126"/>
        <v>29.135545924464324</v>
      </c>
      <c r="BM64" s="69">
        <f t="shared" si="127"/>
        <v>8.7624973836710343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0.10210366368241705</v>
      </c>
      <c r="BR64" s="18">
        <f t="shared" si="154"/>
        <v>0.14087605367255346</v>
      </c>
      <c r="BS64" s="18">
        <f t="shared" si="154"/>
        <v>9.9122730125886155E-2</v>
      </c>
      <c r="BT64" s="18">
        <f t="shared" si="154"/>
        <v>0.11559826055409217</v>
      </c>
      <c r="BV64" s="68">
        <f t="shared" si="129"/>
        <v>-30.803430788958359</v>
      </c>
      <c r="BW64" s="69">
        <f t="shared" si="130"/>
        <v>31.720022464061614</v>
      </c>
      <c r="BX64" s="69">
        <f t="shared" si="131"/>
        <v>0.91659167510325601</v>
      </c>
      <c r="BZ64" t="str">
        <f t="shared" si="146"/>
        <v>63 Community and civil enforcement occupations</v>
      </c>
      <c r="CA64" s="18">
        <f t="shared" si="155"/>
        <v>0.16119400792778063</v>
      </c>
      <c r="CB64" s="18">
        <f t="shared" si="155"/>
        <v>0.13801015781398404</v>
      </c>
      <c r="CC64" s="18">
        <f t="shared" si="155"/>
        <v>0.18687367799069951</v>
      </c>
      <c r="CD64" s="18">
        <f t="shared" si="155"/>
        <v>0.14386339513190466</v>
      </c>
      <c r="CE64" s="18">
        <f t="shared" si="155"/>
        <v>0.17846251140535549</v>
      </c>
      <c r="CG64" s="68">
        <f t="shared" si="133"/>
        <v>-38.283941469757785</v>
      </c>
      <c r="CH64" s="69">
        <f t="shared" si="134"/>
        <v>29.30275174818917</v>
      </c>
      <c r="CI64" s="69">
        <f t="shared" si="135"/>
        <v>-8.9811897215686116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0.10013770718078602</v>
      </c>
      <c r="CN64" s="18">
        <f t="shared" si="156"/>
        <v>0.15274802530215609</v>
      </c>
      <c r="CO64" s="18">
        <f t="shared" si="156"/>
        <v>7.8029462760252064E-2</v>
      </c>
      <c r="CP64" s="18">
        <f t="shared" si="156"/>
        <v>6.8925702453906779E-2</v>
      </c>
      <c r="CR64" s="68">
        <f t="shared" si="137"/>
        <v>-72.168609691804846</v>
      </c>
      <c r="CS64" s="69">
        <f t="shared" si="138"/>
        <v>10.387192332651388</v>
      </c>
      <c r="CT64" s="69">
        <f t="shared" si="139"/>
        <v>-61.781417359153458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1.1982287410772869</v>
      </c>
      <c r="C65" s="18">
        <f t="shared" si="157"/>
        <v>1.039399595602623</v>
      </c>
      <c r="D65" s="18">
        <f t="shared" si="157"/>
        <v>0.92926598955173012</v>
      </c>
      <c r="E65" s="18">
        <f t="shared" si="157"/>
        <v>0.96371410792094858</v>
      </c>
      <c r="F65" s="18">
        <f t="shared" si="157"/>
        <v>1.0074465067042706</v>
      </c>
      <c r="H65" s="68">
        <f t="shared" si="105"/>
        <v>76.984345855995713</v>
      </c>
      <c r="I65" s="69">
        <f t="shared" si="106"/>
        <v>70.007076191590869</v>
      </c>
      <c r="J65" s="69">
        <f t="shared" si="107"/>
        <v>146.99142204758658</v>
      </c>
      <c r="L65" t="str">
        <f t="shared" si="140"/>
        <v>71 Sales occupations</v>
      </c>
      <c r="M65" s="18">
        <f t="shared" ref="M65:Q70" si="158">M28/M$35*100</f>
        <v>1.9493323541921153</v>
      </c>
      <c r="N65" s="18">
        <f t="shared" si="158"/>
        <v>1.6621778956688431</v>
      </c>
      <c r="O65" s="18">
        <f t="shared" si="158"/>
        <v>1.682421048537762</v>
      </c>
      <c r="P65" s="18">
        <f t="shared" si="158"/>
        <v>1.7885110556436921</v>
      </c>
      <c r="Q65" s="18">
        <f t="shared" si="158"/>
        <v>1.984475850048949</v>
      </c>
      <c r="S65" s="68">
        <f t="shared" si="109"/>
        <v>95.758676329208058</v>
      </c>
      <c r="T65" s="69">
        <f t="shared" si="110"/>
        <v>73.907939276734353</v>
      </c>
      <c r="U65" s="69">
        <f t="shared" si="111"/>
        <v>169.66661560594244</v>
      </c>
      <c r="W65" t="str">
        <f t="shared" si="141"/>
        <v>71 Sales occupations</v>
      </c>
      <c r="X65" s="18">
        <f t="shared" ref="X65:AB70" si="159">X28/X$35*100</f>
        <v>3.9313717991847525</v>
      </c>
      <c r="Y65" s="18">
        <f t="shared" si="159"/>
        <v>3.3677531534392608</v>
      </c>
      <c r="Z65" s="18">
        <f t="shared" si="159"/>
        <v>3.5566225565147964</v>
      </c>
      <c r="AA65" s="18">
        <f t="shared" si="159"/>
        <v>3.6939979877788152</v>
      </c>
      <c r="AB65" s="18">
        <f t="shared" si="159"/>
        <v>4.1001086748208726</v>
      </c>
      <c r="AD65" s="68">
        <f t="shared" si="113"/>
        <v>42.637161764116492</v>
      </c>
      <c r="AE65" s="69">
        <f t="shared" si="114"/>
        <v>64.151544995630132</v>
      </c>
      <c r="AF65" s="69">
        <f t="shared" si="115"/>
        <v>106.78870675974663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4.1060616580743003</v>
      </c>
      <c r="AK65" s="18">
        <f t="shared" si="160"/>
        <v>4.3753343586345315</v>
      </c>
      <c r="AL65" s="18">
        <f t="shared" si="160"/>
        <v>4.3888119985018639</v>
      </c>
      <c r="AM65" s="18">
        <f t="shared" si="160"/>
        <v>4.7783705413270967</v>
      </c>
      <c r="AO65" s="68">
        <f t="shared" si="117"/>
        <v>23.929176203959866</v>
      </c>
      <c r="AP65" s="69">
        <f t="shared" si="118"/>
        <v>57.889370901856452</v>
      </c>
      <c r="AQ65" s="69">
        <f t="shared" si="119"/>
        <v>81.818547105816322</v>
      </c>
      <c r="AS65" t="str">
        <f t="shared" si="143"/>
        <v>71 Sales occupations</v>
      </c>
      <c r="AT65" s="18">
        <f t="shared" ref="AT65:AX70" si="161">AT28/AT$35*100</f>
        <v>4.0152344691707871</v>
      </c>
      <c r="AU65" s="18">
        <f t="shared" si="161"/>
        <v>3.3653019894414693</v>
      </c>
      <c r="AV65" s="18">
        <f t="shared" si="161"/>
        <v>3.4952953075907978</v>
      </c>
      <c r="AW65" s="18">
        <f t="shared" si="161"/>
        <v>3.3598646833727708</v>
      </c>
      <c r="AX65" s="18">
        <f t="shared" si="161"/>
        <v>3.4884290024073956</v>
      </c>
      <c r="AZ65" s="68">
        <f t="shared" si="121"/>
        <v>19.889804936786629</v>
      </c>
      <c r="BA65" s="69">
        <f t="shared" si="122"/>
        <v>49.427818848306224</v>
      </c>
      <c r="BB65" s="69">
        <f t="shared" si="123"/>
        <v>69.317623785092849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7.1484539418460988</v>
      </c>
      <c r="BG65" s="18">
        <f t="shared" si="162"/>
        <v>7.6193165337222712</v>
      </c>
      <c r="BH65" s="18">
        <f t="shared" si="162"/>
        <v>7.5917772373118169</v>
      </c>
      <c r="BI65" s="18">
        <f t="shared" si="162"/>
        <v>7.7845538856661944</v>
      </c>
      <c r="BK65" s="68">
        <f t="shared" si="125"/>
        <v>14.462424905547792</v>
      </c>
      <c r="BL65" s="69">
        <f t="shared" si="126"/>
        <v>50.422766862256054</v>
      </c>
      <c r="BM65" s="69">
        <f t="shared" si="127"/>
        <v>64.885191767803846</v>
      </c>
      <c r="BO65" t="str">
        <f t="shared" si="145"/>
        <v>71 Sales occupations</v>
      </c>
      <c r="BP65" s="18">
        <f t="shared" ref="BP65:BT70" si="163">BP28/BP$35*100</f>
        <v>8.828649744386146</v>
      </c>
      <c r="BQ65" s="18">
        <f t="shared" si="163"/>
        <v>7.3953018864813602</v>
      </c>
      <c r="BR65" s="18">
        <f t="shared" si="163"/>
        <v>7.4338081470115798</v>
      </c>
      <c r="BS65" s="18">
        <f t="shared" si="163"/>
        <v>7.5058934656104288</v>
      </c>
      <c r="BT65" s="18">
        <f t="shared" si="163"/>
        <v>7.3293703584362335</v>
      </c>
      <c r="BV65" s="68">
        <f t="shared" si="129"/>
        <v>-16.856986834517262</v>
      </c>
      <c r="BW65" s="69">
        <f t="shared" si="130"/>
        <v>42.45194264683542</v>
      </c>
      <c r="BX65" s="69">
        <f t="shared" si="131"/>
        <v>25.594955812318165</v>
      </c>
      <c r="BZ65" t="str">
        <f t="shared" si="146"/>
        <v>71 Sales occupations</v>
      </c>
      <c r="CA65" s="18">
        <f t="shared" ref="CA65:CE70" si="164">CA28/CA$35*100</f>
        <v>8.6126427730097888</v>
      </c>
      <c r="CB65" s="18">
        <f t="shared" si="164"/>
        <v>7.7201346841433889</v>
      </c>
      <c r="CC65" s="18">
        <f t="shared" si="164"/>
        <v>7.9538855387277563</v>
      </c>
      <c r="CD65" s="18">
        <f t="shared" si="164"/>
        <v>7.3623499808357122</v>
      </c>
      <c r="CE65" s="18">
        <f t="shared" si="164"/>
        <v>5.0912877186798378</v>
      </c>
      <c r="CG65" s="68">
        <f t="shared" si="133"/>
        <v>-58.633610306156747</v>
      </c>
      <c r="CH65" s="69">
        <f t="shared" si="134"/>
        <v>25.878429845598738</v>
      </c>
      <c r="CI65" s="69">
        <f t="shared" si="135"/>
        <v>-32.755180460558016</v>
      </c>
      <c r="CK65" t="str">
        <f t="shared" si="147"/>
        <v>71 Sales occupations</v>
      </c>
      <c r="CL65" s="18">
        <f t="shared" ref="CL65:CP70" si="165">CL28/CL$35*100</f>
        <v>10.462346785590423</v>
      </c>
      <c r="CM65" s="18">
        <f t="shared" si="165"/>
        <v>8.6242130094826877</v>
      </c>
      <c r="CN65" s="18">
        <f t="shared" si="165"/>
        <v>8.7930876333559524</v>
      </c>
      <c r="CO65" s="18">
        <f t="shared" si="165"/>
        <v>7.9131784675228811</v>
      </c>
      <c r="CP65" s="18">
        <f t="shared" si="165"/>
        <v>6.5329766517549572</v>
      </c>
      <c r="CR65" s="68">
        <f t="shared" si="137"/>
        <v>-54.175365453678346</v>
      </c>
      <c r="CS65" s="69">
        <f t="shared" si="138"/>
        <v>16.390410416806585</v>
      </c>
      <c r="CT65" s="69">
        <f t="shared" si="139"/>
        <v>-37.784955036871757</v>
      </c>
    </row>
    <row r="66" spans="1:98" x14ac:dyDescent="0.2">
      <c r="A66" t="str">
        <f t="shared" si="103"/>
        <v>72 Customer service occupations</v>
      </c>
      <c r="B66" s="18">
        <f t="shared" si="157"/>
        <v>0.34055439472312798</v>
      </c>
      <c r="C66" s="18">
        <f t="shared" si="157"/>
        <v>0.31661286261927396</v>
      </c>
      <c r="D66" s="18">
        <f t="shared" si="157"/>
        <v>0.320774387071256</v>
      </c>
      <c r="E66" s="18">
        <f t="shared" si="157"/>
        <v>0.3894665971239058</v>
      </c>
      <c r="F66" s="18">
        <f t="shared" si="157"/>
        <v>0.42215859955841478</v>
      </c>
      <c r="H66" s="68">
        <f t="shared" si="105"/>
        <v>114.84678487047543</v>
      </c>
      <c r="I66" s="69">
        <f t="shared" si="106"/>
        <v>75.92644843627393</v>
      </c>
      <c r="J66" s="69">
        <f t="shared" si="107"/>
        <v>190.77323330674938</v>
      </c>
      <c r="L66" t="str">
        <f t="shared" si="140"/>
        <v>72 Customer service occupations</v>
      </c>
      <c r="M66" s="18">
        <f t="shared" si="158"/>
        <v>0.55643914337868394</v>
      </c>
      <c r="N66" s="18">
        <f t="shared" si="158"/>
        <v>0.58661937848974366</v>
      </c>
      <c r="O66" s="18">
        <f t="shared" si="158"/>
        <v>0.56647772448273837</v>
      </c>
      <c r="P66" s="18">
        <f t="shared" si="158"/>
        <v>0.64521963342324173</v>
      </c>
      <c r="Q66" s="18">
        <f t="shared" si="158"/>
        <v>0.7013928422514778</v>
      </c>
      <c r="S66" s="68">
        <f t="shared" si="109"/>
        <v>105.4889095168577</v>
      </c>
      <c r="T66" s="69">
        <f t="shared" si="110"/>
        <v>77.666701013358264</v>
      </c>
      <c r="U66" s="69">
        <f t="shared" si="111"/>
        <v>183.15561053021599</v>
      </c>
      <c r="W66" t="str">
        <f t="shared" si="141"/>
        <v>72 Customer service occupations</v>
      </c>
      <c r="X66" s="18">
        <f t="shared" si="159"/>
        <v>1.1478333841102761</v>
      </c>
      <c r="Y66" s="18">
        <f t="shared" si="159"/>
        <v>1.1445267075693697</v>
      </c>
      <c r="Z66" s="18">
        <f t="shared" si="159"/>
        <v>1.1933190410623082</v>
      </c>
      <c r="AA66" s="18">
        <f t="shared" si="159"/>
        <v>1.3283867638864555</v>
      </c>
      <c r="AB66" s="18">
        <f t="shared" si="159"/>
        <v>1.5088697013381716</v>
      </c>
      <c r="AD66" s="68">
        <f t="shared" si="113"/>
        <v>56.448090360588978</v>
      </c>
      <c r="AE66" s="69">
        <f t="shared" si="114"/>
        <v>65.092527517456517</v>
      </c>
      <c r="AF66" s="69">
        <f t="shared" si="115"/>
        <v>121.54061787804551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1.4322738309435377</v>
      </c>
      <c r="AK66" s="18">
        <f t="shared" si="160"/>
        <v>1.5522357520902375</v>
      </c>
      <c r="AL66" s="18">
        <f t="shared" si="160"/>
        <v>1.7913040376131844</v>
      </c>
      <c r="AM66" s="18">
        <f t="shared" si="160"/>
        <v>2.0339797932757877</v>
      </c>
      <c r="AO66" s="68">
        <f t="shared" si="117"/>
        <v>48.694168746379361</v>
      </c>
      <c r="AP66" s="69">
        <f t="shared" si="118"/>
        <v>66.51224917443605</v>
      </c>
      <c r="AQ66" s="69">
        <f t="shared" si="119"/>
        <v>115.20641792081538</v>
      </c>
      <c r="AS66" t="str">
        <f t="shared" si="143"/>
        <v>72 Customer service occupations</v>
      </c>
      <c r="AT66" s="18">
        <f t="shared" si="161"/>
        <v>1.5515768990204104</v>
      </c>
      <c r="AU66" s="18">
        <f t="shared" si="161"/>
        <v>1.5517800817723078</v>
      </c>
      <c r="AV66" s="18">
        <f t="shared" si="161"/>
        <v>1.6441684382641653</v>
      </c>
      <c r="AW66" s="18">
        <f t="shared" si="161"/>
        <v>1.7806960182068134</v>
      </c>
      <c r="AX66" s="18">
        <f t="shared" si="161"/>
        <v>1.8301703471683928</v>
      </c>
      <c r="AZ66" s="68">
        <f t="shared" si="121"/>
        <v>33.715405717754869</v>
      </c>
      <c r="BA66" s="69">
        <f t="shared" si="122"/>
        <v>57.261265126376159</v>
      </c>
      <c r="BB66" s="69">
        <f t="shared" si="123"/>
        <v>90.976670844131021</v>
      </c>
      <c r="BD66" t="str">
        <f t="shared" si="144"/>
        <v>72 Customer service occupations</v>
      </c>
      <c r="BE66" s="18">
        <f t="shared" si="162"/>
        <v>1.746256649891581</v>
      </c>
      <c r="BF66" s="18">
        <f t="shared" si="162"/>
        <v>1.7220708983421065</v>
      </c>
      <c r="BG66" s="18">
        <f t="shared" si="162"/>
        <v>1.8533582394019501</v>
      </c>
      <c r="BH66" s="18">
        <f t="shared" si="162"/>
        <v>1.9220639466416198</v>
      </c>
      <c r="BI66" s="18">
        <f t="shared" si="162"/>
        <v>1.9933270384025048</v>
      </c>
      <c r="BK66" s="68">
        <f t="shared" si="125"/>
        <v>20.493720348187253</v>
      </c>
      <c r="BL66" s="69">
        <f t="shared" si="126"/>
        <v>51.147426902258239</v>
      </c>
      <c r="BM66" s="69">
        <f t="shared" si="127"/>
        <v>71.641147250445499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2.1081299481447644</v>
      </c>
      <c r="BR66" s="18">
        <f t="shared" si="163"/>
        <v>2.01479701931635</v>
      </c>
      <c r="BS66" s="18">
        <f t="shared" si="163"/>
        <v>2.2980159377542346</v>
      </c>
      <c r="BT66" s="18">
        <f t="shared" si="163"/>
        <v>2.5242167485621869</v>
      </c>
      <c r="BV66" s="68">
        <f t="shared" si="129"/>
        <v>5.6490959338479563</v>
      </c>
      <c r="BW66" s="69">
        <f t="shared" si="130"/>
        <v>51.482345486430688</v>
      </c>
      <c r="BX66" s="69">
        <f t="shared" si="131"/>
        <v>57.131441420278648</v>
      </c>
      <c r="BZ66" t="str">
        <f t="shared" si="146"/>
        <v>72 Customer service occupations</v>
      </c>
      <c r="CA66" s="18">
        <f t="shared" si="164"/>
        <v>1.4255549299648091</v>
      </c>
      <c r="CB66" s="18">
        <f t="shared" si="164"/>
        <v>1.4145382876891903</v>
      </c>
      <c r="CC66" s="18">
        <f t="shared" si="164"/>
        <v>1.4949862907827838</v>
      </c>
      <c r="CD66" s="18">
        <f t="shared" si="164"/>
        <v>1.5531607660045659</v>
      </c>
      <c r="CE66" s="18">
        <f t="shared" si="164"/>
        <v>2.0409927067329789</v>
      </c>
      <c r="CG66" s="68">
        <f t="shared" si="133"/>
        <v>-11.772584376650935</v>
      </c>
      <c r="CH66" s="69">
        <f t="shared" si="134"/>
        <v>31.577578949471608</v>
      </c>
      <c r="CI66" s="69">
        <f t="shared" si="135"/>
        <v>19.804994572820675</v>
      </c>
      <c r="CK66" t="str">
        <f t="shared" si="147"/>
        <v>72 Customer service occupations</v>
      </c>
      <c r="CL66" s="18">
        <f t="shared" si="165"/>
        <v>1.2271748748920861</v>
      </c>
      <c r="CM66" s="18">
        <f t="shared" si="165"/>
        <v>1.5615331434912427</v>
      </c>
      <c r="CN66" s="18">
        <f t="shared" si="165"/>
        <v>1.7969904131975973</v>
      </c>
      <c r="CO66" s="18">
        <f t="shared" si="165"/>
        <v>2.5160671444940665</v>
      </c>
      <c r="CP66" s="18">
        <f t="shared" si="165"/>
        <v>3.5855639612090595</v>
      </c>
      <c r="CR66" s="68">
        <f t="shared" si="137"/>
        <v>23.06683151961758</v>
      </c>
      <c r="CS66" s="69">
        <f t="shared" si="138"/>
        <v>35.505242010718476</v>
      </c>
      <c r="CT66" s="69">
        <f t="shared" si="139"/>
        <v>58.572073530336056</v>
      </c>
    </row>
    <row r="67" spans="1:98" x14ac:dyDescent="0.2">
      <c r="A67" t="str">
        <f t="shared" si="103"/>
        <v>81 Process, plant and machine operatives</v>
      </c>
      <c r="B67" s="18">
        <f t="shared" si="157"/>
        <v>0.26413411413998106</v>
      </c>
      <c r="C67" s="18">
        <f t="shared" si="157"/>
        <v>0.2640718349165056</v>
      </c>
      <c r="D67" s="18">
        <f t="shared" si="157"/>
        <v>0.22484714869697217</v>
      </c>
      <c r="E67" s="18">
        <f t="shared" si="157"/>
        <v>0.28329524758770191</v>
      </c>
      <c r="F67" s="18">
        <f t="shared" si="157"/>
        <v>0.38437868210223558</v>
      </c>
      <c r="H67" s="68">
        <f t="shared" si="105"/>
        <v>179.07749177617046</v>
      </c>
      <c r="I67" s="69">
        <f t="shared" si="106"/>
        <v>109.68537925958314</v>
      </c>
      <c r="J67" s="69">
        <f t="shared" si="107"/>
        <v>288.76287103575362</v>
      </c>
      <c r="L67" t="str">
        <f t="shared" si="140"/>
        <v>81 Process, plant and machine operatives</v>
      </c>
      <c r="M67" s="18">
        <f t="shared" si="158"/>
        <v>0.28212266789703827</v>
      </c>
      <c r="N67" s="18">
        <f t="shared" si="158"/>
        <v>0.26685577576856195</v>
      </c>
      <c r="O67" s="18">
        <f t="shared" si="158"/>
        <v>0.23295584089886964</v>
      </c>
      <c r="P67" s="18">
        <f t="shared" si="158"/>
        <v>0.30604975384232236</v>
      </c>
      <c r="Q67" s="18">
        <f t="shared" si="158"/>
        <v>0.37797647455690075</v>
      </c>
      <c r="S67" s="68">
        <f t="shared" si="109"/>
        <v>169.27811637430131</v>
      </c>
      <c r="T67" s="69">
        <f t="shared" si="110"/>
        <v>95.721303081471504</v>
      </c>
      <c r="U67" s="69">
        <f t="shared" si="111"/>
        <v>264.9994194557728</v>
      </c>
      <c r="W67" t="str">
        <f t="shared" si="141"/>
        <v>81 Process, plant and machine operatives</v>
      </c>
      <c r="X67" s="18">
        <f t="shared" si="159"/>
        <v>0.49705657756090965</v>
      </c>
      <c r="Y67" s="18">
        <f t="shared" si="159"/>
        <v>0.45389905161320954</v>
      </c>
      <c r="Z67" s="18">
        <f t="shared" si="159"/>
        <v>0.43617264452036886</v>
      </c>
      <c r="AA67" s="18">
        <f t="shared" si="159"/>
        <v>0.62090109601729504</v>
      </c>
      <c r="AB67" s="18">
        <f t="shared" si="159"/>
        <v>0.86128062530258609</v>
      </c>
      <c r="AD67" s="68">
        <f t="shared" si="113"/>
        <v>144.32131230169469</v>
      </c>
      <c r="AE67" s="69">
        <f t="shared" si="114"/>
        <v>90.5422231544986</v>
      </c>
      <c r="AF67" s="69">
        <f t="shared" si="115"/>
        <v>234.86353545619326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0.68873054863250893</v>
      </c>
      <c r="AK67" s="18">
        <f t="shared" si="160"/>
        <v>0.68492574556049535</v>
      </c>
      <c r="AL67" s="18">
        <f t="shared" si="160"/>
        <v>0.95494866898032638</v>
      </c>
      <c r="AM67" s="18">
        <f t="shared" si="160"/>
        <v>1.1144341549916998</v>
      </c>
      <c r="AO67" s="68">
        <f t="shared" si="117"/>
        <v>84.635798150700381</v>
      </c>
      <c r="AP67" s="69">
        <f t="shared" si="118"/>
        <v>70.323109165862121</v>
      </c>
      <c r="AQ67" s="69">
        <f t="shared" si="119"/>
        <v>154.95890731656252</v>
      </c>
      <c r="AS67" t="str">
        <f t="shared" si="143"/>
        <v>81 Process, plant and machine operatives</v>
      </c>
      <c r="AT67" s="18">
        <f t="shared" si="161"/>
        <v>1.5189877409402062</v>
      </c>
      <c r="AU67" s="18">
        <f t="shared" si="161"/>
        <v>1.4346574866110648</v>
      </c>
      <c r="AV67" s="18">
        <f t="shared" si="161"/>
        <v>1.315057003320623</v>
      </c>
      <c r="AW67" s="18">
        <f t="shared" si="161"/>
        <v>1.6291238473512759</v>
      </c>
      <c r="AX67" s="18">
        <f t="shared" si="161"/>
        <v>1.7849331638562707</v>
      </c>
      <c r="AZ67" s="68">
        <f t="shared" si="121"/>
        <v>63.047302960289976</v>
      </c>
      <c r="BA67" s="69">
        <f t="shared" si="122"/>
        <v>64.258802373400258</v>
      </c>
      <c r="BB67" s="69">
        <f t="shared" si="123"/>
        <v>127.30610533369024</v>
      </c>
      <c r="BD67" t="str">
        <f t="shared" si="144"/>
        <v>81 Process, plant and machine operatives</v>
      </c>
      <c r="BE67" s="18">
        <f t="shared" si="162"/>
        <v>2.4834487402024341</v>
      </c>
      <c r="BF67" s="18">
        <f t="shared" si="162"/>
        <v>2.6352039763419053</v>
      </c>
      <c r="BG67" s="18">
        <f t="shared" si="162"/>
        <v>2.3177015322330945</v>
      </c>
      <c r="BH67" s="18">
        <f t="shared" si="162"/>
        <v>2.6984080372043913</v>
      </c>
      <c r="BI67" s="18">
        <f t="shared" si="162"/>
        <v>2.9176521436363361</v>
      </c>
      <c r="BK67" s="68">
        <f t="shared" si="125"/>
        <v>41.033158830020767</v>
      </c>
      <c r="BL67" s="69">
        <f t="shared" si="126"/>
        <v>46.54224122033505</v>
      </c>
      <c r="BM67" s="69">
        <f t="shared" si="127"/>
        <v>87.575400050355825</v>
      </c>
      <c r="BO67" t="str">
        <f t="shared" si="145"/>
        <v>81 Process, plant and machine operatives</v>
      </c>
      <c r="BP67" s="18">
        <f t="shared" si="163"/>
        <v>3.5358777733041156</v>
      </c>
      <c r="BQ67" s="18">
        <f t="shared" si="163"/>
        <v>3.5752576973524195</v>
      </c>
      <c r="BR67" s="18">
        <f t="shared" si="163"/>
        <v>3.5248086179995823</v>
      </c>
      <c r="BS67" s="18">
        <f t="shared" si="163"/>
        <v>3.9578947279869769</v>
      </c>
      <c r="BT67" s="18">
        <f t="shared" si="163"/>
        <v>4.3367995097924643</v>
      </c>
      <c r="BV67" s="68">
        <f t="shared" si="129"/>
        <v>3.7538555374835214</v>
      </c>
      <c r="BW67" s="69">
        <f t="shared" si="130"/>
        <v>43.385337441134745</v>
      </c>
      <c r="BX67" s="69">
        <f t="shared" si="131"/>
        <v>47.139192978618269</v>
      </c>
      <c r="BZ67" t="str">
        <f t="shared" si="146"/>
        <v>81 Process, plant and machine operatives</v>
      </c>
      <c r="CA67" s="18">
        <f t="shared" si="164"/>
        <v>4.4038596825802516</v>
      </c>
      <c r="CB67" s="18">
        <f t="shared" si="164"/>
        <v>4.2668921212824724</v>
      </c>
      <c r="CC67" s="18">
        <f t="shared" si="164"/>
        <v>4.063958385680225</v>
      </c>
      <c r="CD67" s="18">
        <f t="shared" si="164"/>
        <v>4.2663410060705074</v>
      </c>
      <c r="CE67" s="18">
        <f t="shared" si="164"/>
        <v>2.5000830815554607</v>
      </c>
      <c r="CG67" s="68">
        <f t="shared" si="133"/>
        <v>-60.243833178793992</v>
      </c>
      <c r="CH67" s="69">
        <f t="shared" si="134"/>
        <v>28.265484790503471</v>
      </c>
      <c r="CI67" s="69">
        <f t="shared" si="135"/>
        <v>-31.978348388290517</v>
      </c>
      <c r="CK67" t="str">
        <f t="shared" si="147"/>
        <v>81 Process, plant and machine operatives</v>
      </c>
      <c r="CL67" s="18">
        <f t="shared" si="165"/>
        <v>5.6653118873534494</v>
      </c>
      <c r="CM67" s="18">
        <f t="shared" si="165"/>
        <v>5.0346061287764829</v>
      </c>
      <c r="CN67" s="18">
        <f t="shared" si="165"/>
        <v>4.8003238805188051</v>
      </c>
      <c r="CO67" s="18">
        <f t="shared" si="165"/>
        <v>2.8567910878081513</v>
      </c>
      <c r="CP67" s="18">
        <f t="shared" si="165"/>
        <v>1.4588613523869753</v>
      </c>
      <c r="CR67" s="68">
        <f t="shared" si="137"/>
        <v>-81.255546441669551</v>
      </c>
      <c r="CS67" s="69">
        <f t="shared" si="138"/>
        <v>10.279046908633644</v>
      </c>
      <c r="CT67" s="69">
        <f t="shared" si="139"/>
        <v>-70.976499533035906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0.41272062449293617</v>
      </c>
      <c r="C68" s="18">
        <f t="shared" si="157"/>
        <v>0.49070798133016108</v>
      </c>
      <c r="D68" s="18">
        <f t="shared" si="157"/>
        <v>0.49014830523021313</v>
      </c>
      <c r="E68" s="18">
        <f t="shared" si="157"/>
        <v>0.59023897339532694</v>
      </c>
      <c r="F68" s="18">
        <f t="shared" si="157"/>
        <v>0.62134691599200931</v>
      </c>
      <c r="H68" s="68">
        <f t="shared" si="105"/>
        <v>106.94719489749407</v>
      </c>
      <c r="I68" s="69">
        <f t="shared" si="106"/>
        <v>107.02948010309703</v>
      </c>
      <c r="J68" s="69">
        <f t="shared" si="107"/>
        <v>213.97667500059109</v>
      </c>
      <c r="L68" t="str">
        <f t="shared" si="140"/>
        <v>82 Transport and mobile machine drivers and operatives</v>
      </c>
      <c r="M68" s="18">
        <f t="shared" si="158"/>
        <v>0.48839328818001748</v>
      </c>
      <c r="N68" s="18">
        <f t="shared" si="158"/>
        <v>0.50019630182772767</v>
      </c>
      <c r="O68" s="18">
        <f t="shared" si="158"/>
        <v>0.50226759951074273</v>
      </c>
      <c r="P68" s="18">
        <f t="shared" si="158"/>
        <v>0.55112914806812208</v>
      </c>
      <c r="Q68" s="18">
        <f t="shared" si="158"/>
        <v>0.5827386338855588</v>
      </c>
      <c r="S68" s="68">
        <f t="shared" si="109"/>
        <v>92.552225631512783</v>
      </c>
      <c r="T68" s="69">
        <f t="shared" si="110"/>
        <v>97.052866922398891</v>
      </c>
      <c r="U68" s="69">
        <f t="shared" si="111"/>
        <v>189.60509255391167</v>
      </c>
      <c r="W68" t="str">
        <f t="shared" si="141"/>
        <v>82 Transport and mobile machine drivers and operatives</v>
      </c>
      <c r="X68" s="18">
        <f t="shared" si="159"/>
        <v>0.7117023095608237</v>
      </c>
      <c r="Y68" s="18">
        <f t="shared" si="159"/>
        <v>0.82362802367930854</v>
      </c>
      <c r="Z68" s="18">
        <f t="shared" si="159"/>
        <v>0.79356239584450883</v>
      </c>
      <c r="AA68" s="18">
        <f t="shared" si="159"/>
        <v>0.93596118604639023</v>
      </c>
      <c r="AB68" s="18">
        <f t="shared" si="159"/>
        <v>1.0743506421400142</v>
      </c>
      <c r="AD68" s="68">
        <f t="shared" si="113"/>
        <v>67.509740892650072</v>
      </c>
      <c r="AE68" s="69">
        <f t="shared" si="114"/>
        <v>89.819439924029155</v>
      </c>
      <c r="AF68" s="69">
        <f t="shared" si="115"/>
        <v>157.32918081667924</v>
      </c>
      <c r="AH68" t="str">
        <f t="shared" si="142"/>
        <v>82 Transport and mobile machine drivers and operatives</v>
      </c>
      <c r="AI68" s="18">
        <f t="shared" si="160"/>
        <v>1.1437202080970443</v>
      </c>
      <c r="AJ68" s="18">
        <f t="shared" si="160"/>
        <v>1.4996052046648021</v>
      </c>
      <c r="AK68" s="18">
        <f t="shared" si="160"/>
        <v>1.4107803002563917</v>
      </c>
      <c r="AL68" s="18">
        <f t="shared" si="160"/>
        <v>1.7858807040013036</v>
      </c>
      <c r="AM68" s="18">
        <f t="shared" si="160"/>
        <v>1.9109766864513464</v>
      </c>
      <c r="AO68" s="68">
        <f t="shared" si="117"/>
        <v>53.709598292813844</v>
      </c>
      <c r="AP68" s="69">
        <f t="shared" si="118"/>
        <v>86.491236728159876</v>
      </c>
      <c r="AQ68" s="69">
        <f t="shared" si="119"/>
        <v>140.20083502097373</v>
      </c>
      <c r="AS68" t="str">
        <f t="shared" si="143"/>
        <v>82 Transport and mobile machine drivers and operatives</v>
      </c>
      <c r="AT68" s="18">
        <f t="shared" si="161"/>
        <v>1.874018203373504</v>
      </c>
      <c r="AU68" s="18">
        <f t="shared" si="161"/>
        <v>2.2147101414774188</v>
      </c>
      <c r="AV68" s="18">
        <f t="shared" si="161"/>
        <v>2.1044378605832805</v>
      </c>
      <c r="AW68" s="18">
        <f t="shared" si="161"/>
        <v>2.4632206929920146</v>
      </c>
      <c r="AX68" s="18">
        <f t="shared" si="161"/>
        <v>2.5052885813136441</v>
      </c>
      <c r="AZ68" s="68">
        <f t="shared" si="121"/>
        <v>43.00719604452496</v>
      </c>
      <c r="BA68" s="69">
        <f t="shared" si="122"/>
        <v>83.227539416210561</v>
      </c>
      <c r="BB68" s="69">
        <f t="shared" si="123"/>
        <v>126.23473546073552</v>
      </c>
      <c r="BD68" t="str">
        <f t="shared" si="144"/>
        <v>82 Transport and mobile machine drivers and operatives</v>
      </c>
      <c r="BE68" s="18">
        <f t="shared" si="162"/>
        <v>3.08762977465158</v>
      </c>
      <c r="BF68" s="18">
        <f t="shared" si="162"/>
        <v>3.8087804761923936</v>
      </c>
      <c r="BG68" s="18">
        <f t="shared" si="162"/>
        <v>3.3417785700877984</v>
      </c>
      <c r="BH68" s="18">
        <f t="shared" si="162"/>
        <v>3.7902138835597605</v>
      </c>
      <c r="BI68" s="18">
        <f t="shared" si="162"/>
        <v>4.1574869591653396</v>
      </c>
      <c r="BK68" s="68">
        <f t="shared" si="125"/>
        <v>39.379356499263586</v>
      </c>
      <c r="BL68" s="69">
        <f t="shared" si="126"/>
        <v>62.777136145225199</v>
      </c>
      <c r="BM68" s="69">
        <f t="shared" si="127"/>
        <v>102.15649264448878</v>
      </c>
      <c r="BO68" t="str">
        <f t="shared" si="145"/>
        <v>82 Transport and mobile machine drivers and operatives</v>
      </c>
      <c r="BP68" s="18">
        <f t="shared" si="163"/>
        <v>4.7373242870843617</v>
      </c>
      <c r="BQ68" s="18">
        <f t="shared" si="163"/>
        <v>5.5736943009040552</v>
      </c>
      <c r="BR68" s="18">
        <f t="shared" si="163"/>
        <v>5.5726719818554526</v>
      </c>
      <c r="BS68" s="18">
        <f t="shared" si="163"/>
        <v>5.9217273342326893</v>
      </c>
      <c r="BT68" s="18">
        <f t="shared" si="163"/>
        <v>6.8184764615289817</v>
      </c>
      <c r="BV68" s="68">
        <f t="shared" si="129"/>
        <v>3.179710710787484</v>
      </c>
      <c r="BW68" s="69">
        <f t="shared" si="130"/>
        <v>56.780709657543028</v>
      </c>
      <c r="BX68" s="69">
        <f t="shared" si="131"/>
        <v>59.960420368330517</v>
      </c>
      <c r="BZ68" t="str">
        <f t="shared" si="146"/>
        <v>82 Transport and mobile machine drivers and operatives</v>
      </c>
      <c r="CA68" s="18">
        <f t="shared" si="164"/>
        <v>6.6418871863545572</v>
      </c>
      <c r="CB68" s="18">
        <f t="shared" si="164"/>
        <v>7.2936371212390414</v>
      </c>
      <c r="CC68" s="18">
        <f t="shared" si="164"/>
        <v>6.9373188395959851</v>
      </c>
      <c r="CD68" s="18">
        <f t="shared" si="164"/>
        <v>7.3401445524196713</v>
      </c>
      <c r="CE68" s="18">
        <f t="shared" si="164"/>
        <v>8.7943144673093556</v>
      </c>
      <c r="CG68" s="68">
        <f t="shared" si="133"/>
        <v>-18.076282519602501</v>
      </c>
      <c r="CH68" s="69">
        <f t="shared" si="134"/>
        <v>43.156005917271244</v>
      </c>
      <c r="CI68" s="69">
        <f t="shared" si="135"/>
        <v>25.079723397668747</v>
      </c>
      <c r="CK68" t="str">
        <f t="shared" si="147"/>
        <v>82 Transport and mobile machine drivers and operatives</v>
      </c>
      <c r="CL68" s="18">
        <f t="shared" si="165"/>
        <v>7.3732394108791217</v>
      </c>
      <c r="CM68" s="18">
        <f t="shared" si="165"/>
        <v>9.3304350583731104</v>
      </c>
      <c r="CN68" s="18">
        <f t="shared" si="165"/>
        <v>9.6201778806751506</v>
      </c>
      <c r="CO68" s="18">
        <f t="shared" si="165"/>
        <v>9.3964976887673171</v>
      </c>
      <c r="CP68" s="18">
        <f t="shared" si="165"/>
        <v>7.5672427196472212</v>
      </c>
      <c r="CR68" s="68">
        <f t="shared" si="137"/>
        <v>-51.484125124327939</v>
      </c>
      <c r="CS68" s="69">
        <f t="shared" si="138"/>
        <v>26.655230304061263</v>
      </c>
      <c r="CT68" s="69">
        <f t="shared" si="139"/>
        <v>-24.828894820266672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5.7975350499048801E-3</v>
      </c>
      <c r="C69" s="18">
        <f t="shared" si="157"/>
        <v>3.3587960075458479E-3</v>
      </c>
      <c r="D69" s="18">
        <f t="shared" si="157"/>
        <v>3.9916026416407045E-3</v>
      </c>
      <c r="E69" s="18">
        <f t="shared" si="157"/>
        <v>2.2815748517036591E-2</v>
      </c>
      <c r="F69" s="18">
        <f t="shared" si="157"/>
        <v>3.8713255420436715E-2</v>
      </c>
      <c r="H69" s="68">
        <f t="shared" si="105"/>
        <v>1483.3075906649249</v>
      </c>
      <c r="I69" s="69">
        <f t="shared" si="106"/>
        <v>694.20991336740815</v>
      </c>
      <c r="J69" s="69">
        <f t="shared" si="107"/>
        <v>2177.5175040323329</v>
      </c>
      <c r="L69" t="str">
        <f t="shared" si="140"/>
        <v>91 Elementary trades and related occupations</v>
      </c>
      <c r="M69" s="18">
        <f t="shared" si="158"/>
        <v>0.1496307207582262</v>
      </c>
      <c r="N69" s="18">
        <f t="shared" si="158"/>
        <v>0.12000652516059508</v>
      </c>
      <c r="O69" s="18">
        <f t="shared" si="158"/>
        <v>0.10777274685225127</v>
      </c>
      <c r="P69" s="18">
        <f t="shared" si="158"/>
        <v>0.21263822793422413</v>
      </c>
      <c r="Q69" s="18">
        <f t="shared" si="158"/>
        <v>0.30171957481805356</v>
      </c>
      <c r="S69" s="68">
        <f t="shared" si="109"/>
        <v>364.62698519297419</v>
      </c>
      <c r="T69" s="69">
        <f t="shared" si="110"/>
        <v>187.70759098853128</v>
      </c>
      <c r="U69" s="69">
        <f t="shared" si="111"/>
        <v>552.33457618150544</v>
      </c>
      <c r="W69" t="str">
        <f t="shared" si="141"/>
        <v>91 Elementary trades and related occupations</v>
      </c>
      <c r="X69" s="18">
        <f t="shared" si="159"/>
        <v>0.3276522253972235</v>
      </c>
      <c r="Y69" s="18">
        <f t="shared" si="159"/>
        <v>0.27659130836225448</v>
      </c>
      <c r="Z69" s="18">
        <f t="shared" si="159"/>
        <v>0.24282726347032738</v>
      </c>
      <c r="AA69" s="18">
        <f t="shared" si="159"/>
        <v>0.63783094726409195</v>
      </c>
      <c r="AB69" s="18">
        <f t="shared" si="159"/>
        <v>0.85999352314256727</v>
      </c>
      <c r="AD69" s="68">
        <f t="shared" si="113"/>
        <v>338.20046479452589</v>
      </c>
      <c r="AE69" s="69">
        <f t="shared" si="114"/>
        <v>205.48463617468121</v>
      </c>
      <c r="AF69" s="69">
        <f t="shared" si="115"/>
        <v>543.68510096920716</v>
      </c>
      <c r="AH69" t="str">
        <f t="shared" si="142"/>
        <v>91 Elementary trades and related occupations</v>
      </c>
      <c r="AI69" s="18">
        <f t="shared" si="160"/>
        <v>0.89370349725242226</v>
      </c>
      <c r="AJ69" s="18">
        <f t="shared" si="160"/>
        <v>0.83471795293730733</v>
      </c>
      <c r="AK69" s="18">
        <f t="shared" si="160"/>
        <v>0.72295850635372372</v>
      </c>
      <c r="AL69" s="18">
        <f t="shared" si="160"/>
        <v>1.8497423186730588</v>
      </c>
      <c r="AM69" s="18">
        <f t="shared" si="160"/>
        <v>2.5144194278752052</v>
      </c>
      <c r="AO69" s="68">
        <f t="shared" si="117"/>
        <v>294.66565742658059</v>
      </c>
      <c r="AP69" s="69">
        <f t="shared" si="118"/>
        <v>193.09082087845323</v>
      </c>
      <c r="AQ69" s="69">
        <f t="shared" si="119"/>
        <v>487.7564783050338</v>
      </c>
      <c r="AS69" t="str">
        <f t="shared" si="143"/>
        <v>91 Elementary trades and related occupations</v>
      </c>
      <c r="AT69" s="18">
        <f t="shared" si="161"/>
        <v>0.94505886519234783</v>
      </c>
      <c r="AU69" s="18">
        <f t="shared" si="161"/>
        <v>0.78802270313001088</v>
      </c>
      <c r="AV69" s="18">
        <f t="shared" si="161"/>
        <v>0.80194100976437921</v>
      </c>
      <c r="AW69" s="18">
        <f t="shared" si="161"/>
        <v>1.9389041826233664</v>
      </c>
      <c r="AX69" s="18">
        <f t="shared" si="161"/>
        <v>2.4291689264870424</v>
      </c>
      <c r="AZ69" s="68">
        <f t="shared" si="121"/>
        <v>263.87442572781214</v>
      </c>
      <c r="BA69" s="69">
        <f t="shared" si="122"/>
        <v>162.94073483208703</v>
      </c>
      <c r="BB69" s="69">
        <f t="shared" si="123"/>
        <v>426.8151605598992</v>
      </c>
      <c r="BD69" t="str">
        <f t="shared" si="144"/>
        <v>91 Elementary trades and related occupations</v>
      </c>
      <c r="BE69" s="18">
        <f t="shared" si="162"/>
        <v>1.2826518425480491</v>
      </c>
      <c r="BF69" s="18">
        <f t="shared" si="162"/>
        <v>1.1543400376647064</v>
      </c>
      <c r="BG69" s="18">
        <f t="shared" si="162"/>
        <v>1.0651662725971245</v>
      </c>
      <c r="BH69" s="18">
        <f t="shared" si="162"/>
        <v>2.0963137586455232</v>
      </c>
      <c r="BI69" s="18">
        <f t="shared" si="162"/>
        <v>2.7726913709044867</v>
      </c>
      <c r="BK69" s="68">
        <f t="shared" si="125"/>
        <v>191.62808999445846</v>
      </c>
      <c r="BL69" s="69">
        <f t="shared" si="126"/>
        <v>107.14069129318268</v>
      </c>
      <c r="BM69" s="69">
        <f t="shared" si="127"/>
        <v>298.7687812876411</v>
      </c>
      <c r="BO69" t="str">
        <f t="shared" si="145"/>
        <v>91 Elementary trades and related occupations</v>
      </c>
      <c r="BP69" s="18">
        <f t="shared" si="163"/>
        <v>1.9853798481444533</v>
      </c>
      <c r="BQ69" s="18">
        <f t="shared" si="163"/>
        <v>1.6919795435872118</v>
      </c>
      <c r="BR69" s="18">
        <f t="shared" si="163"/>
        <v>1.7228533467481693</v>
      </c>
      <c r="BS69" s="18">
        <f t="shared" si="163"/>
        <v>2.9713366743009564</v>
      </c>
      <c r="BT69" s="18">
        <f t="shared" si="163"/>
        <v>3.7232445111956549</v>
      </c>
      <c r="BV69" s="68">
        <f t="shared" si="129"/>
        <v>82.239992044774908</v>
      </c>
      <c r="BW69" s="69">
        <f t="shared" si="130"/>
        <v>69.60314578673902</v>
      </c>
      <c r="BX69" s="69">
        <f t="shared" si="131"/>
        <v>151.84313783151393</v>
      </c>
      <c r="BZ69" t="str">
        <f t="shared" si="146"/>
        <v>91 Elementary trades and related occupations</v>
      </c>
      <c r="CA69" s="18">
        <f t="shared" si="164"/>
        <v>3.6575097355938122</v>
      </c>
      <c r="CB69" s="18">
        <f t="shared" si="164"/>
        <v>3.3164490058220961</v>
      </c>
      <c r="CC69" s="18">
        <f t="shared" si="164"/>
        <v>3.1725633623113891</v>
      </c>
      <c r="CD69" s="18">
        <f t="shared" si="164"/>
        <v>5.7405517345669814</v>
      </c>
      <c r="CE69" s="18">
        <f t="shared" si="164"/>
        <v>7.6390315027469349</v>
      </c>
      <c r="CG69" s="68">
        <f t="shared" si="133"/>
        <v>55.606348568230523</v>
      </c>
      <c r="CH69" s="69">
        <f t="shared" si="134"/>
        <v>65.281959553410644</v>
      </c>
      <c r="CI69" s="69">
        <f t="shared" si="135"/>
        <v>120.88830812164117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4.2360783892236009</v>
      </c>
      <c r="CN69" s="18">
        <f t="shared" si="165"/>
        <v>4.2592098981896793</v>
      </c>
      <c r="CO69" s="18">
        <f t="shared" si="165"/>
        <v>8.5215266108241075</v>
      </c>
      <c r="CP69" s="18">
        <f t="shared" si="165"/>
        <v>10.142209764097023</v>
      </c>
      <c r="CR69" s="68">
        <f t="shared" si="137"/>
        <v>46.869917502896513</v>
      </c>
      <c r="CS69" s="69">
        <f t="shared" si="138"/>
        <v>49.188505234619214</v>
      </c>
      <c r="CT69" s="69">
        <f t="shared" si="139"/>
        <v>96.058422737515741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0.34211644329119917</v>
      </c>
      <c r="D70" s="18">
        <f t="shared" si="157"/>
        <v>0.35750765028553722</v>
      </c>
      <c r="E70" s="18">
        <f t="shared" si="157"/>
        <v>0.34336301290667504</v>
      </c>
      <c r="F70" s="18">
        <f t="shared" si="157"/>
        <v>0.33237612895478219</v>
      </c>
      <c r="H70" s="68">
        <f t="shared" si="105"/>
        <v>51.774002792973882</v>
      </c>
      <c r="I70" s="69">
        <f t="shared" si="106"/>
        <v>74.139480493906447</v>
      </c>
      <c r="J70" s="69">
        <f t="shared" si="107"/>
        <v>125.91348328688035</v>
      </c>
      <c r="L70" t="str">
        <f t="shared" ref="L70" si="166">A70</f>
        <v>92 Elementary administration and service occupations</v>
      </c>
      <c r="M70" s="18">
        <f t="shared" si="158"/>
        <v>1.6230319472939447</v>
      </c>
      <c r="N70" s="18">
        <f t="shared" si="158"/>
        <v>1.5779939774314049</v>
      </c>
      <c r="O70" s="18">
        <f t="shared" si="158"/>
        <v>1.6202845219752886</v>
      </c>
      <c r="P70" s="18">
        <f t="shared" si="158"/>
        <v>1.64906530211457</v>
      </c>
      <c r="Q70" s="18">
        <f t="shared" si="158"/>
        <v>1.7899038641973513</v>
      </c>
      <c r="S70" s="68">
        <f t="shared" si="109"/>
        <v>83.336238622182904</v>
      </c>
      <c r="T70" s="69">
        <f t="shared" si="110"/>
        <v>82.476120247289572</v>
      </c>
      <c r="U70" s="69">
        <f t="shared" si="111"/>
        <v>165.81235886947249</v>
      </c>
      <c r="W70" t="str">
        <f t="shared" ref="W70" si="167">A70</f>
        <v>92 Elementary administration and service occupations</v>
      </c>
      <c r="X70" s="18">
        <f t="shared" si="159"/>
        <v>2.8934282089865206</v>
      </c>
      <c r="Y70" s="18">
        <f t="shared" si="159"/>
        <v>2.985102624040525</v>
      </c>
      <c r="Z70" s="18">
        <f t="shared" si="159"/>
        <v>3.1692658889707479</v>
      </c>
      <c r="AA70" s="18">
        <f t="shared" si="159"/>
        <v>3.1310463163438622</v>
      </c>
      <c r="AB70" s="18">
        <f t="shared" si="159"/>
        <v>3.5298104041186904</v>
      </c>
      <c r="AD70" s="68">
        <f t="shared" si="113"/>
        <v>37.805896760427721</v>
      </c>
      <c r="AE70" s="69">
        <f t="shared" si="114"/>
        <v>73.119207029185205</v>
      </c>
      <c r="AF70" s="69">
        <f t="shared" si="115"/>
        <v>110.92510378961293</v>
      </c>
      <c r="AH70" t="str">
        <f t="shared" ref="AH70" si="168">L70</f>
        <v>92 Elementary administration and service occupations</v>
      </c>
      <c r="AI70" s="18">
        <f t="shared" si="160"/>
        <v>5.3368927757805134</v>
      </c>
      <c r="AJ70" s="18">
        <f t="shared" si="160"/>
        <v>6.0721372653046073</v>
      </c>
      <c r="AK70" s="18">
        <f t="shared" si="160"/>
        <v>6.3336947242061274</v>
      </c>
      <c r="AL70" s="18">
        <f t="shared" si="160"/>
        <v>6.5534351365518813</v>
      </c>
      <c r="AM70" s="18">
        <f t="shared" si="160"/>
        <v>7.5973027505698649</v>
      </c>
      <c r="AO70" s="68">
        <f t="shared" si="117"/>
        <v>36.115408735410625</v>
      </c>
      <c r="AP70" s="69">
        <f t="shared" si="118"/>
        <v>68.175565119165</v>
      </c>
      <c r="AQ70" s="69">
        <f t="shared" si="119"/>
        <v>104.29097385457563</v>
      </c>
      <c r="AS70" t="str">
        <f t="shared" ref="AS70" si="169">W70</f>
        <v>92 Elementary administration and service occupations</v>
      </c>
      <c r="AT70" s="18">
        <f t="shared" si="161"/>
        <v>4.7926159724293784</v>
      </c>
      <c r="AU70" s="18">
        <f t="shared" si="161"/>
        <v>4.8326529344690847</v>
      </c>
      <c r="AV70" s="18">
        <f t="shared" si="161"/>
        <v>5.3840590428956103</v>
      </c>
      <c r="AW70" s="18">
        <f t="shared" si="161"/>
        <v>5.168291917059519</v>
      </c>
      <c r="AX70" s="18">
        <f t="shared" si="161"/>
        <v>6.0840499174203391</v>
      </c>
      <c r="AZ70" s="68">
        <f t="shared" si="121"/>
        <v>35.743547200497659</v>
      </c>
      <c r="BA70" s="69">
        <f t="shared" si="122"/>
        <v>66.586702660410452</v>
      </c>
      <c r="BB70" s="69">
        <f t="shared" si="123"/>
        <v>102.33024986090811</v>
      </c>
      <c r="BD70" t="str">
        <f t="shared" ref="BD70" si="170">AH70</f>
        <v>92 Elementary administration and service occupations</v>
      </c>
      <c r="BE70" s="18">
        <f t="shared" si="162"/>
        <v>8.8400621029204078</v>
      </c>
      <c r="BF70" s="18">
        <f t="shared" si="162"/>
        <v>8.108304406575396</v>
      </c>
      <c r="BG70" s="18">
        <f t="shared" si="162"/>
        <v>8.2166265120077568</v>
      </c>
      <c r="BH70" s="18">
        <f t="shared" si="162"/>
        <v>6.8033235793043296</v>
      </c>
      <c r="BI70" s="18">
        <f t="shared" si="162"/>
        <v>6.2304136939313404</v>
      </c>
      <c r="BK70" s="68">
        <f t="shared" si="125"/>
        <v>-15.048986015642656</v>
      </c>
      <c r="BL70" s="69">
        <f t="shared" si="126"/>
        <v>46.517103196760992</v>
      </c>
      <c r="BM70" s="69">
        <f t="shared" si="127"/>
        <v>31.468117181118334</v>
      </c>
      <c r="BO70" t="str">
        <f t="shared" ref="BO70" si="171">AS70</f>
        <v>92 Elementary administration and service occupations</v>
      </c>
      <c r="BP70" s="18">
        <f t="shared" si="163"/>
        <v>14.049108342922647</v>
      </c>
      <c r="BQ70" s="18">
        <f t="shared" si="163"/>
        <v>14.209213427960538</v>
      </c>
      <c r="BR70" s="18">
        <f t="shared" si="163"/>
        <v>13.962868690300345</v>
      </c>
      <c r="BS70" s="18">
        <f t="shared" si="163"/>
        <v>13.230884235030283</v>
      </c>
      <c r="BT70" s="18">
        <f t="shared" si="163"/>
        <v>13.660981511713491</v>
      </c>
      <c r="BV70" s="68">
        <f t="shared" si="129"/>
        <v>-17.495489789373465</v>
      </c>
      <c r="BW70" s="69">
        <f t="shared" si="130"/>
        <v>43.462856029761937</v>
      </c>
      <c r="BX70" s="69">
        <f t="shared" si="131"/>
        <v>25.967366240388472</v>
      </c>
      <c r="BZ70" t="str">
        <f t="shared" ref="BZ70" si="172">BD70</f>
        <v>92 Elementary administration and service occupations</v>
      </c>
      <c r="CA70" s="18">
        <f t="shared" si="164"/>
        <v>19.440763708481384</v>
      </c>
      <c r="CB70" s="18">
        <f t="shared" si="164"/>
        <v>20.412700330175461</v>
      </c>
      <c r="CC70" s="18">
        <f t="shared" si="164"/>
        <v>20.085816610138004</v>
      </c>
      <c r="CD70" s="18">
        <f t="shared" si="164"/>
        <v>19.482730647469324</v>
      </c>
      <c r="CE70" s="18">
        <f t="shared" si="164"/>
        <v>20.034383444939824</v>
      </c>
      <c r="CG70" s="68">
        <f t="shared" si="133"/>
        <v>-35.540667519081836</v>
      </c>
      <c r="CH70" s="69">
        <f t="shared" si="134"/>
        <v>34.071281873468159</v>
      </c>
      <c r="CI70" s="69">
        <f t="shared" si="135"/>
        <v>-1.4693856456136782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24.502129207388386</v>
      </c>
      <c r="CN70" s="18">
        <f t="shared" si="165"/>
        <v>23.044209925485255</v>
      </c>
      <c r="CO70" s="18">
        <f t="shared" si="165"/>
        <v>16.278640393158454</v>
      </c>
      <c r="CP70" s="18">
        <f t="shared" si="165"/>
        <v>11.622186835030057</v>
      </c>
      <c r="CR70" s="68">
        <f t="shared" si="137"/>
        <v>-68.893200109958414</v>
      </c>
      <c r="CS70" s="69">
        <f t="shared" si="138"/>
        <v>13.751195662943758</v>
      </c>
      <c r="CT70" s="69">
        <f t="shared" si="139"/>
        <v>-55.142004447014671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63.249891872735731</v>
      </c>
      <c r="I72" s="67">
        <f>IF(D35&gt;0,I35/D35*100,0)</f>
        <v>65.532357922183039</v>
      </c>
      <c r="J72" s="67">
        <f t="shared" ref="J72" si="175">IF(D35&gt;0,(J35/D35)*100,0)</f>
        <v>128.78224979491876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65.962471895048196</v>
      </c>
      <c r="T72" s="67">
        <f t="shared" ref="T72" si="177">IF(O35&gt;0,T35/O35*100,0)</f>
        <v>69.542480155083894</v>
      </c>
      <c r="U72" s="67">
        <f t="shared" ref="U72" si="178">IF(O35&gt;0,(U35/O35)*100,0)</f>
        <v>135.50495205013212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23.730024533964322</v>
      </c>
      <c r="AE72" s="67">
        <f t="shared" ref="AE72" si="180">IF(Z35&gt;0,AE35/Z35*100,0)</f>
        <v>59.000452548398883</v>
      </c>
      <c r="AF72" s="67">
        <f t="shared" ref="AF72" si="181">IF(Z35&gt;0,(AF35/Z35)*100,0)</f>
        <v>82.730477082363208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13.476252624783811</v>
      </c>
      <c r="AP72" s="67">
        <f t="shared" ref="AP72" si="183">IF(AK35&gt;0,AP35/AK35*100,0)</f>
        <v>54.968337263141976</v>
      </c>
      <c r="AQ72" s="67">
        <f t="shared" ref="AQ72" si="184">IF(AK35&gt;0,(AQ35/AK35)*100,0)</f>
        <v>68.444589887925787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20.125785083869008</v>
      </c>
      <c r="BA72" s="67">
        <f t="shared" ref="BA72" si="186">IF(AV35&gt;0,BA35/AV35*100,0)</f>
        <v>55.553710936731136</v>
      </c>
      <c r="BB72" s="67">
        <f t="shared" ref="BB72" si="187">IF(AV35&gt;0,(BB35/AV35)*100,0)</f>
        <v>75.679496020600141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12.032810021219168</v>
      </c>
      <c r="BL72" s="67">
        <f t="shared" ref="BL72" si="189">IF(BG35&gt;0,BL35/BG35*100,0)</f>
        <v>51.064558669672991</v>
      </c>
      <c r="BM72" s="67">
        <f t="shared" ref="BM72" si="190">IF(BG35&gt;0,(BM35/BG35)*100,0)</f>
        <v>63.097368690892154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-15.672263999424175</v>
      </c>
      <c r="BW72" s="67">
        <f t="shared" ref="BW72" si="192">IF(BR35&gt;0,BW35/BR35*100,0)</f>
        <v>42.498080842734566</v>
      </c>
      <c r="BX72" s="67">
        <f t="shared" ref="BX72" si="193">IF(BR35&gt;0,(BX35/BR35)*100,0)</f>
        <v>26.825816843310392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-35.375184637855824</v>
      </c>
      <c r="CH72" s="67">
        <f t="shared" ref="CH72" si="195">IF(CC35&gt;0,CH35/CC35*100,0)</f>
        <v>33.450312725924981</v>
      </c>
      <c r="CI72" s="67">
        <f t="shared" ref="CI72" si="196">IF(CC35&gt;0,(CI35/CC35)*100,0)</f>
        <v>-1.9248719119308426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-38.322138772059596</v>
      </c>
      <c r="CS72" s="67">
        <f t="shared" ref="CS72" si="198">IF(CN35&gt;0,CS35/CN35*100,0)</f>
        <v>23.240516947688626</v>
      </c>
      <c r="CT72" s="67">
        <f t="shared" ref="CT72" si="199">IF(CN35&gt;0,(CT35/CN35)*100,0)</f>
        <v>-15.08162182437097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Cambridge and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Cambridge and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Cambridge and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Cambridge and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Cambridge and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Cambridge and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Cambridge and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Cambridge and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Cambridge and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8.4685263054181235</v>
      </c>
      <c r="C82" s="18">
        <f t="shared" si="210"/>
        <v>1.4929483509732</v>
      </c>
      <c r="D82" s="18">
        <f t="shared" si="210"/>
        <v>2.495673997857506</v>
      </c>
      <c r="E82" s="18">
        <f t="shared" si="210"/>
        <v>2.8274477906676809</v>
      </c>
      <c r="F82" s="18">
        <f t="shared" ref="F82:F107" si="211">IF(AND(F$6-C$6 &lt;&gt; 0,C8&lt;&gt;0,F8&lt;&gt;0),(EXP(LN(F8/C8)/(F$6-C$6))-1)*100,0)</f>
        <v>2.6398200792397519</v>
      </c>
      <c r="H82" s="18">
        <f t="shared" ref="H82:H107" si="212">IF($F$6-$D$6 &lt;&gt; 0,(EXP(LN(1+(H45/100))/($F$6-$D$6))-1)*100,0)</f>
        <v>2.716737371460165</v>
      </c>
      <c r="I82" s="18">
        <f t="shared" ref="I82:I107" si="213">IF(D8&gt;0,((1+(I8/D8))^(1/($F$6-$D$6))-1)*100,0)</f>
        <v>3.4924639959922787</v>
      </c>
      <c r="J82" s="18">
        <f t="shared" ref="J82:J107" si="214">IF($F$6-$D$6 &lt;&gt; 0,(EXP(LN(1+(J45/100))/($F$6-$D$6))-1)*100,0)</f>
        <v>5.295507133359334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8.4552111070519622</v>
      </c>
      <c r="N82" s="18">
        <f t="shared" si="215"/>
        <v>-3.936000081765656</v>
      </c>
      <c r="O82" s="18">
        <f t="shared" si="215"/>
        <v>2.48091763575502</v>
      </c>
      <c r="P82" s="18">
        <f t="shared" si="215"/>
        <v>2.698875122025135</v>
      </c>
      <c r="Q82" s="18">
        <f t="shared" ref="Q82:Q107" si="216">IF(AND(Q$6-N$6 &lt;&gt; 0,N8&lt;&gt;0,Q8&lt;&gt;0),(EXP(LN(Q8/N8)/(Q$6-N$6))-1)*100,0)</f>
        <v>2.2032096945088675</v>
      </c>
      <c r="S82" s="18">
        <f t="shared" ref="S82:S107" si="217">IF($F$6-$D$6 &lt;&gt; 0,(EXP(LN(1+(S45/100))/($F$6-$D$6))-1)*100,0)</f>
        <v>2.6261711691987211</v>
      </c>
      <c r="T82" s="18">
        <f t="shared" ref="T82:T107" si="218">IF(O8&gt;0,((1+(T8/O8))^(1/($F$6-$D$6))-1)*100,0)</f>
        <v>3.4882055007524615</v>
      </c>
      <c r="U82" s="18">
        <f t="shared" ref="U82:U107" si="219">IF($F$6-$D$6 &lt;&gt; 0,(EXP(LN(1+(U45/100))/($F$6-$D$6))-1)*100,0)</f>
        <v>5.2282542144085342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4.943799607280619</v>
      </c>
      <c r="Z82" s="18">
        <f t="shared" si="220"/>
        <v>-1.6758588540961239</v>
      </c>
      <c r="AA82" s="18">
        <f t="shared" si="220"/>
        <v>1.752415061639101</v>
      </c>
      <c r="AB82" s="18">
        <f t="shared" ref="AB82:AB107" si="221">IF(AND(AB$6-Y$6 &lt;&gt; 0,Y8&lt;&gt;0,AB8&lt;&gt;0),(EXP(LN(AB8/Y8)/(AB$6-Y$6))-1)*100,0)</f>
        <v>0.86292377651673302</v>
      </c>
      <c r="AD82" s="18">
        <f t="shared" ref="AD82:AD107" si="222">IF($F$6-$D$6 &lt;&gt; 0,(EXP(LN(1+(AD45/100))/($F$6-$D$6))-1)*100,0)</f>
        <v>0.59657727783721803</v>
      </c>
      <c r="AE82" s="18">
        <f t="shared" ref="AE82:AE107" si="223">IF(Z8&gt;0,((1+(AE8/Z8))^(1/($F$6-$D$6))-1)*100,0)</f>
        <v>3.0399707096607109</v>
      </c>
      <c r="AF82" s="18">
        <f t="shared" ref="AF82:AF107" si="224">IF($F$6-$D$6 &lt;&gt; 0,(EXP(LN(1+(AF45/100))/($F$6-$D$6))-1)*100,0)</f>
        <v>3.4381038364568406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13.700111052308749</v>
      </c>
      <c r="AK82" s="18">
        <f t="shared" si="225"/>
        <v>-2.48045149667383</v>
      </c>
      <c r="AL82" s="18">
        <f t="shared" si="225"/>
        <v>1.4719782896735145</v>
      </c>
      <c r="AM82" s="18">
        <f t="shared" ref="AM82:AM107" si="226">IF(AND(AM$6-AJ$6 &lt;&gt; 0,AJ8&lt;&gt;0,AM8&lt;&gt;0),(EXP(LN(AM8/AJ8)/(AM$6-AJ$6))-1)*100,0)</f>
        <v>0.93517394547293353</v>
      </c>
      <c r="AO82" s="18">
        <f t="shared" ref="AO82:AO107" si="227">IF($F$6-$D$6 &lt;&gt; 0,(EXP(LN(1+(AO45/100))/($F$6-$D$6))-1)*100,0)</f>
        <v>0.13701598847533081</v>
      </c>
      <c r="AP82" s="18">
        <f t="shared" ref="AP82:AP107" si="228">IF(AK8&gt;0,((1+(AP8/AK8))^(1/($F$6-$D$6))-1)*100,0)</f>
        <v>2.7485974317170037</v>
      </c>
      <c r="AQ82" s="18">
        <f t="shared" ref="AQ82:AQ107" si="229">IF($F$6-$D$6 &lt;&gt; 0,(EXP(LN(1+(AQ45/100))/($F$6-$D$6))-1)*100,0)</f>
        <v>2.8426334724853231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2.724081359853292</v>
      </c>
      <c r="AU82" s="18">
        <f t="shared" si="230"/>
        <v>11.753647264040556</v>
      </c>
      <c r="AV82" s="18">
        <f t="shared" si="230"/>
        <v>-2.8253458365432582</v>
      </c>
      <c r="AW82" s="18">
        <f t="shared" si="230"/>
        <v>1.3893530028317613</v>
      </c>
      <c r="AX82" s="18">
        <f t="shared" ref="AX82:AX107" si="231">IF(AND(AX$6-AU$6 &lt;&gt; 0,AU8&lt;&gt;0,AX8&lt;&gt;0),(EXP(LN(AX8/AU8)/(AX$6-AU$6))-1)*100,0)</f>
        <v>0.66346839415631909</v>
      </c>
      <c r="AZ82" s="18">
        <f t="shared" ref="AZ82:AZ107" si="232">IF($F$6-$D$6 &lt;&gt; 0,(EXP(LN(1+(AZ45/100))/($F$6-$D$6))-1)*100,0)</f>
        <v>-3.547599886390973E-2</v>
      </c>
      <c r="BA82" s="18">
        <f t="shared" ref="BA82:BA107" si="233">IF(AV8&gt;0,((1+(BA8/AV8))^(1/($F$6-$D$6))-1)*100,0)</f>
        <v>2.7078099396955713</v>
      </c>
      <c r="BB82" s="18">
        <f t="shared" ref="BB82:BB107" si="234">IF($F$6-$D$6 &lt;&gt; 0,(EXP(LN(1+(BB45/100))/($F$6-$D$6))-1)*100,0)</f>
        <v>2.6834245590274364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3.6786129706806614</v>
      </c>
      <c r="BF82" s="18">
        <f t="shared" si="235"/>
        <v>-4.760069218606322</v>
      </c>
      <c r="BG82" s="18">
        <f t="shared" si="235"/>
        <v>-1.5896370743467059</v>
      </c>
      <c r="BH82" s="18">
        <f t="shared" si="235"/>
        <v>0.81169980946631526</v>
      </c>
      <c r="BI82" s="18">
        <f t="shared" ref="BI82:BI107" si="236">IF(AND(BI$6-BF$6 &lt;&gt; 0,BF8&lt;&gt;0,BI8&lt;&gt;0),(EXP(LN(BI8/BF8)/(BI$6-BF$6))-1)*100,0)</f>
        <v>-0.29985536171300842</v>
      </c>
      <c r="BK82" s="18">
        <f t="shared" ref="BK82:BK107" si="237">IF($F$6-$D$6 &lt;&gt; 0,(EXP(LN(1+(BK45/100))/($F$6-$D$6))-1)*100,0)</f>
        <v>4.8131729635247922E-3</v>
      </c>
      <c r="BL82" s="18">
        <f t="shared" ref="BL82:BL107" si="238">IF(BG8&gt;0,((1+(BL8/BG8))^(1/($F$6-$D$6))-1)*100,0)</f>
        <v>2.4438796472636248</v>
      </c>
      <c r="BM82" s="18">
        <f t="shared" ref="BM82:BM107" si="239">IF($F$6-$D$6 &lt;&gt; 0,(EXP(LN(1+(BM45/100))/($F$6-$D$6))-1)*100,0)</f>
        <v>2.4473126304651815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3.0265276341942426</v>
      </c>
      <c r="BR82" s="18">
        <f t="shared" si="240"/>
        <v>-4.3160275026114974</v>
      </c>
      <c r="BS82" s="18">
        <f t="shared" si="240"/>
        <v>-1.7085176510828193</v>
      </c>
      <c r="BT82" s="18">
        <f t="shared" ref="BT82:BT107" si="241">IF(AND(BT$6-BQ$6 &lt;&gt; 0,BQ8&lt;&gt;0,BT8&lt;&gt;0),(EXP(LN(BT8/BQ8)/(BT$6-BQ$6))-1)*100,0)</f>
        <v>-2.243871487057536</v>
      </c>
      <c r="BV82" s="18">
        <f t="shared" ref="BV82:BV107" si="242">IF($F$6-$D$6 &lt;&gt; 0,(EXP(LN(1+(BV45/100))/($F$6-$D$6))-1)*100,0)</f>
        <v>-2.5854887975490071</v>
      </c>
      <c r="BW82" s="18">
        <f t="shared" ref="BW82:BW107" si="243">IF(BR8&gt;0,((1+(BW8/BR8))^(1/($F$6-$D$6))-1)*100,0)</f>
        <v>2.0988015311419472</v>
      </c>
      <c r="BX82" s="18">
        <f t="shared" ref="BX82:BX107" si="244">IF($F$6-$D$6 &lt;&gt; 0,(EXP(LN(1+(BX45/100))/($F$6-$D$6))-1)*100,0)</f>
        <v>0.2658989330088346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-5.1024060453008673</v>
      </c>
      <c r="CC82" s="18">
        <f t="shared" si="245"/>
        <v>-3.3419464088225714</v>
      </c>
      <c r="CD82" s="18">
        <f t="shared" si="245"/>
        <v>-2.2727497387571627</v>
      </c>
      <c r="CE82" s="18">
        <f t="shared" ref="CE82:CE107" si="246">IF(AND(CE$6-CB$6 &lt;&gt; 0,CB8&lt;&gt;0,CE8&lt;&gt;0),(EXP(LN(CE8/CB8)/(CE$6-CB$6))-1)*100,0)</f>
        <v>-2.7868224625436033</v>
      </c>
      <c r="CG82" s="18">
        <f t="shared" ref="CG82:CG107" si="247">IF($F$6-$D$6 &lt;&gt; 0,(EXP(LN(1+(CG45/100))/($F$6-$D$6))-1)*100,0)</f>
        <v>-2.6304563284145432</v>
      </c>
      <c r="CH82" s="18">
        <f t="shared" ref="CH82:CH107" si="248">IF(CC8&gt;0,((1+(CH8/CC8))^(1/($F$6-$D$6))-1)*100,0)</f>
        <v>2.0637436028100531</v>
      </c>
      <c r="CI82" s="18">
        <f t="shared" ref="CI82:CI107" si="249">IF($F$6-$D$6 &lt;&gt; 0,(EXP(LN(1+(CI45/100))/($F$6-$D$6))-1)*100,0)</f>
        <v>0.19050523737436098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5.4778878037690548</v>
      </c>
      <c r="CM82" s="18">
        <f t="shared" si="250"/>
        <v>-23.642081560207963</v>
      </c>
      <c r="CN82" s="18">
        <f t="shared" si="250"/>
        <v>-2.6225592361752925</v>
      </c>
      <c r="CO82" s="18">
        <f t="shared" si="250"/>
        <v>-1.0576955002326582</v>
      </c>
      <c r="CP82" s="18">
        <f t="shared" ref="CP82:CP107" si="251">IF(AND(CP$6-CM$6 &lt;&gt; 0,CM8&lt;&gt;0,CP8&lt;&gt;0),(EXP(LN(CP8/CM8)/(CP$6-CM$6))-1)*100,0)</f>
        <v>-3.1308743368910541</v>
      </c>
      <c r="CR82" s="18">
        <f t="shared" ref="CR82:CR107" si="252">IF($F$6-$D$6 &lt;&gt; 0,(EXP(LN(1+(CR45/100))/($F$6-$D$6))-1)*100,0)</f>
        <v>-1.5820911398758297</v>
      </c>
      <c r="CS82" s="18">
        <f t="shared" ref="CS82:CS107" si="253">IF(CN8&gt;0,((1+(CS8/CN8))^(1/($F$6-$D$6))-1)*100,0)</f>
        <v>1.5412431036800678</v>
      </c>
      <c r="CT82" s="18">
        <f t="shared" ref="CT82:CT107" si="254">IF($F$6-$D$6 &lt;&gt; 0,(EXP(LN(1+(CT45/100))/($F$6-$D$6))-1)*100,0)</f>
        <v>0.29466238418260904</v>
      </c>
    </row>
    <row r="83" spans="1:98" x14ac:dyDescent="0.2">
      <c r="A83" t="str">
        <f t="shared" si="209"/>
        <v>12 Other managers and proprietors</v>
      </c>
      <c r="B83" s="18">
        <f t="shared" si="210"/>
        <v>5.5943312207044738</v>
      </c>
      <c r="C83" s="18">
        <f t="shared" si="210"/>
        <v>-4.0418400340399678</v>
      </c>
      <c r="D83" s="18">
        <f t="shared" si="210"/>
        <v>5.6376554098076292</v>
      </c>
      <c r="E83" s="18">
        <f t="shared" si="210"/>
        <v>3.2730510122935152</v>
      </c>
      <c r="F83" s="18">
        <f t="shared" si="211"/>
        <v>3.5297963585171788</v>
      </c>
      <c r="H83" s="18">
        <f t="shared" si="212"/>
        <v>4.0553121333724462</v>
      </c>
      <c r="I83" s="18">
        <f t="shared" si="213"/>
        <v>4.3489552265029596</v>
      </c>
      <c r="J83" s="18">
        <f t="shared" si="214"/>
        <v>6.8698273667206378</v>
      </c>
      <c r="L83" t="str">
        <f t="shared" ref="L83:L106" si="255">A83</f>
        <v>12 Other managers and proprietors</v>
      </c>
      <c r="M83" s="18">
        <f t="shared" si="215"/>
        <v>6.2433625095705381</v>
      </c>
      <c r="N83" s="18">
        <f t="shared" si="215"/>
        <v>-3.0999804519322494</v>
      </c>
      <c r="O83" s="18">
        <f t="shared" si="215"/>
        <v>4.8356283407418044</v>
      </c>
      <c r="P83" s="18">
        <f t="shared" si="215"/>
        <v>3.2766708291362523</v>
      </c>
      <c r="Q83" s="18">
        <f t="shared" si="216"/>
        <v>3.3488544656152142</v>
      </c>
      <c r="S83" s="18">
        <f t="shared" si="217"/>
        <v>3.7937303302175485</v>
      </c>
      <c r="T83" s="18">
        <f t="shared" si="218"/>
        <v>4.181656697731162</v>
      </c>
      <c r="U83" s="18">
        <f t="shared" si="219"/>
        <v>6.5686278220308036</v>
      </c>
      <c r="W83" t="str">
        <f t="shared" ref="W83:W106" si="256">A83</f>
        <v>12 Other managers and proprietors</v>
      </c>
      <c r="X83" s="18">
        <f t="shared" si="220"/>
        <v>1.6090603765189559</v>
      </c>
      <c r="Y83" s="18">
        <f t="shared" si="220"/>
        <v>10.715149092811327</v>
      </c>
      <c r="Z83" s="18">
        <f t="shared" si="220"/>
        <v>0.78735053002545463</v>
      </c>
      <c r="AA83" s="18">
        <f t="shared" si="220"/>
        <v>2.2802781475037781</v>
      </c>
      <c r="AB83" s="18">
        <f t="shared" si="221"/>
        <v>2.3168738267165923</v>
      </c>
      <c r="AD83" s="18">
        <f t="shared" si="222"/>
        <v>1.7801945115297979</v>
      </c>
      <c r="AE83" s="18">
        <f t="shared" si="223"/>
        <v>3.6303617309495273</v>
      </c>
      <c r="AF83" s="18">
        <f t="shared" si="224"/>
        <v>4.7652693543072111</v>
      </c>
      <c r="AH83" t="str">
        <f t="shared" ref="AH83:AH106" si="257">L83</f>
        <v>12 Other managers and proprietors</v>
      </c>
      <c r="AI83" s="18">
        <f t="shared" si="225"/>
        <v>1.8497290532626609</v>
      </c>
      <c r="AJ83" s="18">
        <f t="shared" si="225"/>
        <v>20.883543089621725</v>
      </c>
      <c r="AK83" s="18">
        <f t="shared" si="225"/>
        <v>-0.34141270514609356</v>
      </c>
      <c r="AL83" s="18">
        <f t="shared" si="225"/>
        <v>2.5486424389894458</v>
      </c>
      <c r="AM83" s="18">
        <f t="shared" si="226"/>
        <v>2.6868893129020188</v>
      </c>
      <c r="AO83" s="18">
        <f t="shared" si="227"/>
        <v>1.5760964967170166</v>
      </c>
      <c r="AP83" s="18">
        <f t="shared" si="228"/>
        <v>3.5826349320311701</v>
      </c>
      <c r="AQ83" s="18">
        <f t="shared" si="229"/>
        <v>4.5880663683963263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12.073496461513166</v>
      </c>
      <c r="AV83" s="18">
        <f t="shared" si="230"/>
        <v>1.3089701978838519</v>
      </c>
      <c r="AW83" s="18">
        <f t="shared" si="230"/>
        <v>2.14070629422356</v>
      </c>
      <c r="AX83" s="18">
        <f t="shared" si="231"/>
        <v>2.4727017970198162</v>
      </c>
      <c r="AZ83" s="18">
        <f t="shared" si="232"/>
        <v>1.8627049655080441</v>
      </c>
      <c r="BA83" s="18">
        <f t="shared" si="233"/>
        <v>3.5295882196494377</v>
      </c>
      <c r="BB83" s="18">
        <f t="shared" si="234"/>
        <v>4.7346349657940712</v>
      </c>
      <c r="BD83" t="str">
        <f t="shared" ref="BD83:BD106" si="259">AH83</f>
        <v>12 Other managers and proprietors</v>
      </c>
      <c r="BE83" s="18">
        <f t="shared" si="235"/>
        <v>-0.59290107585886487</v>
      </c>
      <c r="BF83" s="18">
        <f t="shared" si="235"/>
        <v>-5.686186497325096</v>
      </c>
      <c r="BG83" s="18">
        <f t="shared" si="235"/>
        <v>0.9790938638405855</v>
      </c>
      <c r="BH83" s="18">
        <f t="shared" si="235"/>
        <v>0.80104659649891108</v>
      </c>
      <c r="BI83" s="18">
        <f t="shared" si="236"/>
        <v>0.43820477425231541</v>
      </c>
      <c r="BK83" s="18">
        <f t="shared" si="237"/>
        <v>0.86036077662974275</v>
      </c>
      <c r="BL83" s="18">
        <f t="shared" si="238"/>
        <v>2.8363916736193318</v>
      </c>
      <c r="BM83" s="18">
        <f t="shared" si="239"/>
        <v>3.4297819351770453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-0.95485401335628772</v>
      </c>
      <c r="BR83" s="18">
        <f t="shared" si="240"/>
        <v>-0.64267098053903959</v>
      </c>
      <c r="BS83" s="18">
        <f t="shared" si="240"/>
        <v>-0.45274153744252477</v>
      </c>
      <c r="BT83" s="18">
        <f t="shared" si="241"/>
        <v>-0.54357116006801265</v>
      </c>
      <c r="BV83" s="18">
        <f t="shared" si="242"/>
        <v>-0.51609165815638125</v>
      </c>
      <c r="BW83" s="18">
        <f t="shared" si="243"/>
        <v>2.8472468907949189</v>
      </c>
      <c r="BX83" s="18">
        <f t="shared" si="244"/>
        <v>2.503255619880429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-5.1427718003394851</v>
      </c>
      <c r="CC83" s="18">
        <f t="shared" si="245"/>
        <v>-1.0930303678466924</v>
      </c>
      <c r="CD83" s="18">
        <f t="shared" si="245"/>
        <v>-1.7014970787242456</v>
      </c>
      <c r="CE83" s="18">
        <f t="shared" si="246"/>
        <v>-1.7308676352236985</v>
      </c>
      <c r="CG83" s="18">
        <f t="shared" si="247"/>
        <v>-1.4990918977208945</v>
      </c>
      <c r="CH83" s="18">
        <f t="shared" si="248"/>
        <v>2.3511102426921671</v>
      </c>
      <c r="CI83" s="18">
        <f t="shared" si="249"/>
        <v>1.3030159044908673</v>
      </c>
      <c r="CK83" t="str">
        <f t="shared" ref="CK83:CK106" si="262">BO83</f>
        <v>12 Other managers and proprietors</v>
      </c>
      <c r="CL83" s="18">
        <f t="shared" si="250"/>
        <v>1.0748146419282678</v>
      </c>
      <c r="CM83" s="18">
        <f t="shared" si="250"/>
        <v>-22.120156256157706</v>
      </c>
      <c r="CN83" s="18">
        <f t="shared" si="250"/>
        <v>0.38505867897546953</v>
      </c>
      <c r="CO83" s="18">
        <f t="shared" si="250"/>
        <v>-1.4154852246664573</v>
      </c>
      <c r="CP83" s="18">
        <f t="shared" si="251"/>
        <v>-2.3064046129675497</v>
      </c>
      <c r="CR83" s="18">
        <f t="shared" si="252"/>
        <v>-0.818921190426114</v>
      </c>
      <c r="CS83" s="18">
        <f t="shared" si="253"/>
        <v>1.8947895899402045</v>
      </c>
      <c r="CT83" s="18">
        <f t="shared" si="254"/>
        <v>1.2741901437612446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6.5511560178856509</v>
      </c>
      <c r="C84" s="18">
        <f t="shared" si="210"/>
        <v>-3.3489025751344159</v>
      </c>
      <c r="D84" s="18">
        <f t="shared" si="210"/>
        <v>6.6906922510136635</v>
      </c>
      <c r="E84" s="18">
        <f t="shared" si="210"/>
        <v>2.3938266627243632</v>
      </c>
      <c r="F84" s="18">
        <f t="shared" si="211"/>
        <v>3.3441921074419012</v>
      </c>
      <c r="H84" s="18">
        <f t="shared" si="212"/>
        <v>3.8065346926038579</v>
      </c>
      <c r="I84" s="18">
        <f t="shared" si="213"/>
        <v>3.0616088434477051</v>
      </c>
      <c r="J84" s="18">
        <f t="shared" si="214"/>
        <v>5.7809760477985472</v>
      </c>
      <c r="L84" t="str">
        <f t="shared" si="255"/>
        <v>21 Science, research, engineering and technology professionals</v>
      </c>
      <c r="M84" s="18">
        <f t="shared" si="215"/>
        <v>7.7768923682375757</v>
      </c>
      <c r="N84" s="18">
        <f t="shared" si="215"/>
        <v>1.6522243144311721</v>
      </c>
      <c r="O84" s="18">
        <f t="shared" si="215"/>
        <v>8.1593654975648189</v>
      </c>
      <c r="P84" s="18">
        <f t="shared" si="215"/>
        <v>2.8870886765027803</v>
      </c>
      <c r="Q84" s="18">
        <f t="shared" si="216"/>
        <v>4.4276236487163168</v>
      </c>
      <c r="S84" s="18">
        <f t="shared" si="217"/>
        <v>4.615321955130991</v>
      </c>
      <c r="T84" s="18">
        <f t="shared" si="218"/>
        <v>3.3641706402891991</v>
      </c>
      <c r="U84" s="18">
        <f t="shared" si="219"/>
        <v>6.6052664202318256</v>
      </c>
      <c r="W84" t="str">
        <f t="shared" si="256"/>
        <v>21 Science, research, engineering and technology professionals</v>
      </c>
      <c r="X84" s="18">
        <f t="shared" si="220"/>
        <v>3.9436834332049031</v>
      </c>
      <c r="Y84" s="18">
        <f t="shared" si="220"/>
        <v>7.2084601755827649</v>
      </c>
      <c r="Z84" s="18">
        <f t="shared" si="220"/>
        <v>3.2541247712513766</v>
      </c>
      <c r="AA84" s="18">
        <f t="shared" si="220"/>
        <v>1.4311115162324528</v>
      </c>
      <c r="AB84" s="18">
        <f t="shared" si="221"/>
        <v>2.3510664362930811</v>
      </c>
      <c r="AD84" s="18">
        <f t="shared" si="222"/>
        <v>2.0351779807215031</v>
      </c>
      <c r="AE84" s="18">
        <f t="shared" si="223"/>
        <v>2.6469208757657237</v>
      </c>
      <c r="AF84" s="18">
        <f t="shared" si="224"/>
        <v>4.1208818973063055</v>
      </c>
      <c r="AH84" t="str">
        <f t="shared" si="257"/>
        <v>21 Science, research, engineering and technology professionals</v>
      </c>
      <c r="AI84" s="18">
        <f t="shared" si="225"/>
        <v>2.7751513812339867</v>
      </c>
      <c r="AJ84" s="18">
        <f t="shared" si="225"/>
        <v>13.753224000723051</v>
      </c>
      <c r="AK84" s="18">
        <f t="shared" si="225"/>
        <v>3.674914710523236</v>
      </c>
      <c r="AL84" s="18">
        <f t="shared" si="225"/>
        <v>2.0066265483476453</v>
      </c>
      <c r="AM84" s="18">
        <f t="shared" si="226"/>
        <v>3.2258576912663317</v>
      </c>
      <c r="AO84" s="18">
        <f t="shared" si="227"/>
        <v>2.559718255135901</v>
      </c>
      <c r="AP84" s="18">
        <f t="shared" si="228"/>
        <v>2.6328924173223189</v>
      </c>
      <c r="AQ84" s="18">
        <f t="shared" si="229"/>
        <v>4.5087991786159742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2.6507752968113252</v>
      </c>
      <c r="AV84" s="18">
        <f t="shared" si="230"/>
        <v>0.81066720137528137</v>
      </c>
      <c r="AW84" s="18">
        <f t="shared" si="230"/>
        <v>0.89482348920948418</v>
      </c>
      <c r="AX84" s="18">
        <f t="shared" si="231"/>
        <v>0.97735032755108531</v>
      </c>
      <c r="AZ84" s="18">
        <f t="shared" si="232"/>
        <v>0.86676359023867278</v>
      </c>
      <c r="BA84" s="18">
        <f t="shared" si="233"/>
        <v>2.2076720311790865</v>
      </c>
      <c r="BB84" s="18">
        <f t="shared" si="234"/>
        <v>2.856701042766252</v>
      </c>
      <c r="BD84" t="str">
        <f t="shared" si="259"/>
        <v>21 Science, research, engineering and technology professionals</v>
      </c>
      <c r="BE84" s="18">
        <f t="shared" si="235"/>
        <v>2.2032056145908196</v>
      </c>
      <c r="BF84" s="18">
        <f t="shared" si="235"/>
        <v>-7.4695701063893445</v>
      </c>
      <c r="BG84" s="18">
        <f t="shared" si="235"/>
        <v>3.0568148691288544</v>
      </c>
      <c r="BH84" s="18">
        <f t="shared" si="235"/>
        <v>-3.2675674023918688E-2</v>
      </c>
      <c r="BI84" s="18">
        <f t="shared" si="236"/>
        <v>0.43626468231439119</v>
      </c>
      <c r="BK84" s="18">
        <f t="shared" si="237"/>
        <v>0.98672401873594051</v>
      </c>
      <c r="BL84" s="18">
        <f t="shared" si="238"/>
        <v>1.9787727248324449</v>
      </c>
      <c r="BM84" s="18">
        <f t="shared" si="239"/>
        <v>2.7415872518205431</v>
      </c>
      <c r="BO84" t="str">
        <f t="shared" si="260"/>
        <v>21 Science, research, engineering and technology professionals</v>
      </c>
      <c r="BP84" s="18">
        <f t="shared" si="240"/>
        <v>2.2384148009996441</v>
      </c>
      <c r="BQ84" s="18">
        <f t="shared" si="240"/>
        <v>6.3072737010719138</v>
      </c>
      <c r="BR84" s="18">
        <f t="shared" si="240"/>
        <v>1.6340386105030191</v>
      </c>
      <c r="BS84" s="18">
        <f t="shared" si="240"/>
        <v>-0.35838094111992902</v>
      </c>
      <c r="BT84" s="18">
        <f t="shared" si="241"/>
        <v>0.6666035422982608</v>
      </c>
      <c r="BV84" s="18">
        <f t="shared" si="242"/>
        <v>0.3013807567229243</v>
      </c>
      <c r="BW84" s="18">
        <f t="shared" si="243"/>
        <v>2.1282216416794286</v>
      </c>
      <c r="BX84" s="18">
        <f t="shared" si="244"/>
        <v>2.3539203609299397</v>
      </c>
      <c r="BZ84" t="str">
        <f t="shared" si="261"/>
        <v>21 Science, research, engineering and technology professionals</v>
      </c>
      <c r="CA84" s="18">
        <f t="shared" si="245"/>
        <v>2.6649598161545551</v>
      </c>
      <c r="CB84" s="18">
        <f t="shared" si="245"/>
        <v>-8.6225844026417757</v>
      </c>
      <c r="CC84" s="18">
        <f t="shared" si="245"/>
        <v>2.5988318899772045</v>
      </c>
      <c r="CD84" s="18">
        <f t="shared" si="245"/>
        <v>-2.7401256720339662</v>
      </c>
      <c r="CE84" s="18">
        <f t="shared" si="246"/>
        <v>-1.4871236732048043</v>
      </c>
      <c r="CG84" s="18">
        <f t="shared" si="247"/>
        <v>-0.99207892806960629</v>
      </c>
      <c r="CH84" s="18">
        <f t="shared" si="248"/>
        <v>1.877570901519654</v>
      </c>
      <c r="CI84" s="18">
        <f t="shared" si="249"/>
        <v>1.1262613884676531</v>
      </c>
      <c r="CK84" t="str">
        <f t="shared" si="262"/>
        <v>21 Science, research, engineering and technology professionals</v>
      </c>
      <c r="CL84" s="18">
        <f t="shared" si="250"/>
        <v>8.1947323547589832</v>
      </c>
      <c r="CM84" s="18">
        <f t="shared" si="250"/>
        <v>-20.621302878544544</v>
      </c>
      <c r="CN84" s="18">
        <f t="shared" si="250"/>
        <v>6.7055797158107389</v>
      </c>
      <c r="CO84" s="18">
        <f t="shared" si="250"/>
        <v>-0.75102097636494669</v>
      </c>
      <c r="CP84" s="18">
        <f t="shared" si="251"/>
        <v>0.11375613068340673</v>
      </c>
      <c r="CR84" s="18">
        <f t="shared" si="252"/>
        <v>1.6747410765486137</v>
      </c>
      <c r="CS84" s="18">
        <f t="shared" si="253"/>
        <v>2.0157725774376578</v>
      </c>
      <c r="CT84" s="18">
        <f t="shared" si="254"/>
        <v>3.3188652045581524</v>
      </c>
    </row>
    <row r="85" spans="1:98" x14ac:dyDescent="0.2">
      <c r="A85" t="str">
        <f t="shared" si="209"/>
        <v>22 Health professionals</v>
      </c>
      <c r="B85" s="18">
        <f t="shared" si="210"/>
        <v>8.346617404191603</v>
      </c>
      <c r="C85" s="18">
        <f t="shared" si="210"/>
        <v>-12.612125008703778</v>
      </c>
      <c r="D85" s="18">
        <f t="shared" si="210"/>
        <v>5.7794511748387345</v>
      </c>
      <c r="E85" s="18">
        <f t="shared" si="210"/>
        <v>3.0192516013076931</v>
      </c>
      <c r="F85" s="18">
        <f t="shared" si="211"/>
        <v>2.811122765464491</v>
      </c>
      <c r="H85" s="18">
        <f t="shared" si="212"/>
        <v>3.9312211669743524</v>
      </c>
      <c r="I85" s="18">
        <f t="shared" si="213"/>
        <v>3.708907897124436</v>
      </c>
      <c r="J85" s="18">
        <f t="shared" si="214"/>
        <v>6.3272075717355714</v>
      </c>
      <c r="L85" t="str">
        <f t="shared" si="255"/>
        <v>22 Health professionals</v>
      </c>
      <c r="M85" s="18">
        <f t="shared" si="215"/>
        <v>9.5794465361562118</v>
      </c>
      <c r="N85" s="18">
        <f t="shared" si="215"/>
        <v>-11.319295895196124</v>
      </c>
      <c r="O85" s="18">
        <f t="shared" si="215"/>
        <v>4.4720547580123782</v>
      </c>
      <c r="P85" s="18">
        <f t="shared" si="215"/>
        <v>2.7323552693261588</v>
      </c>
      <c r="Q85" s="18">
        <f t="shared" si="216"/>
        <v>2.3278599556925794</v>
      </c>
      <c r="S85" s="18">
        <f t="shared" si="217"/>
        <v>3.3090121541195394</v>
      </c>
      <c r="T85" s="18">
        <f t="shared" si="218"/>
        <v>3.6534384859181479</v>
      </c>
      <c r="U85" s="18">
        <f t="shared" si="219"/>
        <v>5.8390897251595852</v>
      </c>
      <c r="W85" t="str">
        <f t="shared" si="256"/>
        <v>22 Health professionals</v>
      </c>
      <c r="X85" s="18">
        <f t="shared" si="220"/>
        <v>5.2938433818147779</v>
      </c>
      <c r="Y85" s="18">
        <f t="shared" si="220"/>
        <v>6.7341776748780502</v>
      </c>
      <c r="Z85" s="18">
        <f t="shared" si="220"/>
        <v>-8.4473201630386185E-2</v>
      </c>
      <c r="AA85" s="18">
        <f t="shared" si="220"/>
        <v>1.6503225538687882</v>
      </c>
      <c r="AB85" s="18">
        <f t="shared" si="221"/>
        <v>1.4138457306860364</v>
      </c>
      <c r="AD85" s="18">
        <f t="shared" si="222"/>
        <v>1.0687361351652047</v>
      </c>
      <c r="AE85" s="18">
        <f t="shared" si="223"/>
        <v>3.1948210687100742</v>
      </c>
      <c r="AF85" s="18">
        <f t="shared" si="224"/>
        <v>3.9019305794379067</v>
      </c>
      <c r="AH85" t="str">
        <f t="shared" si="257"/>
        <v>22 Health professionals</v>
      </c>
      <c r="AI85" s="18">
        <f t="shared" si="225"/>
        <v>-4.2549264287990223</v>
      </c>
      <c r="AJ85" s="18">
        <f t="shared" si="225"/>
        <v>-3.2740266253475148</v>
      </c>
      <c r="AK85" s="18">
        <f t="shared" si="225"/>
        <v>-11.786369507647231</v>
      </c>
      <c r="AL85" s="18">
        <f t="shared" si="225"/>
        <v>-6.7857840388463426</v>
      </c>
      <c r="AM85" s="18">
        <f t="shared" si="226"/>
        <v>-8.1661707516256676</v>
      </c>
      <c r="AO85" s="18">
        <f t="shared" si="227"/>
        <v>-8.4833742017558009</v>
      </c>
      <c r="AP85" s="18">
        <f t="shared" si="228"/>
        <v>1.1815953146685931</v>
      </c>
      <c r="AQ85" s="18">
        <f t="shared" si="229"/>
        <v>-5.0834763441101156</v>
      </c>
      <c r="AS85" t="str">
        <f t="shared" si="258"/>
        <v>22 Health professionals</v>
      </c>
      <c r="AT85" s="18">
        <f t="shared" si="230"/>
        <v>5.1363205081901064</v>
      </c>
      <c r="AU85" s="18">
        <f t="shared" si="230"/>
        <v>25.001292685942289</v>
      </c>
      <c r="AV85" s="18">
        <f t="shared" si="230"/>
        <v>0.2895745137348138</v>
      </c>
      <c r="AW85" s="18">
        <f t="shared" si="230"/>
        <v>1.7875329268032036</v>
      </c>
      <c r="AX85" s="18">
        <f t="shared" si="231"/>
        <v>2.6263086683840475</v>
      </c>
      <c r="AZ85" s="18">
        <f t="shared" si="232"/>
        <v>1.285743815882201</v>
      </c>
      <c r="BA85" s="18">
        <f t="shared" si="233"/>
        <v>3.0231229778863611</v>
      </c>
      <c r="BB85" s="18">
        <f t="shared" si="234"/>
        <v>3.8972858047338077</v>
      </c>
      <c r="BD85" t="str">
        <f t="shared" si="259"/>
        <v>22 Health professionals</v>
      </c>
      <c r="BE85" s="18">
        <f t="shared" si="235"/>
        <v>2.949950793146483</v>
      </c>
      <c r="BF85" s="18">
        <f t="shared" si="235"/>
        <v>-0.78130092391647255</v>
      </c>
      <c r="BG85" s="18">
        <f t="shared" si="235"/>
        <v>2.1185044953232479</v>
      </c>
      <c r="BH85" s="18">
        <f t="shared" si="235"/>
        <v>0.88200806747633642</v>
      </c>
      <c r="BI85" s="18">
        <f t="shared" si="236"/>
        <v>1.161627769301643</v>
      </c>
      <c r="BK85" s="18">
        <f t="shared" si="237"/>
        <v>1.2925009659919606</v>
      </c>
      <c r="BL85" s="18">
        <f t="shared" si="238"/>
        <v>3.3913899195467057</v>
      </c>
      <c r="BM85" s="18">
        <f t="shared" si="239"/>
        <v>4.2299559549809906</v>
      </c>
      <c r="BO85" t="str">
        <f t="shared" si="260"/>
        <v>22 Health professionals</v>
      </c>
      <c r="BP85" s="18">
        <f t="shared" si="240"/>
        <v>4.3260306609590682</v>
      </c>
      <c r="BQ85" s="18">
        <f t="shared" si="240"/>
        <v>-5.6363532257176718</v>
      </c>
      <c r="BR85" s="18">
        <f t="shared" si="240"/>
        <v>0.42911007080206343</v>
      </c>
      <c r="BS85" s="18">
        <f t="shared" si="240"/>
        <v>-1.100203789471621</v>
      </c>
      <c r="BT85" s="18">
        <f t="shared" si="241"/>
        <v>-0.91599622724207741</v>
      </c>
      <c r="BV85" s="18">
        <f t="shared" si="242"/>
        <v>-0.59303773641868895</v>
      </c>
      <c r="BW85" s="18">
        <f t="shared" si="243"/>
        <v>2.6306958545378123</v>
      </c>
      <c r="BX85" s="18">
        <f t="shared" si="244"/>
        <v>2.2240012654384911</v>
      </c>
      <c r="BZ85" t="str">
        <f t="shared" si="261"/>
        <v>22 Health professionals</v>
      </c>
      <c r="CA85" s="18">
        <f t="shared" si="245"/>
        <v>7.5456533913363044</v>
      </c>
      <c r="CB85" s="18">
        <f t="shared" si="245"/>
        <v>-21.606634986540886</v>
      </c>
      <c r="CC85" s="18">
        <f t="shared" si="245"/>
        <v>-0.98197835908933051</v>
      </c>
      <c r="CD85" s="18">
        <f t="shared" si="245"/>
        <v>-3.652503782983485</v>
      </c>
      <c r="CE85" s="18">
        <f t="shared" si="246"/>
        <v>-4.0702243187983651</v>
      </c>
      <c r="CG85" s="18">
        <f t="shared" si="247"/>
        <v>-2.7704288072176508</v>
      </c>
      <c r="CH85" s="18">
        <f t="shared" si="248"/>
        <v>2.1308756180119959</v>
      </c>
      <c r="CI85" s="18">
        <f t="shared" si="249"/>
        <v>0.18500979120079641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-24.446846106102882</v>
      </c>
      <c r="CN85" s="18">
        <f t="shared" si="250"/>
        <v>-0.13559990133910071</v>
      </c>
      <c r="CO85" s="18">
        <f t="shared" si="250"/>
        <v>-0.39186065079873655</v>
      </c>
      <c r="CP85" s="18">
        <f t="shared" si="251"/>
        <v>-2.0192188244209208</v>
      </c>
      <c r="CR85" s="18">
        <f t="shared" si="252"/>
        <v>-0.30651354970073763</v>
      </c>
      <c r="CS85" s="18">
        <f t="shared" si="253"/>
        <v>1.9700206895719719</v>
      </c>
      <c r="CT85" s="18">
        <f t="shared" si="254"/>
        <v>1.7380446751708023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5.2777765218106731</v>
      </c>
      <c r="C86" s="18">
        <f t="shared" si="210"/>
        <v>1.951844123830182</v>
      </c>
      <c r="D86" s="18">
        <f t="shared" si="210"/>
        <v>2.2563279091048383</v>
      </c>
      <c r="E86" s="18">
        <f t="shared" si="210"/>
        <v>1.5381447640623547</v>
      </c>
      <c r="F86" s="18">
        <f t="shared" si="211"/>
        <v>1.7878973447378543</v>
      </c>
      <c r="H86" s="18">
        <f t="shared" si="212"/>
        <v>1.7769769380118206</v>
      </c>
      <c r="I86" s="18">
        <f t="shared" si="213"/>
        <v>3.1109702527616356</v>
      </c>
      <c r="J86" s="18">
        <f t="shared" si="214"/>
        <v>4.3194621443365611</v>
      </c>
      <c r="L86" t="str">
        <f t="shared" si="255"/>
        <v>23 Teaching and other educational professionals</v>
      </c>
      <c r="M86" s="18">
        <f t="shared" si="215"/>
        <v>7.0473117654603179</v>
      </c>
      <c r="N86" s="18">
        <f t="shared" si="215"/>
        <v>-0.40798163160263856</v>
      </c>
      <c r="O86" s="18">
        <f t="shared" si="215"/>
        <v>2.5145572024619867</v>
      </c>
      <c r="P86" s="18">
        <f t="shared" si="215"/>
        <v>1.5982829094406625</v>
      </c>
      <c r="Q86" s="18">
        <f t="shared" si="216"/>
        <v>1.7568125832507109</v>
      </c>
      <c r="S86" s="18">
        <f t="shared" si="217"/>
        <v>1.902794078685921</v>
      </c>
      <c r="T86" s="18">
        <f t="shared" si="218"/>
        <v>3.2541165110124615</v>
      </c>
      <c r="U86" s="18">
        <f t="shared" si="219"/>
        <v>4.529117898057633</v>
      </c>
      <c r="W86" t="str">
        <f t="shared" si="256"/>
        <v>23 Teaching and other educational professionals</v>
      </c>
      <c r="X86" s="18">
        <f t="shared" si="220"/>
        <v>0.55626054069000119</v>
      </c>
      <c r="Y86" s="18">
        <f t="shared" si="220"/>
        <v>15.278696127051461</v>
      </c>
      <c r="Z86" s="18">
        <f t="shared" si="220"/>
        <v>-5.6444638345751645</v>
      </c>
      <c r="AA86" s="18">
        <f t="shared" si="220"/>
        <v>-1.7810392631429139</v>
      </c>
      <c r="AB86" s="18">
        <f t="shared" si="221"/>
        <v>-2.0293006005721481</v>
      </c>
      <c r="AD86" s="18">
        <f t="shared" si="222"/>
        <v>-3.0861116370313524</v>
      </c>
      <c r="AE86" s="18">
        <f t="shared" si="223"/>
        <v>2.1988105625790233</v>
      </c>
      <c r="AF86" s="18">
        <f t="shared" si="224"/>
        <v>7.0514791296893975E-2</v>
      </c>
      <c r="AH86" t="str">
        <f t="shared" si="257"/>
        <v>23 Teaching and other educational professionals</v>
      </c>
      <c r="AI86" s="18">
        <f t="shared" si="225"/>
        <v>-11.605057309772505</v>
      </c>
      <c r="AJ86" s="18">
        <f t="shared" si="225"/>
        <v>-5.841715300664152</v>
      </c>
      <c r="AK86" s="18">
        <f t="shared" si="225"/>
        <v>-13.178519815701051</v>
      </c>
      <c r="AL86" s="18">
        <f t="shared" si="225"/>
        <v>0.19958005341353946</v>
      </c>
      <c r="AM86" s="18">
        <f t="shared" si="226"/>
        <v>-4.5604588868005447</v>
      </c>
      <c r="AO86" s="18">
        <f t="shared" si="227"/>
        <v>-4.4744245005808541</v>
      </c>
      <c r="AP86" s="18">
        <f t="shared" si="228"/>
        <v>1.0437323799170617</v>
      </c>
      <c r="AQ86" s="18">
        <f t="shared" si="229"/>
        <v>-2.6171549269341288</v>
      </c>
      <c r="AS86" t="str">
        <f t="shared" si="258"/>
        <v>23 Teaching and other educational professionals</v>
      </c>
      <c r="AT86" s="18">
        <f t="shared" si="230"/>
        <v>0.68240650916076007</v>
      </c>
      <c r="AU86" s="18">
        <f t="shared" si="230"/>
        <v>5.1683835595946581</v>
      </c>
      <c r="AV86" s="18">
        <f t="shared" si="230"/>
        <v>-5.5938479394151974</v>
      </c>
      <c r="AW86" s="18">
        <f t="shared" si="230"/>
        <v>-1.4210267468083848</v>
      </c>
      <c r="AX86" s="18">
        <f t="shared" si="231"/>
        <v>-2.3503706674777081</v>
      </c>
      <c r="AZ86" s="18">
        <f t="shared" si="232"/>
        <v>-2.8320681662741709</v>
      </c>
      <c r="BA86" s="18">
        <f t="shared" si="233"/>
        <v>2.0290190351987203</v>
      </c>
      <c r="BB86" s="18">
        <f t="shared" si="234"/>
        <v>1.0126637417195994E-2</v>
      </c>
      <c r="BD86" t="str">
        <f t="shared" si="259"/>
        <v>23 Teaching and other educational professionals</v>
      </c>
      <c r="BE86" s="18">
        <f t="shared" si="235"/>
        <v>1.5517595082359836</v>
      </c>
      <c r="BF86" s="18">
        <f t="shared" si="235"/>
        <v>-1.1668023289984619</v>
      </c>
      <c r="BG86" s="18">
        <f t="shared" si="235"/>
        <v>-0.27539318727971551</v>
      </c>
      <c r="BH86" s="18">
        <f t="shared" si="235"/>
        <v>2.06427201578534</v>
      </c>
      <c r="BI86" s="18">
        <f t="shared" si="236"/>
        <v>1.1237685127295283</v>
      </c>
      <c r="BK86" s="18">
        <f t="shared" si="237"/>
        <v>1.2783472984670752</v>
      </c>
      <c r="BL86" s="18">
        <f t="shared" si="238"/>
        <v>2.4515907647101987</v>
      </c>
      <c r="BM86" s="18">
        <f t="shared" si="239"/>
        <v>3.3863731938943209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-2.6980997304681176</v>
      </c>
      <c r="BR86" s="18">
        <f t="shared" si="240"/>
        <v>-1.8623422150175539</v>
      </c>
      <c r="BS86" s="18">
        <f t="shared" si="240"/>
        <v>-0.87708738479000958</v>
      </c>
      <c r="BT86" s="18">
        <f t="shared" si="241"/>
        <v>-1.3004847772102091</v>
      </c>
      <c r="BV86" s="18">
        <f t="shared" si="242"/>
        <v>-1.2065998398619326</v>
      </c>
      <c r="BW86" s="18">
        <f t="shared" si="243"/>
        <v>2.3403871020359679</v>
      </c>
      <c r="BX86" s="18">
        <f t="shared" si="244"/>
        <v>1.4898650563012206</v>
      </c>
      <c r="BZ86" t="str">
        <f t="shared" si="261"/>
        <v>23 Teaching and other educational professionals</v>
      </c>
      <c r="CA86" s="18">
        <f t="shared" si="245"/>
        <v>3.4850305496162415</v>
      </c>
      <c r="CB86" s="18">
        <f t="shared" si="245"/>
        <v>2.2751888479533022E-2</v>
      </c>
      <c r="CC86" s="18">
        <f t="shared" si="245"/>
        <v>-2.0641398972894631</v>
      </c>
      <c r="CD86" s="18">
        <f t="shared" si="245"/>
        <v>-1.7917888338948917</v>
      </c>
      <c r="CE86" s="18">
        <f t="shared" si="246"/>
        <v>-1.7646391937445105</v>
      </c>
      <c r="CG86" s="18">
        <f t="shared" si="247"/>
        <v>-1.8826565716831611</v>
      </c>
      <c r="CH86" s="18">
        <f t="shared" si="248"/>
        <v>2.1402634192042358</v>
      </c>
      <c r="CI86" s="18">
        <f t="shared" si="249"/>
        <v>0.79335307083008288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-10.44835716593947</v>
      </c>
      <c r="CN86" s="18">
        <f t="shared" si="250"/>
        <v>-0.76390668377224191</v>
      </c>
      <c r="CO86" s="18">
        <f t="shared" si="250"/>
        <v>-1.2035642772419086</v>
      </c>
      <c r="CP86" s="18">
        <f t="shared" si="251"/>
        <v>-1.6720094914427164</v>
      </c>
      <c r="CR86" s="18">
        <f t="shared" si="252"/>
        <v>-1.057228603121918</v>
      </c>
      <c r="CS86" s="18">
        <f t="shared" si="253"/>
        <v>1.8781140190846868</v>
      </c>
      <c r="CT86" s="18">
        <f t="shared" si="254"/>
        <v>1.0784895607819811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7.384725590872776</v>
      </c>
      <c r="C87" s="18">
        <f t="shared" si="210"/>
        <v>5.8689040086941313</v>
      </c>
      <c r="D87" s="18">
        <f t="shared" si="210"/>
        <v>5.0281825174152361</v>
      </c>
      <c r="E87" s="18">
        <f t="shared" si="210"/>
        <v>2.7688122488485289</v>
      </c>
      <c r="F87" s="18">
        <f t="shared" si="211"/>
        <v>3.6619657181291121</v>
      </c>
      <c r="H87" s="18">
        <f t="shared" si="212"/>
        <v>3.5164829749625204</v>
      </c>
      <c r="I87" s="18">
        <f t="shared" si="213"/>
        <v>3.5529876602335975</v>
      </c>
      <c r="J87" s="18">
        <f t="shared" si="214"/>
        <v>5.9141744833745236</v>
      </c>
      <c r="L87" t="str">
        <f t="shared" si="255"/>
        <v>24 Business, media and public service professionals</v>
      </c>
      <c r="M87" s="18">
        <f t="shared" si="215"/>
        <v>7.7688456746501489</v>
      </c>
      <c r="N87" s="18">
        <f t="shared" si="215"/>
        <v>0.12552957162594858</v>
      </c>
      <c r="O87" s="18">
        <f t="shared" si="215"/>
        <v>4.6638388899762795</v>
      </c>
      <c r="P87" s="18">
        <f t="shared" si="215"/>
        <v>2.4697726044033974</v>
      </c>
      <c r="Q87" s="18">
        <f t="shared" si="216"/>
        <v>3.0013378432931281</v>
      </c>
      <c r="S87" s="18">
        <f t="shared" si="217"/>
        <v>3.1959693650131404</v>
      </c>
      <c r="T87" s="18">
        <f t="shared" si="218"/>
        <v>3.4910982147464908</v>
      </c>
      <c r="U87" s="18">
        <f t="shared" si="219"/>
        <v>5.6365567701991193</v>
      </c>
      <c r="W87" t="str">
        <f t="shared" si="256"/>
        <v>24 Business, media and public service professionals</v>
      </c>
      <c r="X87" s="18">
        <f t="shared" si="220"/>
        <v>4.4249191870633808</v>
      </c>
      <c r="Y87" s="18">
        <f t="shared" si="220"/>
        <v>12.920897296943878</v>
      </c>
      <c r="Z87" s="18">
        <f t="shared" si="220"/>
        <v>-0.103657273434965</v>
      </c>
      <c r="AA87" s="18">
        <f t="shared" si="220"/>
        <v>1.2325730704587423</v>
      </c>
      <c r="AB87" s="18">
        <f t="shared" si="221"/>
        <v>1.5039197878085053</v>
      </c>
      <c r="AD87" s="18">
        <f t="shared" si="222"/>
        <v>0.78518871068593565</v>
      </c>
      <c r="AE87" s="18">
        <f t="shared" si="223"/>
        <v>2.9080917160874131</v>
      </c>
      <c r="AF87" s="18">
        <f t="shared" si="224"/>
        <v>3.4436612846994175</v>
      </c>
      <c r="AH87" t="str">
        <f t="shared" si="257"/>
        <v>24 Business, media and public service professionals</v>
      </c>
      <c r="AI87" s="18">
        <f t="shared" si="225"/>
        <v>-0.73078187307320519</v>
      </c>
      <c r="AJ87" s="18">
        <f t="shared" si="225"/>
        <v>18.39814626344922</v>
      </c>
      <c r="AK87" s="18">
        <f t="shared" si="225"/>
        <v>-2.1841493011921287</v>
      </c>
      <c r="AL87" s="18">
        <f t="shared" si="225"/>
        <v>1.1368027974326678</v>
      </c>
      <c r="AM87" s="18">
        <f t="shared" si="226"/>
        <v>1.0776661081228767</v>
      </c>
      <c r="AO87" s="18">
        <f t="shared" si="227"/>
        <v>1.7476377867575721E-2</v>
      </c>
      <c r="AP87" s="18">
        <f t="shared" si="228"/>
        <v>2.0478221384547357</v>
      </c>
      <c r="AQ87" s="18">
        <f t="shared" si="229"/>
        <v>2.0609846349128658</v>
      </c>
      <c r="AS87" t="str">
        <f t="shared" si="258"/>
        <v>24 Business, media and public service professionals</v>
      </c>
      <c r="AT87" s="18">
        <f t="shared" si="230"/>
        <v>3.8098361216940768</v>
      </c>
      <c r="AU87" s="18">
        <f t="shared" si="230"/>
        <v>14.992475463541922</v>
      </c>
      <c r="AV87" s="18">
        <f t="shared" si="230"/>
        <v>0.54566096167689704</v>
      </c>
      <c r="AW87" s="18">
        <f t="shared" si="230"/>
        <v>1.7870642025638039</v>
      </c>
      <c r="AX87" s="18">
        <f t="shared" si="231"/>
        <v>2.173494774739626</v>
      </c>
      <c r="AZ87" s="18">
        <f t="shared" si="232"/>
        <v>1.3715693800535833</v>
      </c>
      <c r="BA87" s="18">
        <f t="shared" si="233"/>
        <v>2.8841093819304664</v>
      </c>
      <c r="BB87" s="18">
        <f t="shared" si="234"/>
        <v>3.835133227970311</v>
      </c>
      <c r="BD87" t="str">
        <f t="shared" si="259"/>
        <v>24 Business, media and public service professionals</v>
      </c>
      <c r="BE87" s="18">
        <f t="shared" si="235"/>
        <v>3.7633964445403345</v>
      </c>
      <c r="BF87" s="18">
        <f t="shared" si="235"/>
        <v>0.50838594386877212</v>
      </c>
      <c r="BG87" s="18">
        <f t="shared" si="235"/>
        <v>1.9622566505618666</v>
      </c>
      <c r="BH87" s="18">
        <f t="shared" si="235"/>
        <v>0.95268192170172572</v>
      </c>
      <c r="BI87" s="18">
        <f t="shared" si="236"/>
        <v>1.2391829182479608</v>
      </c>
      <c r="BK87" s="18">
        <f t="shared" si="237"/>
        <v>1.2880912196720606</v>
      </c>
      <c r="BL87" s="18">
        <f t="shared" si="238"/>
        <v>2.6258815761131205</v>
      </c>
      <c r="BM87" s="18">
        <f t="shared" si="239"/>
        <v>3.5472374736014167</v>
      </c>
      <c r="BO87" t="str">
        <f t="shared" si="260"/>
        <v>24 Business, media and public service professionals</v>
      </c>
      <c r="BP87" s="18">
        <f t="shared" si="240"/>
        <v>1.942340222394634</v>
      </c>
      <c r="BQ87" s="18">
        <f t="shared" si="240"/>
        <v>7.3487898944011754</v>
      </c>
      <c r="BR87" s="18">
        <f t="shared" si="240"/>
        <v>-1.25826693720128</v>
      </c>
      <c r="BS87" s="18">
        <f t="shared" si="240"/>
        <v>-1.1233696670402082</v>
      </c>
      <c r="BT87" s="18">
        <f t="shared" si="241"/>
        <v>-0.65641210370759318</v>
      </c>
      <c r="BV87" s="18">
        <f t="shared" si="242"/>
        <v>-1.1683558881834255</v>
      </c>
      <c r="BW87" s="18">
        <f t="shared" si="243"/>
        <v>2.1442477249539627</v>
      </c>
      <c r="BX87" s="18">
        <f t="shared" si="244"/>
        <v>1.2960849859924073</v>
      </c>
      <c r="BZ87" t="str">
        <f t="shared" si="261"/>
        <v>24 Business, media and public service professionals</v>
      </c>
      <c r="CA87" s="18">
        <f t="shared" si="245"/>
        <v>2.8633722787452021</v>
      </c>
      <c r="CB87" s="18">
        <f t="shared" si="245"/>
        <v>-3.0268571767338881</v>
      </c>
      <c r="CC87" s="18">
        <f t="shared" si="245"/>
        <v>-1.2464071738589766</v>
      </c>
      <c r="CD87" s="18">
        <f t="shared" si="245"/>
        <v>-3.3836231751232404</v>
      </c>
      <c r="CE87" s="18">
        <f t="shared" si="246"/>
        <v>-2.698347358787867</v>
      </c>
      <c r="CG87" s="18">
        <f t="shared" si="247"/>
        <v>-2.6764071771086861</v>
      </c>
      <c r="CH87" s="18">
        <f t="shared" si="248"/>
        <v>1.9589066163341995</v>
      </c>
      <c r="CI87" s="18">
        <f t="shared" si="249"/>
        <v>2.2949109022074587E-2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-17.250667305907974</v>
      </c>
      <c r="CN87" s="18">
        <f t="shared" si="250"/>
        <v>1.1114354602850707</v>
      </c>
      <c r="CO87" s="18">
        <f t="shared" si="250"/>
        <v>-0.45170679369332944</v>
      </c>
      <c r="CP87" s="18">
        <f t="shared" si="251"/>
        <v>-1.1147527096431742</v>
      </c>
      <c r="CR87" s="18">
        <f t="shared" si="252"/>
        <v>6.663694592132785E-2</v>
      </c>
      <c r="CS87" s="18">
        <f t="shared" si="253"/>
        <v>1.9223427190871778</v>
      </c>
      <c r="CT87" s="18">
        <f t="shared" si="254"/>
        <v>1.9734456198570616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9.7381816246253869</v>
      </c>
      <c r="C88" s="18">
        <f t="shared" si="210"/>
        <v>4.1052465997695187</v>
      </c>
      <c r="D88" s="18">
        <f t="shared" si="210"/>
        <v>4.2543000160452316</v>
      </c>
      <c r="E88" s="18">
        <f t="shared" si="210"/>
        <v>3.9905548750744479</v>
      </c>
      <c r="F88" s="18">
        <f t="shared" si="211"/>
        <v>4.0800736802197868</v>
      </c>
      <c r="H88" s="18">
        <f t="shared" si="212"/>
        <v>4.078395702021731</v>
      </c>
      <c r="I88" s="18">
        <f t="shared" si="213"/>
        <v>3.4622102296707258</v>
      </c>
      <c r="J88" s="18">
        <f t="shared" si="214"/>
        <v>6.2638393296062578</v>
      </c>
      <c r="L88" t="str">
        <f t="shared" si="255"/>
        <v>31 Science, engineering and technology associate professionals</v>
      </c>
      <c r="M88" s="18">
        <f t="shared" si="215"/>
        <v>8.134152452599297</v>
      </c>
      <c r="N88" s="18">
        <f t="shared" si="215"/>
        <v>7.0851542110342614</v>
      </c>
      <c r="O88" s="18">
        <f t="shared" si="215"/>
        <v>2.5511832229980991</v>
      </c>
      <c r="P88" s="18">
        <f t="shared" si="215"/>
        <v>2.7544038716518671</v>
      </c>
      <c r="Q88" s="18">
        <f t="shared" si="216"/>
        <v>2.9561556524187793</v>
      </c>
      <c r="S88" s="18">
        <f t="shared" si="217"/>
        <v>2.6866189489765491</v>
      </c>
      <c r="T88" s="18">
        <f t="shared" si="218"/>
        <v>2.9949959911093949</v>
      </c>
      <c r="U88" s="18">
        <f t="shared" si="219"/>
        <v>4.8855364370008481</v>
      </c>
      <c r="W88" t="str">
        <f t="shared" si="256"/>
        <v>31 Science, engineering and technology associate professionals</v>
      </c>
      <c r="X88" s="18">
        <f t="shared" si="220"/>
        <v>6.5190271135350253</v>
      </c>
      <c r="Y88" s="18">
        <f t="shared" si="220"/>
        <v>12.639908032627268</v>
      </c>
      <c r="Z88" s="18">
        <f t="shared" si="220"/>
        <v>-0.74644892265005591</v>
      </c>
      <c r="AA88" s="18">
        <f t="shared" si="220"/>
        <v>1.7141603247351478</v>
      </c>
      <c r="AB88" s="18">
        <f t="shared" si="221"/>
        <v>1.5844646414753027</v>
      </c>
      <c r="AD88" s="18">
        <f t="shared" si="222"/>
        <v>0.88725293621707557</v>
      </c>
      <c r="AE88" s="18">
        <f t="shared" si="223"/>
        <v>2.5537606009617964</v>
      </c>
      <c r="AF88" s="18">
        <f t="shared" si="224"/>
        <v>3.1890431919000761</v>
      </c>
      <c r="AH88" t="str">
        <f t="shared" si="257"/>
        <v>31 Science, engineering and technology associate professionals</v>
      </c>
      <c r="AI88" s="18">
        <f t="shared" si="225"/>
        <v>7.3575865194791534</v>
      </c>
      <c r="AJ88" s="18">
        <f t="shared" si="225"/>
        <v>17.517156593564565</v>
      </c>
      <c r="AK88" s="18">
        <f t="shared" si="225"/>
        <v>0.96110613896627228</v>
      </c>
      <c r="AL88" s="18">
        <f t="shared" si="225"/>
        <v>3.1467530557457657</v>
      </c>
      <c r="AM88" s="18">
        <f t="shared" si="226"/>
        <v>3.2973575198594007</v>
      </c>
      <c r="AO88" s="18">
        <f t="shared" si="227"/>
        <v>2.4129967293000654</v>
      </c>
      <c r="AP88" s="18">
        <f t="shared" si="228"/>
        <v>2.937823454074362</v>
      </c>
      <c r="AQ88" s="18">
        <f t="shared" si="229"/>
        <v>4.6376923593749675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7.8742673253613837</v>
      </c>
      <c r="AV88" s="18">
        <f t="shared" si="230"/>
        <v>-2.8648291407289861</v>
      </c>
      <c r="AW88" s="18">
        <f t="shared" si="230"/>
        <v>3.4590576965287667E-2</v>
      </c>
      <c r="AX88" s="18">
        <f t="shared" si="231"/>
        <v>-0.41214015213519861</v>
      </c>
      <c r="AZ88" s="18">
        <f t="shared" si="232"/>
        <v>-0.94137346104689046</v>
      </c>
      <c r="BA88" s="18">
        <f t="shared" si="233"/>
        <v>1.9748637343326658</v>
      </c>
      <c r="BB88" s="18">
        <f t="shared" si="234"/>
        <v>1.2712723102675128</v>
      </c>
      <c r="BD88" t="str">
        <f t="shared" si="259"/>
        <v>31 Science, engineering and technology associate professionals</v>
      </c>
      <c r="BE88" s="18">
        <f t="shared" si="235"/>
        <v>1.7351311777394463</v>
      </c>
      <c r="BF88" s="18">
        <f t="shared" si="235"/>
        <v>1.7297061245898915</v>
      </c>
      <c r="BG88" s="18">
        <f t="shared" si="235"/>
        <v>-3.0052384021440171</v>
      </c>
      <c r="BH88" s="18">
        <f t="shared" si="235"/>
        <v>-1.7438889334186136</v>
      </c>
      <c r="BI88" s="18">
        <f t="shared" si="236"/>
        <v>-1.9270912637209259</v>
      </c>
      <c r="BK88" s="18">
        <f t="shared" si="237"/>
        <v>-2.1661508543434849</v>
      </c>
      <c r="BL88" s="18">
        <f t="shared" si="238"/>
        <v>1.7825074313891909</v>
      </c>
      <c r="BM88" s="18">
        <f t="shared" si="239"/>
        <v>0.15475280691192861</v>
      </c>
      <c r="BO88" t="str">
        <f t="shared" si="260"/>
        <v>31 Science, engineering and technology associate professionals</v>
      </c>
      <c r="BP88" s="18">
        <f t="shared" si="240"/>
        <v>2.4890506407530655</v>
      </c>
      <c r="BQ88" s="18">
        <f t="shared" si="240"/>
        <v>10.35077190271001</v>
      </c>
      <c r="BR88" s="18">
        <f t="shared" si="240"/>
        <v>-3.2390648308905701</v>
      </c>
      <c r="BS88" s="18">
        <f t="shared" si="240"/>
        <v>-0.20253393447825507</v>
      </c>
      <c r="BT88" s="18">
        <f t="shared" si="241"/>
        <v>-0.53863268621027194</v>
      </c>
      <c r="BV88" s="18">
        <f t="shared" si="242"/>
        <v>-1.2251538460747669</v>
      </c>
      <c r="BW88" s="18">
        <f t="shared" si="243"/>
        <v>1.9295914125900593</v>
      </c>
      <c r="BX88" s="18">
        <f t="shared" si="244"/>
        <v>1.0128163912716648</v>
      </c>
      <c r="BZ88" t="str">
        <f t="shared" si="261"/>
        <v>31 Science, engineering and technology associate professionals</v>
      </c>
      <c r="CA88" s="18">
        <f t="shared" si="245"/>
        <v>3.7075956429923673</v>
      </c>
      <c r="CB88" s="18">
        <f t="shared" si="245"/>
        <v>1.7309743098318231</v>
      </c>
      <c r="CC88" s="18">
        <f t="shared" si="245"/>
        <v>-2.1070847957482486</v>
      </c>
      <c r="CD88" s="18">
        <f t="shared" si="245"/>
        <v>-1.7724189711081917</v>
      </c>
      <c r="CE88" s="18">
        <f t="shared" si="246"/>
        <v>-1.6619708083807305</v>
      </c>
      <c r="CG88" s="18">
        <f t="shared" si="247"/>
        <v>-1.884101177629971</v>
      </c>
      <c r="CH88" s="18">
        <f t="shared" si="248"/>
        <v>1.8556431287542363</v>
      </c>
      <c r="CI88" s="18">
        <f t="shared" si="249"/>
        <v>0.44805940282857115</v>
      </c>
      <c r="CK88" t="str">
        <f t="shared" si="262"/>
        <v>31 Science, engineering and technology associate professionals</v>
      </c>
      <c r="CL88" s="18">
        <f t="shared" si="250"/>
        <v>8.7668212945691373</v>
      </c>
      <c r="CM88" s="18">
        <f t="shared" si="250"/>
        <v>-7.6227766825593175</v>
      </c>
      <c r="CN88" s="18">
        <f t="shared" si="250"/>
        <v>1.1649265185171842</v>
      </c>
      <c r="CO88" s="18">
        <f t="shared" si="250"/>
        <v>2.7628605575017451</v>
      </c>
      <c r="CP88" s="18">
        <f t="shared" si="251"/>
        <v>1.5821236599991906</v>
      </c>
      <c r="CR88" s="18">
        <f t="shared" si="252"/>
        <v>2.2274309519215496</v>
      </c>
      <c r="CS88" s="18">
        <f t="shared" si="253"/>
        <v>2.3032441814537119</v>
      </c>
      <c r="CT88" s="18">
        <f t="shared" si="254"/>
        <v>3.9915256807953714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-18.536708525812717</v>
      </c>
      <c r="D89" s="18">
        <f t="shared" si="210"/>
        <v>14.789358900068027</v>
      </c>
      <c r="E89" s="18">
        <f t="shared" si="210"/>
        <v>4.9481189340437215</v>
      </c>
      <c r="F89" s="18">
        <f t="shared" si="211"/>
        <v>6.2340022423599484</v>
      </c>
      <c r="H89" s="18">
        <f t="shared" si="212"/>
        <v>8.1310240508479801</v>
      </c>
      <c r="I89" s="18">
        <f t="shared" si="213"/>
        <v>5.9706688151432319</v>
      </c>
      <c r="J89" s="18">
        <f t="shared" si="214"/>
        <v>10.736495390581812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-7.6373875994676599</v>
      </c>
      <c r="O89" s="18">
        <f t="shared" si="215"/>
        <v>15.884953512744659</v>
      </c>
      <c r="P89" s="18">
        <f t="shared" si="215"/>
        <v>4.7665148300808813</v>
      </c>
      <c r="Q89" s="18">
        <f t="shared" si="216"/>
        <v>7.2731483693950549</v>
      </c>
      <c r="S89" s="18">
        <f t="shared" si="217"/>
        <v>8.3487773370829466</v>
      </c>
      <c r="T89" s="18">
        <f t="shared" si="218"/>
        <v>5.9956447836090332</v>
      </c>
      <c r="U89" s="18">
        <f t="shared" si="219"/>
        <v>10.906416738075819</v>
      </c>
      <c r="W89" t="str">
        <f t="shared" si="256"/>
        <v>32 Health and social care associate professionals</v>
      </c>
      <c r="X89" s="18">
        <f t="shared" si="220"/>
        <v>6.0772163678965097</v>
      </c>
      <c r="Y89" s="18">
        <f t="shared" si="220"/>
        <v>10.06532988844735</v>
      </c>
      <c r="Z89" s="18">
        <f t="shared" si="220"/>
        <v>10.79764547596367</v>
      </c>
      <c r="AA89" s="18">
        <f t="shared" si="220"/>
        <v>3.4769966674369268</v>
      </c>
      <c r="AB89" s="18">
        <f t="shared" si="221"/>
        <v>6.1197783715217113</v>
      </c>
      <c r="AD89" s="18">
        <f t="shared" si="222"/>
        <v>5.8618275738398617</v>
      </c>
      <c r="AE89" s="18">
        <f t="shared" si="223"/>
        <v>5.3582079483564415</v>
      </c>
      <c r="AF89" s="18">
        <f t="shared" si="224"/>
        <v>8.7887475954450789</v>
      </c>
      <c r="AH89" t="str">
        <f t="shared" si="257"/>
        <v>32 Health and social care associate professionals</v>
      </c>
      <c r="AI89" s="18">
        <f t="shared" si="225"/>
        <v>-1.9654247762349031</v>
      </c>
      <c r="AJ89" s="18">
        <f t="shared" si="225"/>
        <v>4.3536934978856801</v>
      </c>
      <c r="AK89" s="18">
        <f t="shared" si="225"/>
        <v>1.5934341329706614</v>
      </c>
      <c r="AL89" s="18">
        <f t="shared" si="225"/>
        <v>-3.8975262199871241</v>
      </c>
      <c r="AM89" s="18">
        <f t="shared" si="226"/>
        <v>-1.7095425661725394</v>
      </c>
      <c r="AO89" s="18">
        <f t="shared" si="227"/>
        <v>-2.1009994065230964</v>
      </c>
      <c r="AP89" s="18">
        <f t="shared" si="228"/>
        <v>2.3892094473203063</v>
      </c>
      <c r="AQ89" s="18">
        <f t="shared" si="229"/>
        <v>0.94911907240069482</v>
      </c>
      <c r="AS89" t="str">
        <f t="shared" si="258"/>
        <v>32 Health and social care associate professionals</v>
      </c>
      <c r="AT89" s="18">
        <f t="shared" si="230"/>
        <v>4.5900740987676159</v>
      </c>
      <c r="AU89" s="18">
        <f t="shared" si="230"/>
        <v>25.33619581249782</v>
      </c>
      <c r="AV89" s="18">
        <f t="shared" si="230"/>
        <v>6.986531905559068</v>
      </c>
      <c r="AW89" s="18">
        <f t="shared" si="230"/>
        <v>2.3836999662849578</v>
      </c>
      <c r="AX89" s="18">
        <f t="shared" si="231"/>
        <v>5.1209776158283038</v>
      </c>
      <c r="AZ89" s="18">
        <f t="shared" si="232"/>
        <v>3.8955428555264904</v>
      </c>
      <c r="BA89" s="18">
        <f t="shared" si="233"/>
        <v>4.3005618146079394</v>
      </c>
      <c r="BB89" s="18">
        <f t="shared" si="234"/>
        <v>6.7251483343330865</v>
      </c>
      <c r="BD89" t="str">
        <f t="shared" si="259"/>
        <v>32 Health and social care associate professionals</v>
      </c>
      <c r="BE89" s="18">
        <f t="shared" si="235"/>
        <v>3.8191783175316907</v>
      </c>
      <c r="BF89" s="18">
        <f t="shared" si="235"/>
        <v>1.8994287087257478</v>
      </c>
      <c r="BG89" s="18">
        <f t="shared" si="235"/>
        <v>11.972897925604498</v>
      </c>
      <c r="BH89" s="18">
        <f t="shared" si="235"/>
        <v>2.3094208111090531</v>
      </c>
      <c r="BI89" s="18">
        <f t="shared" si="236"/>
        <v>5.2097012849230184</v>
      </c>
      <c r="BK89" s="18">
        <f t="shared" si="237"/>
        <v>5.4341715945878555</v>
      </c>
      <c r="BL89" s="18">
        <f t="shared" si="238"/>
        <v>5.277902634376952</v>
      </c>
      <c r="BM89" s="18">
        <f t="shared" si="239"/>
        <v>8.4464955747460166</v>
      </c>
      <c r="BO89" t="str">
        <f t="shared" si="260"/>
        <v>32 Health and social care associate professionals</v>
      </c>
      <c r="BP89" s="18">
        <f t="shared" si="240"/>
        <v>4.2965441447802011</v>
      </c>
      <c r="BQ89" s="18">
        <f t="shared" si="240"/>
        <v>-9.3592841510919396</v>
      </c>
      <c r="BR89" s="18">
        <f t="shared" si="240"/>
        <v>9.9453887039927515</v>
      </c>
      <c r="BS89" s="18">
        <f t="shared" si="240"/>
        <v>-0.43976943967816151</v>
      </c>
      <c r="BT89" s="18">
        <f t="shared" si="241"/>
        <v>2.0949380425342223</v>
      </c>
      <c r="BV89" s="18">
        <f t="shared" si="242"/>
        <v>2.9081100141350902</v>
      </c>
      <c r="BW89" s="18">
        <f t="shared" si="243"/>
        <v>4.1235106378400443</v>
      </c>
      <c r="BX89" s="18">
        <f t="shared" si="244"/>
        <v>5.9228953671820683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-20.137638113969338</v>
      </c>
      <c r="CC89" s="18">
        <f t="shared" si="245"/>
        <v>5.6021052978117325</v>
      </c>
      <c r="CD89" s="18">
        <f t="shared" si="245"/>
        <v>-3.1595570377924487</v>
      </c>
      <c r="CE89" s="18">
        <f t="shared" si="246"/>
        <v>-1.6941089357349726</v>
      </c>
      <c r="CG89" s="18">
        <f t="shared" si="247"/>
        <v>-0.32290546556424937</v>
      </c>
      <c r="CH89" s="18">
        <f t="shared" si="248"/>
        <v>2.8803958727250389</v>
      </c>
      <c r="CI89" s="18">
        <f t="shared" si="249"/>
        <v>2.6651283378932744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-24.215055979608646</v>
      </c>
      <c r="CN89" s="18">
        <f t="shared" si="250"/>
        <v>7.1722762100639992</v>
      </c>
      <c r="CO89" s="18">
        <f t="shared" si="250"/>
        <v>0.25021766198132234</v>
      </c>
      <c r="CP89" s="18">
        <f t="shared" si="251"/>
        <v>0.58958771620527539</v>
      </c>
      <c r="CR89" s="18">
        <f t="shared" si="252"/>
        <v>2.5064124899773388</v>
      </c>
      <c r="CS89" s="18">
        <f t="shared" si="253"/>
        <v>2.9079942766349953</v>
      </c>
      <c r="CT89" s="18">
        <f t="shared" si="254"/>
        <v>4.6834707493189409</v>
      </c>
    </row>
    <row r="90" spans="1:98" x14ac:dyDescent="0.2">
      <c r="A90" t="str">
        <f t="shared" si="209"/>
        <v>33 Protective service occupations</v>
      </c>
      <c r="B90" s="18">
        <f t="shared" si="210"/>
        <v>2.1234445840619065</v>
      </c>
      <c r="C90" s="18">
        <f t="shared" si="210"/>
        <v>11.744460589799409</v>
      </c>
      <c r="D90" s="18">
        <f t="shared" si="210"/>
        <v>4.471009667982373</v>
      </c>
      <c r="E90" s="18">
        <f t="shared" si="210"/>
        <v>3.9392802198549459</v>
      </c>
      <c r="F90" s="18">
        <f t="shared" si="211"/>
        <v>4.5773483801360149</v>
      </c>
      <c r="H90" s="18">
        <f t="shared" si="212"/>
        <v>4.1162219802609146</v>
      </c>
      <c r="I90" s="18">
        <f t="shared" si="213"/>
        <v>3.0832204358424153</v>
      </c>
      <c r="J90" s="18">
        <f t="shared" si="214"/>
        <v>6.0346200874367595</v>
      </c>
      <c r="L90" t="str">
        <f t="shared" si="255"/>
        <v>33 Protective service occupations</v>
      </c>
      <c r="M90" s="18">
        <f t="shared" si="215"/>
        <v>2.2633887018559173</v>
      </c>
      <c r="N90" s="18">
        <f t="shared" si="215"/>
        <v>8.5286456079321837</v>
      </c>
      <c r="O90" s="18">
        <f t="shared" si="215"/>
        <v>1.4836468969880778</v>
      </c>
      <c r="P90" s="18">
        <f t="shared" si="215"/>
        <v>3.5366286523389245</v>
      </c>
      <c r="Q90" s="18">
        <f t="shared" si="216"/>
        <v>3.1939072604217467</v>
      </c>
      <c r="S90" s="18">
        <f t="shared" si="217"/>
        <v>2.8477278330588884</v>
      </c>
      <c r="T90" s="18">
        <f t="shared" si="218"/>
        <v>2.4016050295032398</v>
      </c>
      <c r="U90" s="18">
        <f t="shared" si="219"/>
        <v>4.5576429754581982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19.900978706913385</v>
      </c>
      <c r="Z90" s="18">
        <f t="shared" si="220"/>
        <v>-1.376514436292009</v>
      </c>
      <c r="AA90" s="18">
        <f t="shared" si="220"/>
        <v>3.5576797777230551</v>
      </c>
      <c r="AB90" s="18">
        <f t="shared" si="221"/>
        <v>2.9281634489598973</v>
      </c>
      <c r="AD90" s="18">
        <f t="shared" si="222"/>
        <v>1.8861120746077153</v>
      </c>
      <c r="AE90" s="18">
        <f t="shared" si="223"/>
        <v>2.5682383808973697</v>
      </c>
      <c r="AF90" s="18">
        <f t="shared" si="224"/>
        <v>3.9435316169247114</v>
      </c>
      <c r="AH90" t="str">
        <f t="shared" si="257"/>
        <v>33 Protective service occupations</v>
      </c>
      <c r="AI90" s="18">
        <f t="shared" si="225"/>
        <v>-0.52255610305266265</v>
      </c>
      <c r="AJ90" s="18">
        <f t="shared" si="225"/>
        <v>18.234079728752995</v>
      </c>
      <c r="AK90" s="18">
        <f t="shared" si="225"/>
        <v>-1.2124648722724229</v>
      </c>
      <c r="AL90" s="18">
        <f t="shared" si="225"/>
        <v>3.1840838389187054</v>
      </c>
      <c r="AM90" s="18">
        <f t="shared" si="226"/>
        <v>2.6594147776920041</v>
      </c>
      <c r="AO90" s="18">
        <f t="shared" si="227"/>
        <v>1.6972458158223791</v>
      </c>
      <c r="AP90" s="18">
        <f t="shared" si="228"/>
        <v>2.284605036075682</v>
      </c>
      <c r="AQ90" s="18">
        <f t="shared" si="229"/>
        <v>3.5620871919482155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18.427431525441484</v>
      </c>
      <c r="AV90" s="18">
        <f t="shared" si="230"/>
        <v>-4.1740602727440397</v>
      </c>
      <c r="AW90" s="18">
        <f t="shared" si="230"/>
        <v>1.9063437765025615</v>
      </c>
      <c r="AX90" s="18">
        <f t="shared" si="231"/>
        <v>0.90902190241350933</v>
      </c>
      <c r="AZ90" s="18">
        <f t="shared" si="232"/>
        <v>-0.16216016537501377</v>
      </c>
      <c r="BA90" s="18">
        <f t="shared" si="233"/>
        <v>1.9287304682136019</v>
      </c>
      <c r="BB90" s="18">
        <f t="shared" si="234"/>
        <v>1.8049774750319658</v>
      </c>
      <c r="BD90" t="str">
        <f t="shared" si="259"/>
        <v>33 Protective service occupations</v>
      </c>
      <c r="BE90" s="18">
        <f t="shared" si="235"/>
        <v>-3.6737766229667401</v>
      </c>
      <c r="BF90" s="18">
        <f t="shared" si="235"/>
        <v>-2.3820864801920139</v>
      </c>
      <c r="BG90" s="18">
        <f t="shared" si="235"/>
        <v>-1.6326705408856612</v>
      </c>
      <c r="BH90" s="18">
        <f t="shared" si="235"/>
        <v>-0.49429552221260664</v>
      </c>
      <c r="BI90" s="18">
        <f t="shared" si="236"/>
        <v>-0.97006771204053432</v>
      </c>
      <c r="BK90" s="18">
        <f t="shared" si="237"/>
        <v>-0.87521016844851474</v>
      </c>
      <c r="BL90" s="18">
        <f t="shared" si="238"/>
        <v>1.4104009260451189</v>
      </c>
      <c r="BM90" s="18">
        <f t="shared" si="239"/>
        <v>0.69963221664472997</v>
      </c>
      <c r="BO90" t="str">
        <f t="shared" si="260"/>
        <v>33 Protective service occupations</v>
      </c>
      <c r="BP90" s="18">
        <f t="shared" si="240"/>
        <v>-3.0240129771555102</v>
      </c>
      <c r="BQ90" s="18">
        <f t="shared" si="240"/>
        <v>7.4652332791112164</v>
      </c>
      <c r="BR90" s="18">
        <f t="shared" si="240"/>
        <v>-4.7454714371017896</v>
      </c>
      <c r="BS90" s="18">
        <f t="shared" si="240"/>
        <v>-1.746308195768187</v>
      </c>
      <c r="BT90" s="18">
        <f t="shared" si="241"/>
        <v>-2.1470196684296283</v>
      </c>
      <c r="BV90" s="18">
        <f t="shared" si="242"/>
        <v>-2.7563774242791883</v>
      </c>
      <c r="BW90" s="18">
        <f t="shared" si="243"/>
        <v>1.4213673287274631</v>
      </c>
      <c r="BX90" s="18">
        <f t="shared" si="244"/>
        <v>-0.74929132845454882</v>
      </c>
      <c r="BZ90" t="str">
        <f t="shared" si="261"/>
        <v>33 Protective service occupations</v>
      </c>
      <c r="CA90" s="18">
        <f t="shared" si="245"/>
        <v>-2.9350692102279363</v>
      </c>
      <c r="CB90" s="18">
        <f t="shared" si="245"/>
        <v>-3.3439474900956556</v>
      </c>
      <c r="CC90" s="18">
        <f t="shared" si="245"/>
        <v>-3.0270416929084387</v>
      </c>
      <c r="CD90" s="18">
        <f t="shared" si="245"/>
        <v>-1.6305697872366354</v>
      </c>
      <c r="CE90" s="18">
        <f t="shared" si="246"/>
        <v>-2.1766030584731921</v>
      </c>
      <c r="CG90" s="18">
        <f t="shared" si="247"/>
        <v>-2.0982806934689568</v>
      </c>
      <c r="CH90" s="18">
        <f t="shared" si="248"/>
        <v>1.7392475943804442</v>
      </c>
      <c r="CI90" s="18">
        <f t="shared" si="249"/>
        <v>0.14981602851003029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-19.932440620457715</v>
      </c>
      <c r="CN90" s="18">
        <f t="shared" si="250"/>
        <v>-9.2147558829677738</v>
      </c>
      <c r="CO90" s="18">
        <f t="shared" si="250"/>
        <v>-0.43111590459966598</v>
      </c>
      <c r="CP90" s="18">
        <f t="shared" si="251"/>
        <v>-4.5726019585891393</v>
      </c>
      <c r="CR90" s="18">
        <f t="shared" si="252"/>
        <v>-3.4495767800845734</v>
      </c>
      <c r="CS90" s="18">
        <f t="shared" si="253"/>
        <v>0.87682923660068468</v>
      </c>
      <c r="CT90" s="18">
        <f t="shared" si="254"/>
        <v>-2.0714031706265956</v>
      </c>
    </row>
    <row r="91" spans="1:98" x14ac:dyDescent="0.2">
      <c r="A91" t="str">
        <f t="shared" si="209"/>
        <v>34 Culture, media and sports occupations</v>
      </c>
      <c r="B91" s="18">
        <f t="shared" si="210"/>
        <v>5.2048525144065438</v>
      </c>
      <c r="C91" s="18">
        <f t="shared" si="210"/>
        <v>17.335567133852937</v>
      </c>
      <c r="D91" s="18">
        <f t="shared" si="210"/>
        <v>4.4063523425819762</v>
      </c>
      <c r="E91" s="18">
        <f t="shared" si="210"/>
        <v>3.0185694744803815</v>
      </c>
      <c r="F91" s="18">
        <f t="shared" si="211"/>
        <v>4.2950544268184565</v>
      </c>
      <c r="H91" s="18">
        <f t="shared" si="212"/>
        <v>3.4791019395197686</v>
      </c>
      <c r="I91" s="18">
        <f t="shared" si="213"/>
        <v>3.7519933046487264</v>
      </c>
      <c r="J91" s="18">
        <f t="shared" si="214"/>
        <v>6.0332803358343678</v>
      </c>
      <c r="L91" t="str">
        <f t="shared" si="255"/>
        <v>34 Culture, media and sports occupations</v>
      </c>
      <c r="M91" s="18">
        <f t="shared" si="215"/>
        <v>1.424904617895173</v>
      </c>
      <c r="N91" s="18">
        <f t="shared" si="215"/>
        <v>30.575033715704912</v>
      </c>
      <c r="O91" s="18">
        <f t="shared" si="215"/>
        <v>1.6953069999853909</v>
      </c>
      <c r="P91" s="18">
        <f t="shared" si="215"/>
        <v>2.6322563882976935</v>
      </c>
      <c r="Q91" s="18">
        <f t="shared" si="216"/>
        <v>3.8903518779169532</v>
      </c>
      <c r="S91" s="18">
        <f t="shared" si="217"/>
        <v>2.3189846769902545</v>
      </c>
      <c r="T91" s="18">
        <f t="shared" si="218"/>
        <v>3.2104452883755075</v>
      </c>
      <c r="U91" s="18">
        <f t="shared" si="219"/>
        <v>4.7878575217766395</v>
      </c>
      <c r="W91" t="str">
        <f t="shared" si="256"/>
        <v>34 Culture, media and sports occupations</v>
      </c>
      <c r="X91" s="18">
        <f t="shared" si="220"/>
        <v>-1.3022115977256554</v>
      </c>
      <c r="Y91" s="18">
        <f t="shared" si="220"/>
        <v>31.109280511720485</v>
      </c>
      <c r="Z91" s="18">
        <f t="shared" si="220"/>
        <v>-3.3484251466441628</v>
      </c>
      <c r="AA91" s="18">
        <f t="shared" si="220"/>
        <v>0.94955850835378719</v>
      </c>
      <c r="AB91" s="18">
        <f t="shared" si="221"/>
        <v>1.2267157815875063</v>
      </c>
      <c r="AD91" s="18">
        <f t="shared" si="222"/>
        <v>-0.50392983464160324</v>
      </c>
      <c r="AE91" s="18">
        <f t="shared" si="223"/>
        <v>2.4321793159898464</v>
      </c>
      <c r="AF91" s="18">
        <f t="shared" si="224"/>
        <v>2.0761035746640122</v>
      </c>
      <c r="AH91" t="str">
        <f t="shared" si="257"/>
        <v>34 Culture, media and sports occupations</v>
      </c>
      <c r="AI91" s="18">
        <f t="shared" si="225"/>
        <v>-0.84260102775788326</v>
      </c>
      <c r="AJ91" s="18">
        <f t="shared" si="225"/>
        <v>29.623098853942832</v>
      </c>
      <c r="AK91" s="18">
        <f t="shared" si="225"/>
        <v>-3.049043896964998</v>
      </c>
      <c r="AL91" s="18">
        <f t="shared" si="225"/>
        <v>2.5476459176831057</v>
      </c>
      <c r="AM91" s="18">
        <f t="shared" si="226"/>
        <v>2.2512767679729873</v>
      </c>
      <c r="AO91" s="18">
        <f t="shared" si="227"/>
        <v>0.64707598518691789</v>
      </c>
      <c r="AP91" s="18">
        <f t="shared" si="228"/>
        <v>2.4590261205814645</v>
      </c>
      <c r="AQ91" s="18">
        <f t="shared" si="229"/>
        <v>2.925821266078743</v>
      </c>
      <c r="AS91" t="str">
        <f t="shared" si="258"/>
        <v>34 Culture, media and sports occupations</v>
      </c>
      <c r="AT91" s="18">
        <f t="shared" si="230"/>
        <v>-3.0128219117171895</v>
      </c>
      <c r="AU91" s="18">
        <f t="shared" si="230"/>
        <v>22.024453534256327</v>
      </c>
      <c r="AV91" s="18">
        <f t="shared" si="230"/>
        <v>-5.297417589760423</v>
      </c>
      <c r="AW91" s="18">
        <f t="shared" si="230"/>
        <v>-0.15425611676794793</v>
      </c>
      <c r="AX91" s="18">
        <f t="shared" si="231"/>
        <v>-0.55178969148785839</v>
      </c>
      <c r="AZ91" s="18">
        <f t="shared" si="232"/>
        <v>-1.8989523785610252</v>
      </c>
      <c r="BA91" s="18">
        <f t="shared" si="233"/>
        <v>2.0177457959339229</v>
      </c>
      <c r="BB91" s="18">
        <f t="shared" si="234"/>
        <v>0.63412906796298518</v>
      </c>
      <c r="BD91" t="str">
        <f t="shared" si="259"/>
        <v>34 Culture, media and sports occupations</v>
      </c>
      <c r="BE91" s="18">
        <f t="shared" si="235"/>
        <v>-1.0942932097813718</v>
      </c>
      <c r="BF91" s="18">
        <f t="shared" si="235"/>
        <v>8.9243060750392456</v>
      </c>
      <c r="BG91" s="18">
        <f t="shared" si="235"/>
        <v>-3.3136008490327162</v>
      </c>
      <c r="BH91" s="18">
        <f t="shared" si="235"/>
        <v>0.32318725598372566</v>
      </c>
      <c r="BI91" s="18">
        <f t="shared" si="236"/>
        <v>-0.31660766639198812</v>
      </c>
      <c r="BK91" s="18">
        <f t="shared" si="237"/>
        <v>-0.90402624659797759</v>
      </c>
      <c r="BL91" s="18">
        <f t="shared" si="238"/>
        <v>1.8806114217651659</v>
      </c>
      <c r="BM91" s="18">
        <f t="shared" si="239"/>
        <v>1.1951815730054882</v>
      </c>
      <c r="BO91" t="str">
        <f t="shared" si="260"/>
        <v>34 Culture, media and sports occupations</v>
      </c>
      <c r="BP91" s="18">
        <f t="shared" si="240"/>
        <v>-4.2353973569888907</v>
      </c>
      <c r="BQ91" s="18">
        <f t="shared" si="240"/>
        <v>8.8944594456639159</v>
      </c>
      <c r="BR91" s="18">
        <f t="shared" si="240"/>
        <v>-6.9426793960716608</v>
      </c>
      <c r="BS91" s="18">
        <f t="shared" si="240"/>
        <v>-4.1315026546128619</v>
      </c>
      <c r="BT91" s="18">
        <f t="shared" si="241"/>
        <v>-4.2596840096789439</v>
      </c>
      <c r="BV91" s="18">
        <f t="shared" si="242"/>
        <v>-5.0778729663457423</v>
      </c>
      <c r="BW91" s="18">
        <f t="shared" si="243"/>
        <v>1.4608857649671458</v>
      </c>
      <c r="BX91" s="18">
        <f t="shared" si="244"/>
        <v>-2.343724766860289</v>
      </c>
      <c r="BZ91" t="str">
        <f t="shared" si="261"/>
        <v>34 Culture, media and sports occupations</v>
      </c>
      <c r="CA91" s="18">
        <f t="shared" si="245"/>
        <v>-1.6286998311618173</v>
      </c>
      <c r="CB91" s="18">
        <f t="shared" si="245"/>
        <v>-12.260653195799986</v>
      </c>
      <c r="CC91" s="18">
        <f t="shared" si="245"/>
        <v>-7.4032877618153687</v>
      </c>
      <c r="CD91" s="18">
        <f t="shared" si="245"/>
        <v>-5.013455130557265</v>
      </c>
      <c r="CE91" s="18">
        <f t="shared" si="246"/>
        <v>-6.2330972278126566</v>
      </c>
      <c r="CG91" s="18">
        <f t="shared" si="247"/>
        <v>-5.8168418147215188</v>
      </c>
      <c r="CH91" s="18">
        <f t="shared" si="248"/>
        <v>1.3531346147394929</v>
      </c>
      <c r="CI91" s="18">
        <f t="shared" si="249"/>
        <v>-3.0294448201153235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-11.296712411217458</v>
      </c>
      <c r="CN91" s="18">
        <f t="shared" si="250"/>
        <v>-2.6023848741035471</v>
      </c>
      <c r="CO91" s="18">
        <f t="shared" si="250"/>
        <v>-3.1783699796703146</v>
      </c>
      <c r="CP91" s="18">
        <f t="shared" si="251"/>
        <v>-3.528212212066939</v>
      </c>
      <c r="CR91" s="18">
        <f t="shared" si="252"/>
        <v>-2.9867544128585277</v>
      </c>
      <c r="CS91" s="18">
        <f t="shared" si="253"/>
        <v>1.4938769418051834</v>
      </c>
      <c r="CT91" s="18">
        <f t="shared" si="254"/>
        <v>-0.82123190214223873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6.0240325484423929</v>
      </c>
      <c r="C92" s="18">
        <f t="shared" si="210"/>
        <v>1.0187327808941271</v>
      </c>
      <c r="D92" s="18">
        <f t="shared" si="210"/>
        <v>5.3251398466544364</v>
      </c>
      <c r="E92" s="18">
        <f t="shared" si="210"/>
        <v>3.1407042029412358</v>
      </c>
      <c r="F92" s="18">
        <f t="shared" si="211"/>
        <v>3.6836294571227057</v>
      </c>
      <c r="H92" s="18">
        <f t="shared" si="212"/>
        <v>3.8637685544096634</v>
      </c>
      <c r="I92" s="18">
        <f t="shared" si="213"/>
        <v>3.5674919315934472</v>
      </c>
      <c r="J92" s="18">
        <f t="shared" si="214"/>
        <v>6.1781494482676003</v>
      </c>
      <c r="L92" t="str">
        <f t="shared" si="255"/>
        <v>35 Business and public service associate professionals</v>
      </c>
      <c r="M92" s="18">
        <f t="shared" si="215"/>
        <v>6.299871548848146</v>
      </c>
      <c r="N92" s="18">
        <f t="shared" si="215"/>
        <v>-3.2678503811709336</v>
      </c>
      <c r="O92" s="18">
        <f t="shared" si="215"/>
        <v>5.2539143406525879</v>
      </c>
      <c r="P92" s="18">
        <f t="shared" si="215"/>
        <v>2.7745930035547373</v>
      </c>
      <c r="Q92" s="18">
        <f t="shared" si="216"/>
        <v>3.1516634577890557</v>
      </c>
      <c r="S92" s="18">
        <f t="shared" si="217"/>
        <v>3.5944754593016492</v>
      </c>
      <c r="T92" s="18">
        <f t="shared" si="218"/>
        <v>3.5868945534548224</v>
      </c>
      <c r="U92" s="18">
        <f t="shared" si="219"/>
        <v>5.995423646917275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8.5758814534049321</v>
      </c>
      <c r="Z92" s="18">
        <f t="shared" si="220"/>
        <v>5.596761560684449E-2</v>
      </c>
      <c r="AA92" s="18">
        <f t="shared" si="220"/>
        <v>1.2183121435276556</v>
      </c>
      <c r="AB92" s="18">
        <f t="shared" si="221"/>
        <v>1.2969113455294501</v>
      </c>
      <c r="AD92" s="18">
        <f t="shared" si="222"/>
        <v>0.82937134055485195</v>
      </c>
      <c r="AE92" s="18">
        <f t="shared" si="223"/>
        <v>2.8797712617648186</v>
      </c>
      <c r="AF92" s="18">
        <f t="shared" si="224"/>
        <v>3.4481563506470359</v>
      </c>
      <c r="AH92" t="str">
        <f t="shared" si="257"/>
        <v>35 Business and public service associate professionals</v>
      </c>
      <c r="AI92" s="18">
        <f t="shared" si="225"/>
        <v>1.4084870238662894</v>
      </c>
      <c r="AJ92" s="18">
        <f t="shared" si="225"/>
        <v>14.277405102679896</v>
      </c>
      <c r="AK92" s="18">
        <f t="shared" si="225"/>
        <v>0.36360484337176757</v>
      </c>
      <c r="AL92" s="18">
        <f t="shared" si="225"/>
        <v>1.7513128707948633</v>
      </c>
      <c r="AM92" s="18">
        <f t="shared" si="226"/>
        <v>2.0534322153048512</v>
      </c>
      <c r="AO92" s="18">
        <f t="shared" si="227"/>
        <v>1.2866245729008741</v>
      </c>
      <c r="AP92" s="18">
        <f t="shared" si="228"/>
        <v>2.8630613544218253</v>
      </c>
      <c r="AQ92" s="18">
        <f t="shared" si="229"/>
        <v>3.7558949118806195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10.904145967060575</v>
      </c>
      <c r="AV92" s="18">
        <f t="shared" si="230"/>
        <v>0.19052385491133972</v>
      </c>
      <c r="AW92" s="18">
        <f t="shared" si="230"/>
        <v>1.4679171783045897</v>
      </c>
      <c r="AX92" s="18">
        <f t="shared" si="231"/>
        <v>1.63025839069324</v>
      </c>
      <c r="AZ92" s="18">
        <f t="shared" si="232"/>
        <v>1.0403199925269169</v>
      </c>
      <c r="BA92" s="18">
        <f t="shared" si="233"/>
        <v>2.739746440889701</v>
      </c>
      <c r="BB92" s="18">
        <f t="shared" si="234"/>
        <v>3.4692262728663215</v>
      </c>
      <c r="BD92" t="str">
        <f t="shared" si="259"/>
        <v>35 Business and public service associate professionals</v>
      </c>
      <c r="BE92" s="18">
        <f t="shared" si="235"/>
        <v>-4.6534054923841328E-2</v>
      </c>
      <c r="BF92" s="18">
        <f t="shared" si="235"/>
        <v>-1.0185896127535288</v>
      </c>
      <c r="BG92" s="18">
        <f t="shared" si="235"/>
        <v>0.45048084196277483</v>
      </c>
      <c r="BH92" s="18">
        <f t="shared" si="235"/>
        <v>-8.0068880860706404E-2</v>
      </c>
      <c r="BI92" s="18">
        <f t="shared" si="236"/>
        <v>2.6411224886935258E-2</v>
      </c>
      <c r="BK92" s="18">
        <f t="shared" si="237"/>
        <v>9.6468937304305946E-2</v>
      </c>
      <c r="BL92" s="18">
        <f t="shared" si="238"/>
        <v>2.5114506442749818</v>
      </c>
      <c r="BM92" s="18">
        <f t="shared" si="239"/>
        <v>2.5797603398686864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1.3216307018176998</v>
      </c>
      <c r="BR92" s="18">
        <f t="shared" si="240"/>
        <v>-1.8748110699176368</v>
      </c>
      <c r="BS92" s="18">
        <f t="shared" si="240"/>
        <v>-1.644472835411015</v>
      </c>
      <c r="BT92" s="18">
        <f t="shared" si="241"/>
        <v>-1.5338346131614</v>
      </c>
      <c r="BV92" s="18">
        <f t="shared" si="242"/>
        <v>-1.7213122614340159</v>
      </c>
      <c r="BW92" s="18">
        <f t="shared" si="243"/>
        <v>2.0282946098606036</v>
      </c>
      <c r="BX92" s="18">
        <f t="shared" si="244"/>
        <v>0.77149647620569084</v>
      </c>
      <c r="BZ92" t="str">
        <f t="shared" si="261"/>
        <v>35 Business and public service associate professionals</v>
      </c>
      <c r="CA92" s="18">
        <f t="shared" si="245"/>
        <v>-0.14641812966724732</v>
      </c>
      <c r="CB92" s="18">
        <f t="shared" si="245"/>
        <v>-9.8904607342641615</v>
      </c>
      <c r="CC92" s="18">
        <f t="shared" si="245"/>
        <v>-2.3019620069190783</v>
      </c>
      <c r="CD92" s="18">
        <f t="shared" si="245"/>
        <v>-2.9377168812680821</v>
      </c>
      <c r="CE92" s="18">
        <f t="shared" si="246"/>
        <v>-3.1902579587695934</v>
      </c>
      <c r="CG92" s="18">
        <f t="shared" si="247"/>
        <v>-2.7262595995083738</v>
      </c>
      <c r="CH92" s="18">
        <f t="shared" si="248"/>
        <v>1.7809496852281281</v>
      </c>
      <c r="CI92" s="18">
        <f t="shared" si="249"/>
        <v>-0.2458348012828182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-22.772321318163758</v>
      </c>
      <c r="CN92" s="18">
        <f t="shared" si="250"/>
        <v>-3.1530427743755363</v>
      </c>
      <c r="CO92" s="18">
        <f t="shared" si="250"/>
        <v>0.45632860562851985</v>
      </c>
      <c r="CP92" s="18">
        <f t="shared" si="251"/>
        <v>-2.3047398115557671</v>
      </c>
      <c r="CR92" s="18">
        <f t="shared" si="252"/>
        <v>-0.76149920274187766</v>
      </c>
      <c r="CS92" s="18">
        <f t="shared" si="253"/>
        <v>1.5911680045838983</v>
      </c>
      <c r="CT92" s="18">
        <f t="shared" si="254"/>
        <v>0.98770220453596735</v>
      </c>
    </row>
    <row r="93" spans="1:98" x14ac:dyDescent="0.2">
      <c r="A93" t="str">
        <f t="shared" si="209"/>
        <v>41 Administrative occupations</v>
      </c>
      <c r="B93" s="18">
        <f t="shared" si="210"/>
        <v>3.455901355375568</v>
      </c>
      <c r="C93" s="18">
        <f t="shared" si="210"/>
        <v>-1.3848123486913666</v>
      </c>
      <c r="D93" s="18">
        <f t="shared" si="210"/>
        <v>7.3394014771439586</v>
      </c>
      <c r="E93" s="18">
        <f t="shared" si="210"/>
        <v>3.9586569767382951</v>
      </c>
      <c r="F93" s="18">
        <f t="shared" si="211"/>
        <v>4.6578095667898722</v>
      </c>
      <c r="H93" s="18">
        <f t="shared" si="212"/>
        <v>5.0735720466828171</v>
      </c>
      <c r="I93" s="18">
        <f t="shared" si="213"/>
        <v>4.257498561583084</v>
      </c>
      <c r="J93" s="18">
        <f t="shared" si="214"/>
        <v>7.5266194889723748</v>
      </c>
      <c r="L93" t="str">
        <f t="shared" si="255"/>
        <v>41 Administrative occupations</v>
      </c>
      <c r="M93" s="18">
        <f t="shared" si="215"/>
        <v>6.2734503726912472</v>
      </c>
      <c r="N93" s="18">
        <f t="shared" si="215"/>
        <v>-1.5713391138440502</v>
      </c>
      <c r="O93" s="18">
        <f t="shared" si="215"/>
        <v>7.2223998509564069</v>
      </c>
      <c r="P93" s="18">
        <f t="shared" si="215"/>
        <v>3.3696068625138187</v>
      </c>
      <c r="Q93" s="18">
        <f t="shared" si="216"/>
        <v>4.2389108451002189</v>
      </c>
      <c r="S93" s="18">
        <f t="shared" si="217"/>
        <v>4.6382378859049611</v>
      </c>
      <c r="T93" s="18">
        <f t="shared" si="218"/>
        <v>4.1758662024805826</v>
      </c>
      <c r="U93" s="18">
        <f t="shared" si="219"/>
        <v>7.1590955806358769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17.126790025789361</v>
      </c>
      <c r="Z93" s="18">
        <f t="shared" si="220"/>
        <v>2.2132101684042782</v>
      </c>
      <c r="AA93" s="18">
        <f t="shared" si="220"/>
        <v>1.9235578766268802</v>
      </c>
      <c r="AB93" s="18">
        <f t="shared" si="221"/>
        <v>2.9043114236748213</v>
      </c>
      <c r="AD93" s="18">
        <f t="shared" si="222"/>
        <v>2.0200173234883323</v>
      </c>
      <c r="AE93" s="18">
        <f t="shared" si="223"/>
        <v>3.4702331734713709</v>
      </c>
      <c r="AF93" s="18">
        <f t="shared" si="224"/>
        <v>4.7918888801519399</v>
      </c>
      <c r="AH93" t="str">
        <f t="shared" si="257"/>
        <v>41 Administrative occupations</v>
      </c>
      <c r="AI93" s="18">
        <f t="shared" si="225"/>
        <v>1.3156877274602463</v>
      </c>
      <c r="AJ93" s="18">
        <f t="shared" si="225"/>
        <v>21.192088018128928</v>
      </c>
      <c r="AK93" s="18">
        <f t="shared" si="225"/>
        <v>1.4142557124629196</v>
      </c>
      <c r="AL93" s="18">
        <f t="shared" si="225"/>
        <v>1.9301215493853219</v>
      </c>
      <c r="AM93" s="18">
        <f t="shared" si="226"/>
        <v>2.8755500903937747</v>
      </c>
      <c r="AO93" s="18">
        <f t="shared" si="227"/>
        <v>1.7578753648794798</v>
      </c>
      <c r="AP93" s="18">
        <f t="shared" si="228"/>
        <v>3.5071784215020108</v>
      </c>
      <c r="AQ93" s="18">
        <f t="shared" si="229"/>
        <v>4.6445464129618141</v>
      </c>
      <c r="AS93" t="str">
        <f t="shared" si="258"/>
        <v>41 Administrative occupations</v>
      </c>
      <c r="AT93" s="18">
        <f t="shared" si="230"/>
        <v>0.94158756421702794</v>
      </c>
      <c r="AU93" s="18">
        <f t="shared" si="230"/>
        <v>15.953665932176264</v>
      </c>
      <c r="AV93" s="18">
        <f t="shared" si="230"/>
        <v>0.64640780473841364</v>
      </c>
      <c r="AW93" s="18">
        <f t="shared" si="230"/>
        <v>1.8054002342811293</v>
      </c>
      <c r="AX93" s="18">
        <f t="shared" si="231"/>
        <v>2.270175725492618</v>
      </c>
      <c r="AZ93" s="18">
        <f t="shared" si="232"/>
        <v>1.4175940342861404</v>
      </c>
      <c r="BA93" s="18">
        <f t="shared" si="233"/>
        <v>3.2539565185851771</v>
      </c>
      <c r="BB93" s="18">
        <f t="shared" si="234"/>
        <v>4.1928238597416234</v>
      </c>
      <c r="BD93" t="str">
        <f t="shared" si="259"/>
        <v>41 Administrative occupations</v>
      </c>
      <c r="BE93" s="18">
        <f t="shared" si="235"/>
        <v>-2.5204922689139653</v>
      </c>
      <c r="BF93" s="18">
        <f t="shared" si="235"/>
        <v>1.9012466408546258</v>
      </c>
      <c r="BG93" s="18">
        <f t="shared" si="235"/>
        <v>1.2293809741703354</v>
      </c>
      <c r="BH93" s="18">
        <f t="shared" si="235"/>
        <v>-0.86899164756358838</v>
      </c>
      <c r="BI93" s="18">
        <f t="shared" si="236"/>
        <v>-4.5931190951753464E-2</v>
      </c>
      <c r="BK93" s="18">
        <f t="shared" si="237"/>
        <v>-0.1744121711408031</v>
      </c>
      <c r="BL93" s="18">
        <f t="shared" si="238"/>
        <v>2.832599595388996</v>
      </c>
      <c r="BM93" s="18">
        <f t="shared" si="239"/>
        <v>2.7151314013264427</v>
      </c>
      <c r="BO93" t="str">
        <f t="shared" si="260"/>
        <v>41 Administrative occupations</v>
      </c>
      <c r="BP93" s="18">
        <f t="shared" si="240"/>
        <v>-1.7123875701293367</v>
      </c>
      <c r="BQ93" s="18">
        <f t="shared" si="240"/>
        <v>-5.6557002978527287</v>
      </c>
      <c r="BR93" s="18">
        <f t="shared" si="240"/>
        <v>-0.63850392173430137</v>
      </c>
      <c r="BS93" s="18">
        <f t="shared" si="240"/>
        <v>-3.5086126530338602</v>
      </c>
      <c r="BT93" s="18">
        <f t="shared" si="241"/>
        <v>-2.7575848983696138</v>
      </c>
      <c r="BV93" s="18">
        <f t="shared" si="242"/>
        <v>-2.5612416544757544</v>
      </c>
      <c r="BW93" s="18">
        <f t="shared" si="243"/>
        <v>2.2100543297972397</v>
      </c>
      <c r="BX93" s="18">
        <f t="shared" si="244"/>
        <v>0.4248094630464827</v>
      </c>
      <c r="BZ93" t="str">
        <f t="shared" si="261"/>
        <v>41 Administrative occupations</v>
      </c>
      <c r="CA93" s="18">
        <f t="shared" si="245"/>
        <v>-2.1320599234211479</v>
      </c>
      <c r="CB93" s="18">
        <f t="shared" si="245"/>
        <v>-17.044026222221198</v>
      </c>
      <c r="CC93" s="18">
        <f t="shared" si="245"/>
        <v>-4.601120836012651</v>
      </c>
      <c r="CD93" s="18">
        <f t="shared" si="245"/>
        <v>-10.020767083833881</v>
      </c>
      <c r="CE93" s="18">
        <f t="shared" si="246"/>
        <v>-8.8253340718662763</v>
      </c>
      <c r="CG93" s="18">
        <f t="shared" si="247"/>
        <v>-8.2493221046677672</v>
      </c>
      <c r="CH93" s="18">
        <f t="shared" si="248"/>
        <v>1.436588942961281</v>
      </c>
      <c r="CI93" s="18">
        <f t="shared" si="249"/>
        <v>-4.3467842066052924</v>
      </c>
      <c r="CK93" t="str">
        <f t="shared" si="262"/>
        <v>41 Administrative occupations</v>
      </c>
      <c r="CL93" s="18">
        <f t="shared" si="250"/>
        <v>-1.7868773875986732</v>
      </c>
      <c r="CM93" s="18">
        <f t="shared" si="250"/>
        <v>-26.063409422289773</v>
      </c>
      <c r="CN93" s="18">
        <f t="shared" si="250"/>
        <v>-3.1450066845469249</v>
      </c>
      <c r="CO93" s="18">
        <f t="shared" si="250"/>
        <v>-2.8817242484820649</v>
      </c>
      <c r="CP93" s="18">
        <f t="shared" si="251"/>
        <v>-4.6040481608542683</v>
      </c>
      <c r="CR93" s="18">
        <f t="shared" si="252"/>
        <v>-2.9695644851109648</v>
      </c>
      <c r="CS93" s="18">
        <f t="shared" si="253"/>
        <v>1.4060324777438904</v>
      </c>
      <c r="CT93" s="18">
        <f t="shared" si="254"/>
        <v>-0.93003755688367828</v>
      </c>
    </row>
    <row r="94" spans="1:98" x14ac:dyDescent="0.2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-5.6007173239891799</v>
      </c>
      <c r="D94" s="18">
        <f t="shared" si="210"/>
        <v>9.6943878207637937</v>
      </c>
      <c r="E94" s="18">
        <f t="shared" si="210"/>
        <v>5.7862566066293253</v>
      </c>
      <c r="F94" s="18">
        <f t="shared" si="211"/>
        <v>6.2334906638845888</v>
      </c>
      <c r="H94" s="18">
        <f t="shared" si="212"/>
        <v>7.073246076177897</v>
      </c>
      <c r="I94" s="18">
        <f t="shared" si="213"/>
        <v>5.346884923827111</v>
      </c>
      <c r="J94" s="18">
        <f t="shared" si="214"/>
        <v>9.630894859278726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1.563803885094317</v>
      </c>
      <c r="O94" s="18">
        <f t="shared" si="215"/>
        <v>7.3150836948546072</v>
      </c>
      <c r="P94" s="18">
        <f t="shared" si="215"/>
        <v>1.5675698226929713</v>
      </c>
      <c r="Q94" s="18">
        <f t="shared" si="216"/>
        <v>3.3295619854450731</v>
      </c>
      <c r="S94" s="18">
        <f t="shared" si="217"/>
        <v>3.4483648554080704</v>
      </c>
      <c r="T94" s="18">
        <f t="shared" si="218"/>
        <v>4.1085494892316055</v>
      </c>
      <c r="U94" s="18">
        <f t="shared" si="219"/>
        <v>6.2769000909048467</v>
      </c>
      <c r="W94" t="str">
        <f t="shared" si="256"/>
        <v>42 Secretarial and related occupations</v>
      </c>
      <c r="X94" s="18">
        <f t="shared" si="220"/>
        <v>0.20535072415199807</v>
      </c>
      <c r="Y94" s="18">
        <f t="shared" si="220"/>
        <v>18.708853107393409</v>
      </c>
      <c r="Z94" s="18">
        <f t="shared" si="220"/>
        <v>2.7906536500022394</v>
      </c>
      <c r="AA94" s="18">
        <f t="shared" si="220"/>
        <v>1.5473852363135254</v>
      </c>
      <c r="AB94" s="18">
        <f t="shared" si="221"/>
        <v>2.9339570985862595</v>
      </c>
      <c r="AD94" s="18">
        <f t="shared" si="222"/>
        <v>1.9601281598289777</v>
      </c>
      <c r="AE94" s="18">
        <f t="shared" si="223"/>
        <v>3.7837865863631803</v>
      </c>
      <c r="AF94" s="18">
        <f t="shared" si="224"/>
        <v>5.015680966778846</v>
      </c>
      <c r="AH94" t="str">
        <f t="shared" si="257"/>
        <v>42 Secretarial and related occupations</v>
      </c>
      <c r="AI94" s="18">
        <f t="shared" si="225"/>
        <v>0.96731288693105988</v>
      </c>
      <c r="AJ94" s="18">
        <f t="shared" si="225"/>
        <v>21.15640178971676</v>
      </c>
      <c r="AK94" s="18">
        <f t="shared" si="225"/>
        <v>1.2015649185187494</v>
      </c>
      <c r="AL94" s="18">
        <f t="shared" si="225"/>
        <v>0.1411690409948152</v>
      </c>
      <c r="AM94" s="18">
        <f t="shared" si="226"/>
        <v>1.6747392662176841</v>
      </c>
      <c r="AO94" s="18">
        <f t="shared" si="227"/>
        <v>0.49339400566161817</v>
      </c>
      <c r="AP94" s="18">
        <f t="shared" si="228"/>
        <v>3.3846207340813672</v>
      </c>
      <c r="AQ94" s="18">
        <f t="shared" si="229"/>
        <v>3.6983980370124625</v>
      </c>
      <c r="AS94" t="str">
        <f t="shared" si="258"/>
        <v>42 Secretarial and related occupations</v>
      </c>
      <c r="AT94" s="18">
        <f t="shared" si="230"/>
        <v>0.10484122686424957</v>
      </c>
      <c r="AU94" s="18">
        <f t="shared" si="230"/>
        <v>22.839795015237275</v>
      </c>
      <c r="AV94" s="18">
        <f t="shared" si="230"/>
        <v>-4.6674624960518774E-2</v>
      </c>
      <c r="AW94" s="18">
        <f t="shared" si="230"/>
        <v>-1.8759458752515834</v>
      </c>
      <c r="AX94" s="18">
        <f t="shared" si="231"/>
        <v>8.7538733879366504E-2</v>
      </c>
      <c r="AZ94" s="18">
        <f t="shared" si="232"/>
        <v>-1.2699391482499323</v>
      </c>
      <c r="BA94" s="18">
        <f t="shared" si="233"/>
        <v>2.9341877749714529</v>
      </c>
      <c r="BB94" s="18">
        <f t="shared" si="234"/>
        <v>2.1141929140674032</v>
      </c>
      <c r="BD94" t="str">
        <f t="shared" si="259"/>
        <v>42 Secretarial and related occupations</v>
      </c>
      <c r="BE94" s="18">
        <f t="shared" si="235"/>
        <v>-4.7193705979013174</v>
      </c>
      <c r="BF94" s="18">
        <f t="shared" si="235"/>
        <v>3.1581559107124901</v>
      </c>
      <c r="BG94" s="18">
        <f t="shared" si="235"/>
        <v>1.5489116810354586</v>
      </c>
      <c r="BH94" s="18">
        <f t="shared" si="235"/>
        <v>-5.7528106316840137</v>
      </c>
      <c r="BI94" s="18">
        <f t="shared" si="236"/>
        <v>-2.9830201685179136</v>
      </c>
      <c r="BK94" s="18">
        <f t="shared" si="237"/>
        <v>-3.3791850638536181</v>
      </c>
      <c r="BL94" s="18">
        <f t="shared" si="238"/>
        <v>2.7217291956608491</v>
      </c>
      <c r="BM94" s="18">
        <f t="shared" si="239"/>
        <v>0.59539678130611229</v>
      </c>
      <c r="BO94" t="str">
        <f t="shared" si="260"/>
        <v>42 Secretarial and related occupations</v>
      </c>
      <c r="BP94" s="18">
        <f t="shared" si="240"/>
        <v>-2.861530981825422</v>
      </c>
      <c r="BQ94" s="18">
        <f t="shared" si="240"/>
        <v>-14.967351895665216</v>
      </c>
      <c r="BR94" s="18">
        <f t="shared" si="240"/>
        <v>-5.3255199176453267</v>
      </c>
      <c r="BS94" s="18">
        <f t="shared" si="240"/>
        <v>-14.202294318904462</v>
      </c>
      <c r="BT94" s="18">
        <f t="shared" si="241"/>
        <v>-11.571105977380203</v>
      </c>
      <c r="BV94" s="18">
        <f t="shared" si="242"/>
        <v>-11.339925352288438</v>
      </c>
      <c r="BW94" s="18">
        <f t="shared" si="243"/>
        <v>1.5958864611587575</v>
      </c>
      <c r="BX94" s="18">
        <f t="shared" si="244"/>
        <v>-5.4349562243112377</v>
      </c>
      <c r="BZ94" t="str">
        <f t="shared" si="261"/>
        <v>42 Secretarial and related occupations</v>
      </c>
      <c r="CA94" s="18">
        <f t="shared" si="245"/>
        <v>-0.78338560691763037</v>
      </c>
      <c r="CB94" s="18">
        <f t="shared" si="245"/>
        <v>-18.533199972175986</v>
      </c>
      <c r="CC94" s="18">
        <f t="shared" si="245"/>
        <v>-10.644131615454555</v>
      </c>
      <c r="CD94" s="18">
        <f t="shared" si="245"/>
        <v>-15.470154876564891</v>
      </c>
      <c r="CE94" s="18">
        <f t="shared" si="246"/>
        <v>-14.188884161497628</v>
      </c>
      <c r="CG94" s="18">
        <f t="shared" si="247"/>
        <v>-13.891159336920245</v>
      </c>
      <c r="CH94" s="18">
        <f t="shared" si="248"/>
        <v>1.120170557789324</v>
      </c>
      <c r="CI94" s="18">
        <f t="shared" si="249"/>
        <v>-7.9644242656517257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-28.800622961556186</v>
      </c>
      <c r="CN94" s="18">
        <f t="shared" si="250"/>
        <v>0.49264173036491776</v>
      </c>
      <c r="CO94" s="18">
        <f t="shared" si="250"/>
        <v>1.2950092916508282</v>
      </c>
      <c r="CP94" s="18">
        <f t="shared" si="251"/>
        <v>-1.1585177208934594</v>
      </c>
      <c r="CR94" s="18">
        <f t="shared" si="252"/>
        <v>1.0268441325301358</v>
      </c>
      <c r="CS94" s="18">
        <f t="shared" si="253"/>
        <v>2.204567688247594</v>
      </c>
      <c r="CT94" s="18">
        <f t="shared" si="254"/>
        <v>2.9760231582146135</v>
      </c>
    </row>
    <row r="95" spans="1:98" x14ac:dyDescent="0.2">
      <c r="A95" t="str">
        <f t="shared" si="209"/>
        <v>51 Skilled agricultural and related trades</v>
      </c>
      <c r="B95" s="18">
        <f t="shared" si="210"/>
        <v>12.911051059696121</v>
      </c>
      <c r="C95" s="18">
        <f t="shared" si="210"/>
        <v>-28.200324424248237</v>
      </c>
      <c r="D95" s="18">
        <f t="shared" si="210"/>
        <v>6.5402011867066401</v>
      </c>
      <c r="E95" s="18">
        <f t="shared" si="210"/>
        <v>4.3278309344878751</v>
      </c>
      <c r="F95" s="18">
        <f t="shared" si="211"/>
        <v>2.5901675528381851</v>
      </c>
      <c r="H95" s="18">
        <f t="shared" si="212"/>
        <v>5.0601354205326077</v>
      </c>
      <c r="I95" s="18">
        <f t="shared" si="213"/>
        <v>4.8892148841433114</v>
      </c>
      <c r="J95" s="18">
        <f t="shared" si="214"/>
        <v>7.933799995410884</v>
      </c>
      <c r="L95" t="str">
        <f t="shared" si="255"/>
        <v>51 Skilled agricultural and related trades</v>
      </c>
      <c r="M95" s="18">
        <f t="shared" si="215"/>
        <v>5.859990975327678</v>
      </c>
      <c r="N95" s="18">
        <f t="shared" si="215"/>
        <v>-44.384030308434284</v>
      </c>
      <c r="O95" s="18">
        <f t="shared" si="215"/>
        <v>4.8439286746108756</v>
      </c>
      <c r="P95" s="18">
        <f t="shared" si="215"/>
        <v>3.9680338986264552</v>
      </c>
      <c r="Q95" s="18">
        <f t="shared" si="216"/>
        <v>0.24371223566685973</v>
      </c>
      <c r="S95" s="18">
        <f t="shared" si="217"/>
        <v>4.2591827387520986</v>
      </c>
      <c r="T95" s="18">
        <f t="shared" si="218"/>
        <v>4.1193070712043145</v>
      </c>
      <c r="U95" s="18">
        <f t="shared" si="219"/>
        <v>6.8501508749504669</v>
      </c>
      <c r="W95" t="str">
        <f t="shared" si="256"/>
        <v>51 Skilled agricultural and related trades</v>
      </c>
      <c r="X95" s="18">
        <f t="shared" si="220"/>
        <v>3.6248602419056253</v>
      </c>
      <c r="Y95" s="18">
        <f t="shared" si="220"/>
        <v>-14.02991318902439</v>
      </c>
      <c r="Z95" s="18">
        <f t="shared" si="220"/>
        <v>1.5313081032858777</v>
      </c>
      <c r="AA95" s="18">
        <f t="shared" si="220"/>
        <v>3.1782738210065498</v>
      </c>
      <c r="AB95" s="18">
        <f t="shared" si="221"/>
        <v>1.4966868206074846</v>
      </c>
      <c r="AD95" s="18">
        <f t="shared" si="222"/>
        <v>2.6263380200917341</v>
      </c>
      <c r="AE95" s="18">
        <f t="shared" si="223"/>
        <v>4.03629030556929</v>
      </c>
      <c r="AF95" s="18">
        <f t="shared" si="224"/>
        <v>5.6658422545296183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-25.455768163473035</v>
      </c>
      <c r="AK95" s="18">
        <f t="shared" si="225"/>
        <v>1.3939316029413007</v>
      </c>
      <c r="AL95" s="18">
        <f t="shared" si="225"/>
        <v>2.5532578126423733</v>
      </c>
      <c r="AM95" s="18">
        <f t="shared" si="226"/>
        <v>0.17238858157886394</v>
      </c>
      <c r="AO95" s="18">
        <f t="shared" si="227"/>
        <v>2.1653503334970292</v>
      </c>
      <c r="AP95" s="18">
        <f t="shared" si="228"/>
        <v>4.0864297694170437</v>
      </c>
      <c r="AQ95" s="18">
        <f t="shared" si="229"/>
        <v>5.4049428280085188</v>
      </c>
      <c r="AS95" t="str">
        <f t="shared" si="258"/>
        <v>51 Skilled agricultural and related trades</v>
      </c>
      <c r="AT95" s="18">
        <f t="shared" si="230"/>
        <v>1.9495269607437304</v>
      </c>
      <c r="AU95" s="18">
        <f t="shared" si="230"/>
        <v>-25.784194845934984</v>
      </c>
      <c r="AV95" s="18">
        <f t="shared" si="230"/>
        <v>1.7345062797060828</v>
      </c>
      <c r="AW95" s="18">
        <f t="shared" si="230"/>
        <v>2.9326244234622489</v>
      </c>
      <c r="AX95" s="18">
        <f t="shared" si="231"/>
        <v>0.48136287420377233</v>
      </c>
      <c r="AZ95" s="18">
        <f t="shared" si="232"/>
        <v>2.5316920668536191</v>
      </c>
      <c r="BA95" s="18">
        <f t="shared" si="233"/>
        <v>3.9051692053798437</v>
      </c>
      <c r="BB95" s="18">
        <f t="shared" si="234"/>
        <v>5.4969147936916984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-44.5501316811579</v>
      </c>
      <c r="BG95" s="18">
        <f t="shared" si="235"/>
        <v>0.49880826781867338</v>
      </c>
      <c r="BH95" s="18">
        <f t="shared" si="235"/>
        <v>1.0018256533447234</v>
      </c>
      <c r="BI95" s="18">
        <f t="shared" si="236"/>
        <v>-2.8652040155198066</v>
      </c>
      <c r="BK95" s="18">
        <f t="shared" si="237"/>
        <v>0.83387406684249932</v>
      </c>
      <c r="BL95" s="18">
        <f t="shared" si="238"/>
        <v>2.9600267918912904</v>
      </c>
      <c r="BM95" s="18">
        <f t="shared" si="239"/>
        <v>3.5255997989042331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-29.313983392372833</v>
      </c>
      <c r="BR95" s="18">
        <f t="shared" si="240"/>
        <v>-0.92951714557516496</v>
      </c>
      <c r="BS95" s="18">
        <f t="shared" si="240"/>
        <v>0.60896838863935265</v>
      </c>
      <c r="BT95" s="18">
        <f t="shared" si="241"/>
        <v>-2.0591504946179229</v>
      </c>
      <c r="BV95" s="18">
        <f t="shared" si="242"/>
        <v>9.3503428862917737E-2</v>
      </c>
      <c r="BW95" s="18">
        <f t="shared" si="243"/>
        <v>2.8679542644860945</v>
      </c>
      <c r="BX95" s="18">
        <f t="shared" si="244"/>
        <v>2.9310334003597394</v>
      </c>
      <c r="BZ95" t="str">
        <f t="shared" si="261"/>
        <v>51 Skilled agricultural and related trades</v>
      </c>
      <c r="CA95" s="18">
        <f t="shared" si="245"/>
        <v>-0.61155568858524134</v>
      </c>
      <c r="CB95" s="18">
        <f t="shared" si="245"/>
        <v>-38.850147523585967</v>
      </c>
      <c r="CC95" s="18">
        <f t="shared" si="245"/>
        <v>-2.1978778822742684</v>
      </c>
      <c r="CD95" s="18">
        <f t="shared" si="245"/>
        <v>1.3728360985571841</v>
      </c>
      <c r="CE95" s="18">
        <f t="shared" si="246"/>
        <v>-2.874213561530925</v>
      </c>
      <c r="CG95" s="18">
        <f t="shared" si="247"/>
        <v>0.16834323087979719</v>
      </c>
      <c r="CH95" s="18">
        <f t="shared" si="248"/>
        <v>2.4755868398142589</v>
      </c>
      <c r="CI95" s="18">
        <f t="shared" si="249"/>
        <v>2.5955567257183398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-57.752160426210651</v>
      </c>
      <c r="CN95" s="18">
        <f t="shared" si="250"/>
        <v>8.4404076884769808E-2</v>
      </c>
      <c r="CO95" s="18">
        <f t="shared" si="250"/>
        <v>-6.5997762762790675</v>
      </c>
      <c r="CP95" s="18">
        <f t="shared" si="251"/>
        <v>-9.1772324067075814</v>
      </c>
      <c r="CR95" s="18">
        <f t="shared" si="252"/>
        <v>-4.4228491200268056</v>
      </c>
      <c r="CS95" s="18">
        <f t="shared" si="253"/>
        <v>1.6070884036080368</v>
      </c>
      <c r="CT95" s="18">
        <f t="shared" si="254"/>
        <v>-1.6636537408469376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-2.3114953148914319</v>
      </c>
      <c r="C96" s="18">
        <f t="shared" si="210"/>
        <v>-8.6906039067603977</v>
      </c>
      <c r="D96" s="18">
        <f t="shared" si="210"/>
        <v>5.5915189804571552</v>
      </c>
      <c r="E96" s="18">
        <f t="shared" si="210"/>
        <v>2.4962296656772409</v>
      </c>
      <c r="F96" s="18">
        <f t="shared" si="211"/>
        <v>2.7090524037673092</v>
      </c>
      <c r="H96" s="18">
        <f t="shared" si="212"/>
        <v>3.5177774980765131</v>
      </c>
      <c r="I96" s="18">
        <f t="shared" si="213"/>
        <v>3.3236296433734491</v>
      </c>
      <c r="J96" s="18">
        <f t="shared" si="214"/>
        <v>5.7486072992685378</v>
      </c>
      <c r="L96" t="str">
        <f t="shared" si="255"/>
        <v>52 Skilled metal, electrical and electronic trades</v>
      </c>
      <c r="M96" s="18">
        <f t="shared" si="215"/>
        <v>4.2051874825183244</v>
      </c>
      <c r="N96" s="18">
        <f t="shared" si="215"/>
        <v>-10.620885350114239</v>
      </c>
      <c r="O96" s="18">
        <f t="shared" si="215"/>
        <v>8.3485327106099572</v>
      </c>
      <c r="P96" s="18">
        <f t="shared" si="215"/>
        <v>3.2071883326750372</v>
      </c>
      <c r="Q96" s="18">
        <f t="shared" si="216"/>
        <v>3.8492030305323333</v>
      </c>
      <c r="S96" s="18">
        <f t="shared" si="217"/>
        <v>4.8932743623778752</v>
      </c>
      <c r="T96" s="18">
        <f t="shared" si="218"/>
        <v>4.0196579969217883</v>
      </c>
      <c r="U96" s="18">
        <f t="shared" si="219"/>
        <v>7.2404566228087441</v>
      </c>
      <c r="W96" t="str">
        <f t="shared" si="256"/>
        <v>52 Skilled metal, electrical and electronic trades</v>
      </c>
      <c r="X96" s="18">
        <f t="shared" si="220"/>
        <v>1.0974176134514124</v>
      </c>
      <c r="Y96" s="18">
        <f t="shared" si="220"/>
        <v>-9.0624272348382888</v>
      </c>
      <c r="Z96" s="18">
        <f t="shared" si="220"/>
        <v>3.0627939519670022</v>
      </c>
      <c r="AA96" s="18">
        <f t="shared" si="220"/>
        <v>2.0468173859811811</v>
      </c>
      <c r="AB96" s="18">
        <f t="shared" si="221"/>
        <v>1.6284899492655658</v>
      </c>
      <c r="AD96" s="18">
        <f t="shared" si="222"/>
        <v>2.384358522580321</v>
      </c>
      <c r="AE96" s="18">
        <f t="shared" si="223"/>
        <v>3.1964452245447639</v>
      </c>
      <c r="AF96" s="18">
        <f t="shared" si="224"/>
        <v>4.8234923769312932</v>
      </c>
      <c r="AH96" t="str">
        <f t="shared" si="257"/>
        <v>52 Skilled metal, electrical and electronic trades</v>
      </c>
      <c r="AI96" s="18">
        <f t="shared" si="225"/>
        <v>0.34662707721258013</v>
      </c>
      <c r="AJ96" s="18">
        <f t="shared" si="225"/>
        <v>-3.7606331727711662</v>
      </c>
      <c r="AK96" s="18">
        <f t="shared" si="225"/>
        <v>2.7935424575914025</v>
      </c>
      <c r="AL96" s="18">
        <f t="shared" si="225"/>
        <v>3.0839330267314891</v>
      </c>
      <c r="AM96" s="18">
        <f t="shared" si="226"/>
        <v>2.5517870400436182</v>
      </c>
      <c r="AO96" s="18">
        <f t="shared" si="227"/>
        <v>2.9870451346065474</v>
      </c>
      <c r="AP96" s="18">
        <f t="shared" si="228"/>
        <v>3.0709206340905792</v>
      </c>
      <c r="AQ96" s="18">
        <f t="shared" si="229"/>
        <v>5.167281545608482</v>
      </c>
      <c r="AS96" t="str">
        <f t="shared" si="258"/>
        <v>52 Skilled metal, electrical and electronic trades</v>
      </c>
      <c r="AT96" s="18">
        <f t="shared" si="230"/>
        <v>-3.2308685012760741E-2</v>
      </c>
      <c r="AU96" s="18">
        <f t="shared" si="230"/>
        <v>-5.4724225242217983</v>
      </c>
      <c r="AV96" s="18">
        <f t="shared" si="230"/>
        <v>1.0891612046066257</v>
      </c>
      <c r="AW96" s="18">
        <f t="shared" si="230"/>
        <v>1.630225580510114</v>
      </c>
      <c r="AX96" s="18">
        <f t="shared" si="231"/>
        <v>1.0024478494648159</v>
      </c>
      <c r="AZ96" s="18">
        <f t="shared" si="232"/>
        <v>1.4495497777298194</v>
      </c>
      <c r="BA96" s="18">
        <f t="shared" si="233"/>
        <v>2.7320475836099201</v>
      </c>
      <c r="BB96" s="18">
        <f t="shared" si="234"/>
        <v>3.7584479075987387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-19.816545559649711</v>
      </c>
      <c r="BG96" s="18">
        <f t="shared" si="235"/>
        <v>1.1658548582667461</v>
      </c>
      <c r="BH96" s="18">
        <f t="shared" si="235"/>
        <v>-0.32233976363049699</v>
      </c>
      <c r="BI96" s="18">
        <f t="shared" si="236"/>
        <v>-1.2124861686950483</v>
      </c>
      <c r="BK96" s="18">
        <f t="shared" si="237"/>
        <v>0.17127662443596758</v>
      </c>
      <c r="BL96" s="18">
        <f t="shared" si="238"/>
        <v>2.0676648195664171</v>
      </c>
      <c r="BM96" s="18">
        <f t="shared" si="239"/>
        <v>2.1966771676503516</v>
      </c>
      <c r="BO96" t="str">
        <f t="shared" si="260"/>
        <v>52 Skilled metal, electrical and electronic trades</v>
      </c>
      <c r="BP96" s="18">
        <f t="shared" si="240"/>
        <v>-2.5264740509271078</v>
      </c>
      <c r="BQ96" s="18">
        <f t="shared" si="240"/>
        <v>-3.9345916128575964</v>
      </c>
      <c r="BR96" s="18">
        <f t="shared" si="240"/>
        <v>-2.5041025759434232</v>
      </c>
      <c r="BS96" s="18">
        <f t="shared" si="240"/>
        <v>-1.8827646569428591</v>
      </c>
      <c r="BT96" s="18">
        <f t="shared" si="241"/>
        <v>-2.2066135725417158</v>
      </c>
      <c r="BV96" s="18">
        <f t="shared" si="242"/>
        <v>-2.0903160288799794</v>
      </c>
      <c r="BW96" s="18">
        <f t="shared" si="243"/>
        <v>1.8628913112473722</v>
      </c>
      <c r="BX96" s="18">
        <f t="shared" si="244"/>
        <v>0.30928164159558236</v>
      </c>
      <c r="BZ96" t="str">
        <f t="shared" si="261"/>
        <v>52 Skilled metal, electrical and electronic trades</v>
      </c>
      <c r="CA96" s="18">
        <f t="shared" si="245"/>
        <v>-2.6075057130454771</v>
      </c>
      <c r="CB96" s="18">
        <f t="shared" si="245"/>
        <v>-18.776161726419204</v>
      </c>
      <c r="CC96" s="18">
        <f t="shared" si="245"/>
        <v>-1.5861713126807508</v>
      </c>
      <c r="CD96" s="18">
        <f t="shared" si="245"/>
        <v>-5.4496037630201393</v>
      </c>
      <c r="CE96" s="18">
        <f t="shared" si="246"/>
        <v>-5.1636447113672439</v>
      </c>
      <c r="CG96" s="18">
        <f t="shared" si="247"/>
        <v>-4.1789457511359096</v>
      </c>
      <c r="CH96" s="18">
        <f t="shared" si="248"/>
        <v>1.7621449285576185</v>
      </c>
      <c r="CI96" s="18">
        <f t="shared" si="249"/>
        <v>-1.2609160629417193</v>
      </c>
      <c r="CK96" t="str">
        <f t="shared" si="262"/>
        <v>52 Skilled metal, electrical and electronic trades</v>
      </c>
      <c r="CL96" s="18">
        <f t="shared" si="250"/>
        <v>1.4398913288046433</v>
      </c>
      <c r="CM96" s="18">
        <f t="shared" si="250"/>
        <v>-33.342722296555408</v>
      </c>
      <c r="CN96" s="18">
        <f t="shared" si="250"/>
        <v>9.5570610385520283E-2</v>
      </c>
      <c r="CO96" s="18">
        <f t="shared" si="250"/>
        <v>-1.8497237248596199</v>
      </c>
      <c r="CP96" s="18">
        <f t="shared" si="251"/>
        <v>-3.6054853559737143</v>
      </c>
      <c r="CR96" s="18">
        <f t="shared" si="252"/>
        <v>-1.2055295981794112</v>
      </c>
      <c r="CS96" s="18">
        <f t="shared" si="253"/>
        <v>1.7907921613860456</v>
      </c>
      <c r="CT96" s="18">
        <f t="shared" si="254"/>
        <v>0.86974543992177633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-9.4074200156287091</v>
      </c>
      <c r="C97" s="18">
        <f t="shared" si="210"/>
        <v>-27.012048073802685</v>
      </c>
      <c r="D97" s="18">
        <f t="shared" si="210"/>
        <v>13.803378392239441</v>
      </c>
      <c r="E97" s="18">
        <f t="shared" si="210"/>
        <v>0.60406274669146942</v>
      </c>
      <c r="F97" s="18">
        <f t="shared" si="211"/>
        <v>2.4793551840067707</v>
      </c>
      <c r="H97" s="18">
        <f t="shared" si="212"/>
        <v>4.8243225949350821</v>
      </c>
      <c r="I97" s="18">
        <f t="shared" si="213"/>
        <v>4.2601471925945322</v>
      </c>
      <c r="J97" s="18">
        <f t="shared" si="214"/>
        <v>7.3488268914204014</v>
      </c>
      <c r="L97" t="str">
        <f t="shared" si="255"/>
        <v>53 Skilled construction and building trades</v>
      </c>
      <c r="M97" s="18">
        <f t="shared" si="215"/>
        <v>-0.97835703186288647</v>
      </c>
      <c r="N97" s="18">
        <f t="shared" si="215"/>
        <v>-8.8586818595020151</v>
      </c>
      <c r="O97" s="18">
        <f t="shared" si="215"/>
        <v>5.668769098140114</v>
      </c>
      <c r="P97" s="18">
        <f t="shared" si="215"/>
        <v>0.8807225599767099</v>
      </c>
      <c r="Q97" s="18">
        <f t="shared" si="216"/>
        <v>1.7057834040031583</v>
      </c>
      <c r="S97" s="18">
        <f t="shared" si="217"/>
        <v>2.4521332424157549</v>
      </c>
      <c r="T97" s="18">
        <f t="shared" si="218"/>
        <v>3.4532459626812617</v>
      </c>
      <c r="U97" s="18">
        <f t="shared" si="219"/>
        <v>5.0780148183585672</v>
      </c>
      <c r="W97" t="str">
        <f t="shared" si="256"/>
        <v>53 Skilled construction and building trades</v>
      </c>
      <c r="X97" s="18">
        <f t="shared" si="220"/>
        <v>-4.8571627403687696</v>
      </c>
      <c r="Y97" s="18">
        <f t="shared" si="220"/>
        <v>-2.5422459903386541</v>
      </c>
      <c r="Z97" s="18">
        <f t="shared" si="220"/>
        <v>3.2805271405330627</v>
      </c>
      <c r="AA97" s="18">
        <f t="shared" si="220"/>
        <v>0.62093932715021616</v>
      </c>
      <c r="AB97" s="18">
        <f t="shared" si="221"/>
        <v>1.2423037283717075</v>
      </c>
      <c r="AD97" s="18">
        <f t="shared" si="222"/>
        <v>1.4997704714579729</v>
      </c>
      <c r="AE97" s="18">
        <f t="shared" si="223"/>
        <v>3.2391254381933132</v>
      </c>
      <c r="AF97" s="18">
        <f t="shared" si="224"/>
        <v>4.2362770177120534</v>
      </c>
      <c r="AH97" t="str">
        <f t="shared" si="257"/>
        <v>53 Skilled construction and building trades</v>
      </c>
      <c r="AI97" s="18">
        <f t="shared" si="225"/>
        <v>-0.28574118345734423</v>
      </c>
      <c r="AJ97" s="18">
        <f t="shared" si="225"/>
        <v>4.2066474388742225</v>
      </c>
      <c r="AK97" s="18">
        <f t="shared" si="225"/>
        <v>3.4544339510655941</v>
      </c>
      <c r="AL97" s="18">
        <f t="shared" si="225"/>
        <v>0.99724597698138684</v>
      </c>
      <c r="AM97" s="18">
        <f t="shared" si="226"/>
        <v>1.9579318881264296</v>
      </c>
      <c r="AO97" s="18">
        <f t="shared" si="227"/>
        <v>1.8097545892614031</v>
      </c>
      <c r="AP97" s="18">
        <f t="shared" si="228"/>
        <v>3.4876166572108902</v>
      </c>
      <c r="AQ97" s="18">
        <f t="shared" si="229"/>
        <v>4.6629529733866582</v>
      </c>
      <c r="AS97" t="str">
        <f t="shared" si="258"/>
        <v>53 Skilled construction and building trades</v>
      </c>
      <c r="AT97" s="18">
        <f t="shared" si="230"/>
        <v>-3.1487895724295778</v>
      </c>
      <c r="AU97" s="18">
        <f t="shared" si="230"/>
        <v>6.9692489844593863</v>
      </c>
      <c r="AV97" s="18">
        <f t="shared" si="230"/>
        <v>3.33225772380501</v>
      </c>
      <c r="AW97" s="18">
        <f t="shared" si="230"/>
        <v>0.24891275128249291</v>
      </c>
      <c r="AX97" s="18">
        <f t="shared" si="231"/>
        <v>1.6136854502749598</v>
      </c>
      <c r="AZ97" s="18">
        <f t="shared" si="232"/>
        <v>1.2663337246927808</v>
      </c>
      <c r="BA97" s="18">
        <f t="shared" si="233"/>
        <v>3.3224469939838075</v>
      </c>
      <c r="BB97" s="18">
        <f t="shared" si="234"/>
        <v>4.1507468087018218</v>
      </c>
      <c r="BD97" t="str">
        <f t="shared" si="259"/>
        <v>53 Skilled construction and building trades</v>
      </c>
      <c r="BE97" s="18">
        <f t="shared" si="235"/>
        <v>-2.8584774731047813</v>
      </c>
      <c r="BF97" s="18">
        <f t="shared" si="235"/>
        <v>-13.6679624104606</v>
      </c>
      <c r="BG97" s="18">
        <f t="shared" si="235"/>
        <v>0.73056745213229135</v>
      </c>
      <c r="BH97" s="18">
        <f t="shared" si="235"/>
        <v>-1.8057739855120269</v>
      </c>
      <c r="BI97" s="18">
        <f t="shared" si="236"/>
        <v>-1.8133666308557728</v>
      </c>
      <c r="BK97" s="18">
        <f t="shared" si="237"/>
        <v>-0.96750340394905487</v>
      </c>
      <c r="BL97" s="18">
        <f t="shared" si="238"/>
        <v>2.0838752952239803</v>
      </c>
      <c r="BM97" s="18">
        <f t="shared" si="239"/>
        <v>1.37242850380348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5.0470510366995791</v>
      </c>
      <c r="BR97" s="18">
        <f t="shared" si="240"/>
        <v>-0.89171732556155847</v>
      </c>
      <c r="BS97" s="18">
        <f t="shared" si="240"/>
        <v>-0.73550305356561152</v>
      </c>
      <c r="BT97" s="18">
        <f t="shared" si="241"/>
        <v>-0.43262272006322489</v>
      </c>
      <c r="BV97" s="18">
        <f t="shared" si="242"/>
        <v>-0.78760181670708418</v>
      </c>
      <c r="BW97" s="18">
        <f t="shared" si="243"/>
        <v>2.3849853470496951</v>
      </c>
      <c r="BX97" s="18">
        <f t="shared" si="244"/>
        <v>1.8282225786518058</v>
      </c>
      <c r="BZ97" t="str">
        <f t="shared" si="261"/>
        <v>53 Skilled construction and building trades</v>
      </c>
      <c r="CA97" s="18">
        <f t="shared" si="245"/>
        <v>-4.7805085629999073</v>
      </c>
      <c r="CB97" s="18">
        <f t="shared" si="245"/>
        <v>-8.3811992838696447</v>
      </c>
      <c r="CC97" s="18">
        <f t="shared" si="245"/>
        <v>-0.41743017943302041</v>
      </c>
      <c r="CD97" s="18">
        <f t="shared" si="245"/>
        <v>-1.556962189607225</v>
      </c>
      <c r="CE97" s="18">
        <f t="shared" si="246"/>
        <v>-1.6448834281367675</v>
      </c>
      <c r="CG97" s="18">
        <f t="shared" si="247"/>
        <v>-1.1785744670895659</v>
      </c>
      <c r="CH97" s="18">
        <f t="shared" si="248"/>
        <v>2.1935088242449385</v>
      </c>
      <c r="CI97" s="18">
        <f t="shared" si="249"/>
        <v>1.3442393267081076</v>
      </c>
      <c r="CK97" t="str">
        <f t="shared" si="262"/>
        <v>53 Skilled construction and building trades</v>
      </c>
      <c r="CL97" s="18">
        <f t="shared" si="250"/>
        <v>-3.2773874334165343</v>
      </c>
      <c r="CM97" s="18">
        <f t="shared" si="250"/>
        <v>-29.86467261818586</v>
      </c>
      <c r="CN97" s="18">
        <f t="shared" si="250"/>
        <v>-5.5515525692085177</v>
      </c>
      <c r="CO97" s="18">
        <f t="shared" si="250"/>
        <v>-12.4071465551425</v>
      </c>
      <c r="CP97" s="18">
        <f t="shared" si="251"/>
        <v>-11.557226054600111</v>
      </c>
      <c r="CR97" s="18">
        <f t="shared" si="252"/>
        <v>-10.179102433182585</v>
      </c>
      <c r="CS97" s="18">
        <f t="shared" si="253"/>
        <v>0.94699883113054106</v>
      </c>
      <c r="CT97" s="18">
        <f t="shared" si="254"/>
        <v>-6.729494392046476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0.45636315912267467</v>
      </c>
      <c r="C98" s="18">
        <f t="shared" si="210"/>
        <v>0.58436026943555763</v>
      </c>
      <c r="D98" s="18">
        <f t="shared" si="210"/>
        <v>8.783358305363187</v>
      </c>
      <c r="E98" s="18">
        <f t="shared" si="210"/>
        <v>4.0965430046973506</v>
      </c>
      <c r="F98" s="18">
        <f t="shared" si="211"/>
        <v>5.3129103824149482</v>
      </c>
      <c r="H98" s="18">
        <f t="shared" si="212"/>
        <v>5.6359377625523788</v>
      </c>
      <c r="I98" s="18">
        <f t="shared" si="213"/>
        <v>4.3593665087535038</v>
      </c>
      <c r="J98" s="18">
        <f t="shared" si="214"/>
        <v>8.0009731142061558</v>
      </c>
      <c r="L98" t="str">
        <f t="shared" si="255"/>
        <v>54 Textiles, printing and other skilled trades</v>
      </c>
      <c r="M98" s="18">
        <f t="shared" si="215"/>
        <v>3.2339245943839634</v>
      </c>
      <c r="N98" s="18">
        <f t="shared" si="215"/>
        <v>-2.48540800181688</v>
      </c>
      <c r="O98" s="18">
        <f t="shared" si="215"/>
        <v>6.8792522800866784</v>
      </c>
      <c r="P98" s="18">
        <f t="shared" si="215"/>
        <v>4.4447253784995144</v>
      </c>
      <c r="Q98" s="18">
        <f t="shared" si="216"/>
        <v>4.7490542039517303</v>
      </c>
      <c r="S98" s="18">
        <f t="shared" si="217"/>
        <v>5.2500095297102423</v>
      </c>
      <c r="T98" s="18">
        <f t="shared" si="218"/>
        <v>4.4143733365899163</v>
      </c>
      <c r="U98" s="18">
        <f t="shared" si="219"/>
        <v>7.7553193070028392</v>
      </c>
      <c r="W98" t="str">
        <f t="shared" si="256"/>
        <v>54 Textiles, printing and other skilled trades</v>
      </c>
      <c r="X98" s="18">
        <f t="shared" si="220"/>
        <v>-1.0813682519801526</v>
      </c>
      <c r="Y98" s="18">
        <f t="shared" si="220"/>
        <v>8.5335607184772844</v>
      </c>
      <c r="Z98" s="18">
        <f t="shared" si="220"/>
        <v>4.3084337396525507</v>
      </c>
      <c r="AA98" s="18">
        <f t="shared" si="220"/>
        <v>3.3632104007685015</v>
      </c>
      <c r="AB98" s="18">
        <f t="shared" si="221"/>
        <v>3.9743746277405068</v>
      </c>
      <c r="AD98" s="18">
        <f t="shared" si="222"/>
        <v>3.6773292786185019</v>
      </c>
      <c r="AE98" s="18">
        <f t="shared" si="223"/>
        <v>3.8617999528079316</v>
      </c>
      <c r="AF98" s="18">
        <f t="shared" si="224"/>
        <v>6.2544122425013393</v>
      </c>
      <c r="AH98" t="str">
        <f t="shared" si="257"/>
        <v>54 Textiles, printing and other skilled trades</v>
      </c>
      <c r="AI98" s="18">
        <f t="shared" si="225"/>
        <v>-0.19579922360982716</v>
      </c>
      <c r="AJ98" s="18">
        <f t="shared" si="225"/>
        <v>21.337307533711368</v>
      </c>
      <c r="AK98" s="18">
        <f t="shared" si="225"/>
        <v>1.1710766190303534</v>
      </c>
      <c r="AL98" s="18">
        <f t="shared" si="225"/>
        <v>3.1082699245493783</v>
      </c>
      <c r="AM98" s="18">
        <f t="shared" si="226"/>
        <v>3.5471620646030155</v>
      </c>
      <c r="AO98" s="18">
        <f t="shared" si="227"/>
        <v>2.4584520879944005</v>
      </c>
      <c r="AP98" s="18">
        <f t="shared" si="228"/>
        <v>3.4172657691673214</v>
      </c>
      <c r="AQ98" s="18">
        <f t="shared" si="229"/>
        <v>5.0535531417754243</v>
      </c>
      <c r="AS98" t="str">
        <f t="shared" si="258"/>
        <v>54 Textiles, printing and other skilled trades</v>
      </c>
      <c r="AT98" s="18">
        <f t="shared" si="230"/>
        <v>-0.50863945424541868</v>
      </c>
      <c r="AU98" s="18">
        <f t="shared" si="230"/>
        <v>8.2779645694710524</v>
      </c>
      <c r="AV98" s="18">
        <f t="shared" si="230"/>
        <v>1.8612864482266511</v>
      </c>
      <c r="AW98" s="18">
        <f t="shared" si="230"/>
        <v>2.3789282652493915</v>
      </c>
      <c r="AX98" s="18">
        <f t="shared" si="231"/>
        <v>2.5754021968650509</v>
      </c>
      <c r="AZ98" s="18">
        <f t="shared" si="232"/>
        <v>2.2060893657668723</v>
      </c>
      <c r="BA98" s="18">
        <f t="shared" si="233"/>
        <v>3.3244230423916443</v>
      </c>
      <c r="BB98" s="18">
        <f t="shared" si="234"/>
        <v>4.8005005252047539</v>
      </c>
      <c r="BD98" t="str">
        <f t="shared" si="259"/>
        <v>54 Textiles, printing and other skilled trades</v>
      </c>
      <c r="BE98" s="18">
        <f t="shared" si="235"/>
        <v>-1.8765369089635775</v>
      </c>
      <c r="BF98" s="18">
        <f t="shared" si="235"/>
        <v>-7.8519411010825602</v>
      </c>
      <c r="BG98" s="18">
        <f t="shared" si="235"/>
        <v>3.6878802638970587</v>
      </c>
      <c r="BH98" s="18">
        <f t="shared" si="235"/>
        <v>1.2222086810932398</v>
      </c>
      <c r="BI98" s="18">
        <f t="shared" si="236"/>
        <v>1.3894498726195526</v>
      </c>
      <c r="BK98" s="18">
        <f t="shared" si="237"/>
        <v>2.0375146019056878</v>
      </c>
      <c r="BL98" s="18">
        <f t="shared" si="238"/>
        <v>2.8120212580366566</v>
      </c>
      <c r="BM98" s="18">
        <f t="shared" si="239"/>
        <v>4.2581282504654761</v>
      </c>
      <c r="BO98" t="str">
        <f t="shared" si="260"/>
        <v>54 Textiles, printing and other skilled trades</v>
      </c>
      <c r="BP98" s="18">
        <f t="shared" si="240"/>
        <v>-4.4992666526983971</v>
      </c>
      <c r="BQ98" s="18">
        <f t="shared" si="240"/>
        <v>2.5405692990944528</v>
      </c>
      <c r="BR98" s="18">
        <f t="shared" si="240"/>
        <v>-1.0283702761525126</v>
      </c>
      <c r="BS98" s="18">
        <f t="shared" si="240"/>
        <v>-1.5999488289094477</v>
      </c>
      <c r="BT98" s="18">
        <f t="shared" si="241"/>
        <v>-1.1674135597529278</v>
      </c>
      <c r="BV98" s="18">
        <f t="shared" si="242"/>
        <v>-1.4097903633206177</v>
      </c>
      <c r="BW98" s="18">
        <f t="shared" si="243"/>
        <v>2.0760964544556337</v>
      </c>
      <c r="BX98" s="18">
        <f t="shared" si="244"/>
        <v>1.0475005609787758</v>
      </c>
      <c r="BZ98" t="str">
        <f t="shared" si="261"/>
        <v>54 Textiles, printing and other skilled trades</v>
      </c>
      <c r="CA98" s="18">
        <f t="shared" si="245"/>
        <v>-2.8850854281584071</v>
      </c>
      <c r="CB98" s="18">
        <f t="shared" si="245"/>
        <v>-6.0177769626065807</v>
      </c>
      <c r="CC98" s="18">
        <f t="shared" si="245"/>
        <v>0.65458777591880235</v>
      </c>
      <c r="CD98" s="18">
        <f t="shared" si="245"/>
        <v>-1.3715060939523682</v>
      </c>
      <c r="CE98" s="18">
        <f t="shared" si="246"/>
        <v>-1.0416717410614007</v>
      </c>
      <c r="CG98" s="18">
        <f t="shared" si="247"/>
        <v>-0.70071400445370635</v>
      </c>
      <c r="CH98" s="18">
        <f t="shared" si="248"/>
        <v>2.132717785215843</v>
      </c>
      <c r="CI98" s="18">
        <f t="shared" si="249"/>
        <v>1.618315875033205</v>
      </c>
      <c r="CK98" t="str">
        <f t="shared" si="262"/>
        <v>54 Textiles, printing and other skilled trades</v>
      </c>
      <c r="CL98" s="18">
        <f t="shared" si="250"/>
        <v>-3.224104956912599</v>
      </c>
      <c r="CM98" s="18">
        <f t="shared" si="250"/>
        <v>-22.371739083558083</v>
      </c>
      <c r="CN98" s="18">
        <f t="shared" si="250"/>
        <v>-6.9944877949135176</v>
      </c>
      <c r="CO98" s="18">
        <f t="shared" si="250"/>
        <v>-3.8360584083501847</v>
      </c>
      <c r="CP98" s="18">
        <f t="shared" si="251"/>
        <v>-6.0995083184073318</v>
      </c>
      <c r="CR98" s="18">
        <f t="shared" si="252"/>
        <v>-4.9006094775114413</v>
      </c>
      <c r="CS98" s="18">
        <f t="shared" si="253"/>
        <v>1.1144941031093314</v>
      </c>
      <c r="CT98" s="18">
        <f t="shared" si="254"/>
        <v>-2.8162770688326066</v>
      </c>
    </row>
    <row r="99" spans="1:98" x14ac:dyDescent="0.2">
      <c r="A99" t="str">
        <f t="shared" si="209"/>
        <v>61 Caring personal service occupations</v>
      </c>
      <c r="B99" s="18">
        <f t="shared" si="210"/>
        <v>5.1305098883351219</v>
      </c>
      <c r="C99" s="18">
        <f t="shared" si="210"/>
        <v>-7.1150602484452925</v>
      </c>
      <c r="D99" s="18">
        <f t="shared" si="210"/>
        <v>8.3380640201768053</v>
      </c>
      <c r="E99" s="18">
        <f t="shared" si="210"/>
        <v>4.010743863274735</v>
      </c>
      <c r="F99" s="18">
        <f t="shared" si="211"/>
        <v>4.60189261606192</v>
      </c>
      <c r="H99" s="18">
        <f t="shared" si="212"/>
        <v>5.4336298130863714</v>
      </c>
      <c r="I99" s="18">
        <f t="shared" si="213"/>
        <v>4.5599950937177836</v>
      </c>
      <c r="J99" s="18">
        <f t="shared" si="214"/>
        <v>7.9803390319955758</v>
      </c>
      <c r="L99" t="str">
        <f t="shared" si="255"/>
        <v>61 Caring personal service occupations</v>
      </c>
      <c r="M99" s="18">
        <f t="shared" si="215"/>
        <v>10.220500187449289</v>
      </c>
      <c r="N99" s="18">
        <f t="shared" si="215"/>
        <v>-9.9246525205958225</v>
      </c>
      <c r="O99" s="18">
        <f t="shared" si="215"/>
        <v>8.3307658429792042</v>
      </c>
      <c r="P99" s="18">
        <f t="shared" si="215"/>
        <v>4.0503125394123263</v>
      </c>
      <c r="Q99" s="18">
        <f t="shared" si="216"/>
        <v>4.4239053790831706</v>
      </c>
      <c r="S99" s="18">
        <f t="shared" si="217"/>
        <v>5.4579999460986794</v>
      </c>
      <c r="T99" s="18">
        <f t="shared" si="218"/>
        <v>4.7121825126596351</v>
      </c>
      <c r="U99" s="18">
        <f t="shared" si="219"/>
        <v>8.0949316843113017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11.601622252064736</v>
      </c>
      <c r="Z99" s="18">
        <f t="shared" si="220"/>
        <v>2.2598164438864865</v>
      </c>
      <c r="AA99" s="18">
        <f t="shared" si="220"/>
        <v>2.7394617998401483</v>
      </c>
      <c r="AB99" s="18">
        <f t="shared" si="221"/>
        <v>3.1212160943281608</v>
      </c>
      <c r="AD99" s="18">
        <f t="shared" si="222"/>
        <v>2.5793305612828998</v>
      </c>
      <c r="AE99" s="18">
        <f t="shared" si="223"/>
        <v>3.9694549402922163</v>
      </c>
      <c r="AF99" s="18">
        <f t="shared" si="224"/>
        <v>5.580698897091052</v>
      </c>
      <c r="AH99" t="str">
        <f t="shared" si="257"/>
        <v>61 Caring personal service occupations</v>
      </c>
      <c r="AI99" s="18">
        <f t="shared" si="225"/>
        <v>2.7501581822068744</v>
      </c>
      <c r="AJ99" s="18">
        <f t="shared" si="225"/>
        <v>13.425022429411747</v>
      </c>
      <c r="AK99" s="18">
        <f t="shared" si="225"/>
        <v>-1.1941455987738769</v>
      </c>
      <c r="AL99" s="18">
        <f t="shared" si="225"/>
        <v>1.2468904351584431</v>
      </c>
      <c r="AM99" s="18">
        <f t="shared" si="226"/>
        <v>1.1934610571052717</v>
      </c>
      <c r="AO99" s="18">
        <f t="shared" si="227"/>
        <v>0.42658354275482147</v>
      </c>
      <c r="AP99" s="18">
        <f t="shared" si="228"/>
        <v>3.0992432309752349</v>
      </c>
      <c r="AQ99" s="18">
        <f t="shared" si="229"/>
        <v>3.3805168738166191</v>
      </c>
      <c r="AS99" t="str">
        <f t="shared" si="258"/>
        <v>61 Caring personal service occupations</v>
      </c>
      <c r="AT99" s="18">
        <f t="shared" si="230"/>
        <v>4.8097380910157028</v>
      </c>
      <c r="AU99" s="18">
        <f t="shared" si="230"/>
        <v>13.592043195112824</v>
      </c>
      <c r="AV99" s="18">
        <f t="shared" si="230"/>
        <v>-0.72621809485358124</v>
      </c>
      <c r="AW99" s="18">
        <f t="shared" si="230"/>
        <v>1.7152202996299604</v>
      </c>
      <c r="AX99" s="18">
        <f t="shared" si="231"/>
        <v>1.6450565126506334</v>
      </c>
      <c r="AZ99" s="18">
        <f t="shared" si="232"/>
        <v>0.89480803029851064</v>
      </c>
      <c r="BA99" s="18">
        <f t="shared" si="233"/>
        <v>3.2477662543932695</v>
      </c>
      <c r="BB99" s="18">
        <f t="shared" si="234"/>
        <v>3.8332098107785484</v>
      </c>
      <c r="BD99" t="str">
        <f t="shared" si="259"/>
        <v>61 Caring personal service occupations</v>
      </c>
      <c r="BE99" s="18">
        <f t="shared" si="235"/>
        <v>2.6031775051790884</v>
      </c>
      <c r="BF99" s="18">
        <f t="shared" si="235"/>
        <v>-1.8649277952626719</v>
      </c>
      <c r="BG99" s="18">
        <f t="shared" si="235"/>
        <v>2.1413373670983615</v>
      </c>
      <c r="BH99" s="18">
        <f t="shared" si="235"/>
        <v>1.556917901475896</v>
      </c>
      <c r="BI99" s="18">
        <f t="shared" si="236"/>
        <v>1.5214803256805354</v>
      </c>
      <c r="BK99" s="18">
        <f t="shared" si="237"/>
        <v>1.75135190227802</v>
      </c>
      <c r="BL99" s="18">
        <f t="shared" si="238"/>
        <v>3.5917664611838651</v>
      </c>
      <c r="BM99" s="18">
        <f t="shared" si="239"/>
        <v>4.7128304468089244</v>
      </c>
      <c r="BO99" t="str">
        <f t="shared" si="260"/>
        <v>61 Caring personal service occupations</v>
      </c>
      <c r="BP99" s="18">
        <f t="shared" si="240"/>
        <v>1.817980905210459</v>
      </c>
      <c r="BQ99" s="18">
        <f t="shared" si="240"/>
        <v>-14.109588814004914</v>
      </c>
      <c r="BR99" s="18">
        <f t="shared" si="240"/>
        <v>0.27882624726256466</v>
      </c>
      <c r="BS99" s="18">
        <f t="shared" si="240"/>
        <v>-1.1473382730724069</v>
      </c>
      <c r="BT99" s="18">
        <f t="shared" si="241"/>
        <v>-1.5723399668290283</v>
      </c>
      <c r="BV99" s="18">
        <f t="shared" si="242"/>
        <v>-0.67421811940672205</v>
      </c>
      <c r="BW99" s="18">
        <f t="shared" si="243"/>
        <v>2.6782275378529175</v>
      </c>
      <c r="BX99" s="18">
        <f t="shared" si="244"/>
        <v>2.2198280273245885</v>
      </c>
      <c r="BZ99" t="str">
        <f t="shared" si="261"/>
        <v>61 Caring personal service occupations</v>
      </c>
      <c r="CA99" s="18">
        <f t="shared" si="245"/>
        <v>-9.3791787397307971</v>
      </c>
      <c r="CB99" s="18">
        <f t="shared" si="245"/>
        <v>-23.023244743725556</v>
      </c>
      <c r="CC99" s="18">
        <f t="shared" si="245"/>
        <v>-6.2484053812176583</v>
      </c>
      <c r="CD99" s="18">
        <f t="shared" si="245"/>
        <v>-1.663432223701744</v>
      </c>
      <c r="CE99" s="18">
        <f t="shared" si="246"/>
        <v>-4.5913587012056611</v>
      </c>
      <c r="CG99" s="18">
        <f t="shared" si="247"/>
        <v>-3.2161445493330443</v>
      </c>
      <c r="CH99" s="18">
        <f t="shared" si="248"/>
        <v>1.4716298348451229</v>
      </c>
      <c r="CI99" s="18">
        <f t="shared" si="249"/>
        <v>-1.0203319603724559</v>
      </c>
      <c r="CK99" t="str">
        <f t="shared" si="262"/>
        <v>61 Caring personal service occupations</v>
      </c>
      <c r="CL99" s="18">
        <f t="shared" si="250"/>
        <v>-2.418164205317308</v>
      </c>
      <c r="CM99" s="18">
        <f t="shared" si="250"/>
        <v>-33.251079196946343</v>
      </c>
      <c r="CN99" s="18">
        <f t="shared" si="250"/>
        <v>0.56008590789473622</v>
      </c>
      <c r="CO99" s="18">
        <f t="shared" si="250"/>
        <v>-1.4655346081877574</v>
      </c>
      <c r="CP99" s="18">
        <f t="shared" si="251"/>
        <v>-3.2216129779349401</v>
      </c>
      <c r="CR99" s="18">
        <f t="shared" si="252"/>
        <v>-0.79490249135673041</v>
      </c>
      <c r="CS99" s="18">
        <f t="shared" si="253"/>
        <v>1.5293499097039032</v>
      </c>
      <c r="CT99" s="18">
        <f t="shared" si="254"/>
        <v>0.89409387450780642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4.5800643590794499</v>
      </c>
      <c r="C100" s="18">
        <f t="shared" si="210"/>
        <v>-10.517405791738877</v>
      </c>
      <c r="D100" s="18">
        <f t="shared" si="210"/>
        <v>5.7266582079763984</v>
      </c>
      <c r="E100" s="18">
        <f t="shared" si="210"/>
        <v>4.1006131288923608</v>
      </c>
      <c r="F100" s="18">
        <f t="shared" si="211"/>
        <v>3.6214399209775427</v>
      </c>
      <c r="H100" s="18">
        <f t="shared" si="212"/>
        <v>4.6398303121204298</v>
      </c>
      <c r="I100" s="18">
        <f t="shared" si="213"/>
        <v>4.1094602312667039</v>
      </c>
      <c r="J100" s="18">
        <f t="shared" si="214"/>
        <v>7.1155884078276666</v>
      </c>
      <c r="L100" t="str">
        <f t="shared" si="255"/>
        <v>62 Leisure, travel and related personal service occupations</v>
      </c>
      <c r="M100" s="18">
        <f t="shared" si="215"/>
        <v>7.1617671574040198</v>
      </c>
      <c r="N100" s="18">
        <f t="shared" si="215"/>
        <v>-10.12013667882561</v>
      </c>
      <c r="O100" s="18">
        <f t="shared" si="215"/>
        <v>4.20305086100079</v>
      </c>
      <c r="P100" s="18">
        <f t="shared" si="215"/>
        <v>2.4790672265911251</v>
      </c>
      <c r="Q100" s="18">
        <f t="shared" si="216"/>
        <v>2.1735571062761805</v>
      </c>
      <c r="S100" s="18">
        <f t="shared" si="217"/>
        <v>3.0505357536351863</v>
      </c>
      <c r="T100" s="18">
        <f t="shared" si="218"/>
        <v>3.5966157617991268</v>
      </c>
      <c r="U100" s="18">
        <f t="shared" si="219"/>
        <v>5.6124410002506009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18.526426547003982</v>
      </c>
      <c r="Z100" s="18">
        <f t="shared" si="220"/>
        <v>2.796785734864371</v>
      </c>
      <c r="AA100" s="18">
        <f t="shared" si="220"/>
        <v>3.5858970567205883</v>
      </c>
      <c r="AB100" s="18">
        <f t="shared" si="221"/>
        <v>4.2125322355189621</v>
      </c>
      <c r="AD100" s="18">
        <f t="shared" si="222"/>
        <v>3.3221891743952625</v>
      </c>
      <c r="AE100" s="18">
        <f t="shared" si="223"/>
        <v>3.926626789785681</v>
      </c>
      <c r="AF100" s="18">
        <f t="shared" si="224"/>
        <v>6.0532169281416692</v>
      </c>
      <c r="AH100" t="str">
        <f t="shared" si="257"/>
        <v>62 Leisure, travel and related personal service occupations</v>
      </c>
      <c r="AI100" s="18">
        <f t="shared" si="225"/>
        <v>6.1376693732922094</v>
      </c>
      <c r="AJ100" s="18">
        <f t="shared" si="225"/>
        <v>18.29280061086045</v>
      </c>
      <c r="AK100" s="18">
        <f t="shared" si="225"/>
        <v>-9.7902360149781931E-2</v>
      </c>
      <c r="AL100" s="18">
        <f t="shared" si="225"/>
        <v>3.0448174885193247</v>
      </c>
      <c r="AM100" s="18">
        <f t="shared" si="226"/>
        <v>2.9362412597764731</v>
      </c>
      <c r="AO100" s="18">
        <f t="shared" si="227"/>
        <v>1.9864101757065988</v>
      </c>
      <c r="AP100" s="18">
        <f t="shared" si="228"/>
        <v>3.4868471675127299</v>
      </c>
      <c r="AQ100" s="18">
        <f t="shared" si="229"/>
        <v>4.7827705159313005</v>
      </c>
      <c r="AS100" t="str">
        <f t="shared" si="258"/>
        <v>62 Leisure, travel and related personal service occupations</v>
      </c>
      <c r="AT100" s="18">
        <f t="shared" si="230"/>
        <v>5.9626985273296462</v>
      </c>
      <c r="AU100" s="18">
        <f t="shared" si="230"/>
        <v>34.278592315941594</v>
      </c>
      <c r="AV100" s="18">
        <f t="shared" si="230"/>
        <v>1.0502255445956843</v>
      </c>
      <c r="AW100" s="18">
        <f t="shared" si="230"/>
        <v>3.6121763925425876</v>
      </c>
      <c r="AX100" s="18">
        <f t="shared" si="231"/>
        <v>4.484068114744777</v>
      </c>
      <c r="AZ100" s="18">
        <f t="shared" si="232"/>
        <v>2.751055832194127</v>
      </c>
      <c r="BA100" s="18">
        <f t="shared" si="233"/>
        <v>3.7574258298299634</v>
      </c>
      <c r="BB100" s="18">
        <f t="shared" si="234"/>
        <v>5.5280089618611195</v>
      </c>
      <c r="BD100" t="str">
        <f t="shared" si="259"/>
        <v>62 Leisure, travel and related personal service occupations</v>
      </c>
      <c r="BE100" s="18">
        <f t="shared" si="235"/>
        <v>-0.28606986971361215</v>
      </c>
      <c r="BF100" s="18">
        <f t="shared" si="235"/>
        <v>4.9862485360016695</v>
      </c>
      <c r="BG100" s="18">
        <f t="shared" si="235"/>
        <v>-0.64504242830506486</v>
      </c>
      <c r="BH100" s="18">
        <f t="shared" si="235"/>
        <v>-0.5921817626562742</v>
      </c>
      <c r="BI100" s="18">
        <f t="shared" si="236"/>
        <v>-0.26896023188675011</v>
      </c>
      <c r="BK100" s="18">
        <f t="shared" si="237"/>
        <v>-0.60980510867950644</v>
      </c>
      <c r="BL100" s="18">
        <f t="shared" si="238"/>
        <v>2.5393113314926552</v>
      </c>
      <c r="BM100" s="18">
        <f t="shared" si="239"/>
        <v>2.1158706250506087</v>
      </c>
      <c r="BO100" t="str">
        <f t="shared" si="260"/>
        <v>62 Leisure, travel and related personal service occupations</v>
      </c>
      <c r="BP100" s="18">
        <f t="shared" si="240"/>
        <v>1.5183647219653595</v>
      </c>
      <c r="BQ100" s="18">
        <f t="shared" si="240"/>
        <v>-3.2087786547484787</v>
      </c>
      <c r="BR100" s="18">
        <f t="shared" si="240"/>
        <v>-2.5200627044665636</v>
      </c>
      <c r="BS100" s="18">
        <f t="shared" si="240"/>
        <v>-2.4415076104560396</v>
      </c>
      <c r="BT100" s="18">
        <f t="shared" si="241"/>
        <v>-2.5141828923310072</v>
      </c>
      <c r="BV100" s="18">
        <f t="shared" si="242"/>
        <v>-2.4676996730900513</v>
      </c>
      <c r="BW100" s="18">
        <f t="shared" si="243"/>
        <v>2.2022606549101376</v>
      </c>
      <c r="BX100" s="18">
        <f t="shared" si="244"/>
        <v>0.47637080970015511</v>
      </c>
      <c r="BZ100" t="str">
        <f t="shared" si="261"/>
        <v>62 Leisure, travel and related personal service occupations</v>
      </c>
      <c r="CA100" s="18">
        <f t="shared" si="245"/>
        <v>2.7236491656503548</v>
      </c>
      <c r="CB100" s="18">
        <f t="shared" si="245"/>
        <v>-6.9780161484972343</v>
      </c>
      <c r="CC100" s="18">
        <f t="shared" si="245"/>
        <v>-1.8461823390019561</v>
      </c>
      <c r="CD100" s="18">
        <f t="shared" si="245"/>
        <v>-3.2402578475856814</v>
      </c>
      <c r="CE100" s="18">
        <f t="shared" si="246"/>
        <v>-3.0457642001354479</v>
      </c>
      <c r="CG100" s="18">
        <f t="shared" si="247"/>
        <v>-2.77778001595963</v>
      </c>
      <c r="CH100" s="18">
        <f t="shared" si="248"/>
        <v>2.0254361117892472</v>
      </c>
      <c r="CI100" s="18">
        <f t="shared" si="249"/>
        <v>4.1718845490845702E-2</v>
      </c>
      <c r="CK100" t="str">
        <f t="shared" si="262"/>
        <v>62 Leisure, travel and related personal service occupations</v>
      </c>
      <c r="CL100" s="18">
        <f t="shared" si="250"/>
        <v>-0.41812788091255548</v>
      </c>
      <c r="CM100" s="18">
        <f t="shared" si="250"/>
        <v>-31.146093692134681</v>
      </c>
      <c r="CN100" s="18">
        <f t="shared" si="250"/>
        <v>-7.3637695683617448</v>
      </c>
      <c r="CO100" s="18">
        <f t="shared" si="250"/>
        <v>-5.2788333050507568</v>
      </c>
      <c r="CP100" s="18">
        <f t="shared" si="251"/>
        <v>-7.7919242681355527</v>
      </c>
      <c r="CR100" s="18">
        <f t="shared" si="252"/>
        <v>-5.9789744734524142</v>
      </c>
      <c r="CS100" s="18">
        <f t="shared" si="253"/>
        <v>1.1162162643866935</v>
      </c>
      <c r="CT100" s="18">
        <f t="shared" si="254"/>
        <v>-3.5909123053227021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2.1472017425200995</v>
      </c>
      <c r="C101" s="18">
        <f t="shared" si="210"/>
        <v>-7.7879633895817761</v>
      </c>
      <c r="D101" s="18">
        <f t="shared" si="210"/>
        <v>7.9615918523449736</v>
      </c>
      <c r="E101" s="18">
        <f t="shared" si="210"/>
        <v>2.778807869721156</v>
      </c>
      <c r="F101" s="18">
        <f t="shared" si="211"/>
        <v>3.6658255808427631</v>
      </c>
      <c r="H101" s="18">
        <f t="shared" si="212"/>
        <v>4.478150775242451</v>
      </c>
      <c r="I101" s="18">
        <f t="shared" si="213"/>
        <v>4.4635342969215897</v>
      </c>
      <c r="J101" s="18">
        <f t="shared" si="214"/>
        <v>7.2426769182839301</v>
      </c>
      <c r="L101" t="str">
        <f t="shared" si="255"/>
        <v>63 Community and civil enforcement occupations</v>
      </c>
      <c r="M101" s="18">
        <f t="shared" si="215"/>
        <v>-1.3067561332658406</v>
      </c>
      <c r="N101" s="18">
        <f t="shared" si="215"/>
        <v>20.53842446207701</v>
      </c>
      <c r="O101" s="18">
        <f t="shared" si="215"/>
        <v>0.38842014686490955</v>
      </c>
      <c r="P101" s="18">
        <f t="shared" si="215"/>
        <v>3.3810903508304957</v>
      </c>
      <c r="Q101" s="18">
        <f t="shared" si="216"/>
        <v>3.4241995205809506</v>
      </c>
      <c r="S101" s="18">
        <f t="shared" si="217"/>
        <v>2.3737500213753426</v>
      </c>
      <c r="T101" s="18">
        <f t="shared" si="218"/>
        <v>3.3660838932050963</v>
      </c>
      <c r="U101" s="18">
        <f t="shared" si="219"/>
        <v>4.9526016562353892</v>
      </c>
      <c r="W101" t="str">
        <f t="shared" si="256"/>
        <v>63 Community and civil enforcement occupations</v>
      </c>
      <c r="X101" s="18">
        <f t="shared" si="220"/>
        <v>-1.2429400220624109</v>
      </c>
      <c r="Y101" s="18">
        <f t="shared" si="220"/>
        <v>17.102380587542587</v>
      </c>
      <c r="Z101" s="18">
        <f t="shared" si="220"/>
        <v>1.5112454468478198</v>
      </c>
      <c r="AA101" s="18">
        <f t="shared" si="220"/>
        <v>2.5997946094390656</v>
      </c>
      <c r="AB101" s="18">
        <f t="shared" si="221"/>
        <v>3.1068665401402962</v>
      </c>
      <c r="AD101" s="18">
        <f t="shared" si="222"/>
        <v>2.2356540332683528</v>
      </c>
      <c r="AE101" s="18">
        <f t="shared" si="223"/>
        <v>3.8672034496902041</v>
      </c>
      <c r="AF101" s="18">
        <f t="shared" si="224"/>
        <v>5.268220899672893</v>
      </c>
      <c r="AH101" t="str">
        <f t="shared" si="257"/>
        <v>63 Community and civil enforcement occupations</v>
      </c>
      <c r="AI101" s="18">
        <f t="shared" si="225"/>
        <v>-3.6073814343712596</v>
      </c>
      <c r="AJ101" s="18">
        <f t="shared" si="225"/>
        <v>40.197852885920213</v>
      </c>
      <c r="AK101" s="18">
        <f t="shared" si="225"/>
        <v>-4.7284418986522585</v>
      </c>
      <c r="AL101" s="18">
        <f t="shared" si="225"/>
        <v>2.4611941764071998</v>
      </c>
      <c r="AM101" s="18">
        <f t="shared" si="226"/>
        <v>2.1402671992380995</v>
      </c>
      <c r="AO101" s="18">
        <f t="shared" si="227"/>
        <v>6.3011715824456971E-3</v>
      </c>
      <c r="AP101" s="18">
        <f t="shared" si="228"/>
        <v>2.8506824876415982</v>
      </c>
      <c r="AQ101" s="18">
        <f t="shared" si="229"/>
        <v>2.8549344234726881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32.863816279208777</v>
      </c>
      <c r="AV101" s="18">
        <f t="shared" si="230"/>
        <v>-4.8868663498228599</v>
      </c>
      <c r="AW101" s="18">
        <f t="shared" si="230"/>
        <v>1.3150255306948022</v>
      </c>
      <c r="AX101" s="18">
        <f t="shared" si="231"/>
        <v>1.0320661978108436</v>
      </c>
      <c r="AZ101" s="18">
        <f t="shared" si="232"/>
        <v>-0.79595006603930818</v>
      </c>
      <c r="BA101" s="18">
        <f t="shared" si="233"/>
        <v>2.8232495767988697</v>
      </c>
      <c r="BB101" s="18">
        <f t="shared" si="234"/>
        <v>2.2946420973169346</v>
      </c>
      <c r="BD101" t="str">
        <f t="shared" si="259"/>
        <v>63 Community and civil enforcement occupations</v>
      </c>
      <c r="BE101" s="18">
        <f t="shared" si="235"/>
        <v>-9.7812044744647331</v>
      </c>
      <c r="BF101" s="18">
        <f t="shared" si="235"/>
        <v>33.285674638244657</v>
      </c>
      <c r="BG101" s="18">
        <f t="shared" si="235"/>
        <v>-7.5014997107180292</v>
      </c>
      <c r="BH101" s="18">
        <f t="shared" si="235"/>
        <v>1.6339168708787044</v>
      </c>
      <c r="BI101" s="18">
        <f t="shared" si="236"/>
        <v>0.37261125151590857</v>
      </c>
      <c r="BK101" s="18">
        <f t="shared" si="237"/>
        <v>-1.5073084099660239</v>
      </c>
      <c r="BL101" s="18">
        <f t="shared" si="238"/>
        <v>1.7192275537441626</v>
      </c>
      <c r="BM101" s="18">
        <f t="shared" si="239"/>
        <v>0.56154676843021001</v>
      </c>
      <c r="BO101" t="str">
        <f t="shared" si="260"/>
        <v>63 Community and civil enforcement occupations</v>
      </c>
      <c r="BP101" s="18">
        <f t="shared" si="240"/>
        <v>-6.1043062529053005</v>
      </c>
      <c r="BQ101" s="18">
        <f t="shared" si="240"/>
        <v>32.650504609699979</v>
      </c>
      <c r="BR101" s="18">
        <f t="shared" si="240"/>
        <v>-7.4217433659486298</v>
      </c>
      <c r="BS101" s="18">
        <f t="shared" si="240"/>
        <v>0.17375582989698213</v>
      </c>
      <c r="BT101" s="18">
        <f t="shared" si="241"/>
        <v>-0.53401407208056861</v>
      </c>
      <c r="BV101" s="18">
        <f t="shared" si="242"/>
        <v>-2.4249076852078</v>
      </c>
      <c r="BW101" s="18">
        <f t="shared" si="243"/>
        <v>1.8536944502797637</v>
      </c>
      <c r="BX101" s="18">
        <f t="shared" si="244"/>
        <v>6.0846268322123365E-2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17.864733261071763</v>
      </c>
      <c r="CC101" s="18">
        <f t="shared" si="245"/>
        <v>-6.7736954942158256</v>
      </c>
      <c r="CD101" s="18">
        <f t="shared" si="245"/>
        <v>-1.310582943611649</v>
      </c>
      <c r="CE101" s="18">
        <f t="shared" si="246"/>
        <v>-1.9694636577241353</v>
      </c>
      <c r="CG101" s="18">
        <f t="shared" si="247"/>
        <v>-3.1662957656520274</v>
      </c>
      <c r="CH101" s="18">
        <f t="shared" si="248"/>
        <v>1.7280027151020283</v>
      </c>
      <c r="CI101" s="18">
        <f t="shared" si="249"/>
        <v>-0.62539616938557252</v>
      </c>
      <c r="CK101" t="str">
        <f t="shared" si="262"/>
        <v>63 Community and civil enforcement occupations</v>
      </c>
      <c r="CL101" s="18">
        <f t="shared" si="250"/>
        <v>-8.9368493521874264</v>
      </c>
      <c r="CM101" s="18">
        <f t="shared" si="250"/>
        <v>8.6040112419819117</v>
      </c>
      <c r="CN101" s="18">
        <f t="shared" si="250"/>
        <v>-15.627110965921776</v>
      </c>
      <c r="CO101" s="18">
        <f t="shared" si="250"/>
        <v>-4.2029732466429053</v>
      </c>
      <c r="CP101" s="18">
        <f t="shared" si="251"/>
        <v>-7.2051662562327312</v>
      </c>
      <c r="CR101" s="18">
        <f t="shared" si="252"/>
        <v>-8.173296570991484</v>
      </c>
      <c r="CS101" s="18">
        <f t="shared" si="253"/>
        <v>0.66100123137018407</v>
      </c>
      <c r="CT101" s="18">
        <f t="shared" si="254"/>
        <v>-6.2110576331152911</v>
      </c>
    </row>
    <row r="102" spans="1:98" x14ac:dyDescent="0.2">
      <c r="A102" t="str">
        <f t="shared" si="209"/>
        <v>71 Sales occupations</v>
      </c>
      <c r="B102" s="18">
        <f t="shared" si="210"/>
        <v>2.7515473719909478</v>
      </c>
      <c r="C102" s="18">
        <f t="shared" si="210"/>
        <v>-12.061753995872204</v>
      </c>
      <c r="D102" s="18">
        <f t="shared" si="210"/>
        <v>5.5568746808961622</v>
      </c>
      <c r="E102" s="18">
        <f t="shared" si="210"/>
        <v>3.0505286154336231</v>
      </c>
      <c r="F102" s="18">
        <f t="shared" si="211"/>
        <v>2.8032964688182727</v>
      </c>
      <c r="H102" s="18">
        <f t="shared" si="212"/>
        <v>3.8792942353488957</v>
      </c>
      <c r="I102" s="18">
        <f t="shared" si="213"/>
        <v>3.6011238401987944</v>
      </c>
      <c r="J102" s="18">
        <f t="shared" si="214"/>
        <v>6.2132728500031709</v>
      </c>
      <c r="L102" t="str">
        <f t="shared" si="255"/>
        <v>71 Sales occupations</v>
      </c>
      <c r="M102" s="18">
        <f t="shared" si="215"/>
        <v>2.9826341721519656</v>
      </c>
      <c r="N102" s="18">
        <f t="shared" si="215"/>
        <v>0.30387890733236667</v>
      </c>
      <c r="O102" s="18">
        <f t="shared" si="215"/>
        <v>6.2352919434485399</v>
      </c>
      <c r="P102" s="18">
        <f t="shared" si="215"/>
        <v>3.7618470885289579</v>
      </c>
      <c r="Q102" s="18">
        <f t="shared" si="216"/>
        <v>4.3073523427234361</v>
      </c>
      <c r="S102" s="18">
        <f t="shared" si="217"/>
        <v>4.5798628597554902</v>
      </c>
      <c r="T102" s="18">
        <f t="shared" si="218"/>
        <v>3.7579288209233175</v>
      </c>
      <c r="U102" s="18">
        <f t="shared" si="219"/>
        <v>6.837031450883746</v>
      </c>
      <c r="W102" t="str">
        <f t="shared" si="256"/>
        <v>71 Sales occupations</v>
      </c>
      <c r="X102" s="18">
        <f t="shared" si="220"/>
        <v>-0.85015284205123276</v>
      </c>
      <c r="Y102" s="18">
        <f t="shared" si="220"/>
        <v>17.576828567532242</v>
      </c>
      <c r="Z102" s="18">
        <f t="shared" si="220"/>
        <v>1.4910192213591245</v>
      </c>
      <c r="AA102" s="18">
        <f t="shared" si="220"/>
        <v>2.8512233911301976</v>
      </c>
      <c r="AB102" s="18">
        <f t="shared" si="221"/>
        <v>3.284381196570707</v>
      </c>
      <c r="AD102" s="18">
        <f t="shared" si="222"/>
        <v>2.3958084456438655</v>
      </c>
      <c r="AE102" s="18">
        <f t="shared" si="223"/>
        <v>3.3593251256149648</v>
      </c>
      <c r="AF102" s="18">
        <f t="shared" si="224"/>
        <v>4.9627307977619939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20.235421815346633</v>
      </c>
      <c r="AK102" s="18">
        <f t="shared" si="225"/>
        <v>-0.47054686945799951</v>
      </c>
      <c r="AL102" s="18">
        <f t="shared" si="225"/>
        <v>2.4098069278918777</v>
      </c>
      <c r="AM102" s="18">
        <f t="shared" si="226"/>
        <v>2.523960501096556</v>
      </c>
      <c r="AO102" s="18">
        <f t="shared" si="227"/>
        <v>1.4405443033789433</v>
      </c>
      <c r="AP102" s="18">
        <f t="shared" si="228"/>
        <v>3.0916584622169063</v>
      </c>
      <c r="AQ102" s="18">
        <f t="shared" si="229"/>
        <v>4.0660839536488691</v>
      </c>
      <c r="AS102" t="str">
        <f t="shared" si="258"/>
        <v>71 Sales occupations</v>
      </c>
      <c r="AT102" s="18">
        <f t="shared" si="230"/>
        <v>-2.3847165909164025</v>
      </c>
      <c r="AU102" s="18">
        <f t="shared" si="230"/>
        <v>15.892214664933713</v>
      </c>
      <c r="AV102" s="18">
        <f t="shared" si="230"/>
        <v>-0.51084223433013332</v>
      </c>
      <c r="AW102" s="18">
        <f t="shared" si="230"/>
        <v>2.0916794503009761</v>
      </c>
      <c r="AX102" s="18">
        <f t="shared" si="231"/>
        <v>2.0768553095243725</v>
      </c>
      <c r="AZ102" s="18">
        <f t="shared" si="232"/>
        <v>1.2166945174564958</v>
      </c>
      <c r="BA102" s="18">
        <f t="shared" si="233"/>
        <v>2.7137922282198135</v>
      </c>
      <c r="BB102" s="18">
        <f t="shared" si="234"/>
        <v>3.5730608598335989</v>
      </c>
      <c r="BD102" t="str">
        <f t="shared" si="259"/>
        <v>71 Sales occupations</v>
      </c>
      <c r="BE102" s="18">
        <f t="shared" si="235"/>
        <v>-3.8461240804487429</v>
      </c>
      <c r="BF102" s="18">
        <f t="shared" si="235"/>
        <v>1.7079631179284682</v>
      </c>
      <c r="BG102" s="18">
        <f t="shared" si="235"/>
        <v>1.3281850431084985</v>
      </c>
      <c r="BH102" s="18">
        <f t="shared" si="235"/>
        <v>0.69343637847154582</v>
      </c>
      <c r="BI102" s="18">
        <f t="shared" si="236"/>
        <v>0.95460146978807447</v>
      </c>
      <c r="BK102" s="18">
        <f t="shared" si="237"/>
        <v>0.90457622693322914</v>
      </c>
      <c r="BL102" s="18">
        <f t="shared" si="238"/>
        <v>2.7592450297228677</v>
      </c>
      <c r="BM102" s="18">
        <f t="shared" si="239"/>
        <v>3.3900575131201593</v>
      </c>
      <c r="BO102" t="str">
        <f t="shared" si="260"/>
        <v>71 Sales occupations</v>
      </c>
      <c r="BP102" s="18">
        <f t="shared" si="240"/>
        <v>-4.5991062864729315</v>
      </c>
      <c r="BQ102" s="18">
        <f t="shared" si="240"/>
        <v>-3.3574243069699139</v>
      </c>
      <c r="BR102" s="18">
        <f t="shared" si="240"/>
        <v>-0.48696034092646778</v>
      </c>
      <c r="BS102" s="18">
        <f t="shared" si="240"/>
        <v>-1.5892413266384353</v>
      </c>
      <c r="BT102" s="18">
        <f t="shared" si="241"/>
        <v>-1.3579382566199061</v>
      </c>
      <c r="BV102" s="18">
        <f t="shared" si="242"/>
        <v>-1.2231776858055765</v>
      </c>
      <c r="BW102" s="18">
        <f t="shared" si="243"/>
        <v>2.3869387777865292</v>
      </c>
      <c r="BX102" s="18">
        <f t="shared" si="244"/>
        <v>1.5308790954490892</v>
      </c>
      <c r="BZ102" t="str">
        <f t="shared" si="261"/>
        <v>71 Sales occupations</v>
      </c>
      <c r="CA102" s="18">
        <f t="shared" si="245"/>
        <v>-3.4153444421689994</v>
      </c>
      <c r="CB102" s="18">
        <f t="shared" si="245"/>
        <v>-10.318831811445451</v>
      </c>
      <c r="CC102" s="18">
        <f t="shared" si="245"/>
        <v>-3.2735031857318186</v>
      </c>
      <c r="CD102" s="18">
        <f t="shared" si="245"/>
        <v>-6.912357349257392</v>
      </c>
      <c r="CE102" s="18">
        <f t="shared" si="246"/>
        <v>-6.0094253754022215</v>
      </c>
      <c r="CG102" s="18">
        <f t="shared" si="247"/>
        <v>-5.7148764292798031</v>
      </c>
      <c r="CH102" s="18">
        <f t="shared" si="248"/>
        <v>1.546140375392091</v>
      </c>
      <c r="CI102" s="18">
        <f t="shared" si="249"/>
        <v>-2.6108469849363436</v>
      </c>
      <c r="CK102" t="str">
        <f t="shared" si="262"/>
        <v>71 Sales occupations</v>
      </c>
      <c r="CL102" s="18">
        <f t="shared" si="250"/>
        <v>-5.8050672509209473</v>
      </c>
      <c r="CM102" s="18">
        <f t="shared" si="250"/>
        <v>-27.407821195573334</v>
      </c>
      <c r="CN102" s="18">
        <f t="shared" si="250"/>
        <v>-5.5094820633310277</v>
      </c>
      <c r="CO102" s="18">
        <f t="shared" si="250"/>
        <v>-4.848467746616647</v>
      </c>
      <c r="CP102" s="18">
        <f t="shared" si="251"/>
        <v>-6.6478547410101392</v>
      </c>
      <c r="CR102" s="18">
        <f t="shared" si="252"/>
        <v>-5.0693180575365648</v>
      </c>
      <c r="CS102" s="18">
        <f t="shared" si="253"/>
        <v>1.0170030868281055</v>
      </c>
      <c r="CT102" s="18">
        <f t="shared" si="254"/>
        <v>-3.1142970484743682</v>
      </c>
    </row>
    <row r="103" spans="1:98" x14ac:dyDescent="0.2">
      <c r="A103" t="str">
        <f t="shared" si="209"/>
        <v>72 Customer service occupations</v>
      </c>
      <c r="B103" s="18">
        <f t="shared" si="210"/>
        <v>4.5473873856589853</v>
      </c>
      <c r="C103" s="18">
        <f t="shared" si="210"/>
        <v>-0.34675862270833191</v>
      </c>
      <c r="D103" s="18">
        <f t="shared" si="210"/>
        <v>8.9378989202749892</v>
      </c>
      <c r="E103" s="18">
        <f t="shared" si="210"/>
        <v>3.4244901157472807</v>
      </c>
      <c r="F103" s="18">
        <f t="shared" si="211"/>
        <v>4.873018448611055</v>
      </c>
      <c r="H103" s="18">
        <f t="shared" si="212"/>
        <v>5.2305702648052677</v>
      </c>
      <c r="I103" s="18">
        <f t="shared" si="213"/>
        <v>3.8377834590001214</v>
      </c>
      <c r="J103" s="18">
        <f t="shared" si="214"/>
        <v>7.3751116390267768</v>
      </c>
      <c r="L103" t="str">
        <f t="shared" si="255"/>
        <v>72 Customer service occupations</v>
      </c>
      <c r="M103" s="18">
        <f t="shared" si="215"/>
        <v>8.5927362929616002</v>
      </c>
      <c r="N103" s="18">
        <f t="shared" si="215"/>
        <v>-4.3055018832546477</v>
      </c>
      <c r="O103" s="18">
        <f t="shared" si="215"/>
        <v>7.7115749033423997</v>
      </c>
      <c r="P103" s="18">
        <f t="shared" si="215"/>
        <v>3.5494152530297196</v>
      </c>
      <c r="Q103" s="18">
        <f t="shared" si="216"/>
        <v>4.3169089335847843</v>
      </c>
      <c r="S103" s="18">
        <f t="shared" si="217"/>
        <v>4.9186174645967196</v>
      </c>
      <c r="T103" s="18">
        <f t="shared" si="218"/>
        <v>3.9059464438655933</v>
      </c>
      <c r="U103" s="18">
        <f t="shared" si="219"/>
        <v>7.1852465886149464</v>
      </c>
      <c r="W103" t="str">
        <f t="shared" si="256"/>
        <v>72 Customer service occupations</v>
      </c>
      <c r="X103" s="18">
        <f t="shared" si="220"/>
        <v>2.9863782836092811</v>
      </c>
      <c r="Y103" s="18">
        <f t="shared" si="220"/>
        <v>16.079319561086525</v>
      </c>
      <c r="Z103" s="18">
        <f t="shared" si="220"/>
        <v>2.9080698326064969</v>
      </c>
      <c r="AA103" s="18">
        <f t="shared" si="220"/>
        <v>3.0889960912851455</v>
      </c>
      <c r="AB103" s="18">
        <f t="shared" si="221"/>
        <v>3.7995139760965913</v>
      </c>
      <c r="AD103" s="18">
        <f t="shared" si="222"/>
        <v>3.0286520223422153</v>
      </c>
      <c r="AE103" s="18">
        <f t="shared" si="223"/>
        <v>3.3987196558943555</v>
      </c>
      <c r="AF103" s="18">
        <f t="shared" si="224"/>
        <v>5.4460277667087054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22.286432710273996</v>
      </c>
      <c r="AK103" s="18">
        <f t="shared" si="225"/>
        <v>2.359179561231306</v>
      </c>
      <c r="AL103" s="18">
        <f t="shared" si="225"/>
        <v>2.8409300635713786</v>
      </c>
      <c r="AM103" s="18">
        <f t="shared" si="226"/>
        <v>3.8076867522679692</v>
      </c>
      <c r="AO103" s="18">
        <f t="shared" si="227"/>
        <v>2.6800951611291701</v>
      </c>
      <c r="AP103" s="18">
        <f t="shared" si="228"/>
        <v>3.4577619121870073</v>
      </c>
      <c r="AQ103" s="18">
        <f t="shared" si="229"/>
        <v>5.242304164846745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18.225338067892906</v>
      </c>
      <c r="AV103" s="18">
        <f t="shared" si="230"/>
        <v>1.8912447561460377</v>
      </c>
      <c r="AW103" s="18">
        <f t="shared" si="230"/>
        <v>1.9881492226247355</v>
      </c>
      <c r="AX103" s="18">
        <f t="shared" si="231"/>
        <v>2.9036431742305968</v>
      </c>
      <c r="AZ103" s="18">
        <f t="shared" si="232"/>
        <v>1.9558374979298909</v>
      </c>
      <c r="BA103" s="18">
        <f t="shared" si="233"/>
        <v>3.0642667150885483</v>
      </c>
      <c r="BB103" s="18">
        <f t="shared" si="234"/>
        <v>4.4075779785955227</v>
      </c>
      <c r="BD103" t="str">
        <f t="shared" si="259"/>
        <v>72 Customer service occupations</v>
      </c>
      <c r="BE103" s="18">
        <f t="shared" si="235"/>
        <v>-0.14685378297721874</v>
      </c>
      <c r="BF103" s="18">
        <f t="shared" si="235"/>
        <v>2.6973907742345649</v>
      </c>
      <c r="BG103" s="18">
        <f t="shared" si="235"/>
        <v>2.1424963185988632</v>
      </c>
      <c r="BH103" s="18">
        <f t="shared" si="235"/>
        <v>0.8075842787734766</v>
      </c>
      <c r="BI103" s="18">
        <f t="shared" si="236"/>
        <v>1.3404291230652676</v>
      </c>
      <c r="BK103" s="18">
        <f t="shared" si="237"/>
        <v>1.2506051549229902</v>
      </c>
      <c r="BL103" s="18">
        <f t="shared" si="238"/>
        <v>2.7921738332365775</v>
      </c>
      <c r="BM103" s="18">
        <f t="shared" si="239"/>
        <v>3.6672139957537153</v>
      </c>
      <c r="BO103" t="str">
        <f t="shared" si="260"/>
        <v>72 Customer service occupations</v>
      </c>
      <c r="BP103" s="18">
        <f t="shared" si="240"/>
        <v>1.4516569787716982</v>
      </c>
      <c r="BQ103" s="18">
        <f t="shared" si="240"/>
        <v>-8.1145013417746483</v>
      </c>
      <c r="BR103" s="18">
        <f t="shared" si="240"/>
        <v>1.9685233079336451</v>
      </c>
      <c r="BS103" s="18">
        <f t="shared" si="240"/>
        <v>-0.42426665921897477</v>
      </c>
      <c r="BT103" s="18">
        <f t="shared" si="241"/>
        <v>-0.18529039386152579</v>
      </c>
      <c r="BV103" s="18">
        <f t="shared" si="242"/>
        <v>0.36702523314044999</v>
      </c>
      <c r="BW103" s="18">
        <f t="shared" si="243"/>
        <v>2.8073428909032083</v>
      </c>
      <c r="BX103" s="18">
        <f t="shared" si="244"/>
        <v>3.0585923605984222</v>
      </c>
      <c r="BZ103" t="str">
        <f t="shared" si="261"/>
        <v>72 Customer service occupations</v>
      </c>
      <c r="CA103" s="18">
        <f t="shared" si="245"/>
        <v>-0.92964655762796111</v>
      </c>
      <c r="CB103" s="18">
        <f t="shared" si="245"/>
        <v>-8.0039247358831389</v>
      </c>
      <c r="CC103" s="18">
        <f t="shared" si="245"/>
        <v>-1.0139771852130885</v>
      </c>
      <c r="CD103" s="18">
        <f t="shared" si="245"/>
        <v>-0.74019485418904685</v>
      </c>
      <c r="CE103" s="18">
        <f t="shared" si="246"/>
        <v>-1.2957611991482154</v>
      </c>
      <c r="CG103" s="18">
        <f t="shared" si="247"/>
        <v>-0.83153966637312671</v>
      </c>
      <c r="CH103" s="18">
        <f t="shared" si="248"/>
        <v>1.8463476932040201</v>
      </c>
      <c r="CI103" s="18">
        <f t="shared" si="249"/>
        <v>1.2119195438417218</v>
      </c>
      <c r="CK103" t="str">
        <f t="shared" si="262"/>
        <v>72 Customer service occupations</v>
      </c>
      <c r="CL103" s="18">
        <f t="shared" si="250"/>
        <v>4.9944003192494479</v>
      </c>
      <c r="CM103" s="18">
        <f t="shared" si="250"/>
        <v>-18.06632054486461</v>
      </c>
      <c r="CN103" s="18">
        <f t="shared" si="250"/>
        <v>3.2242202641742601</v>
      </c>
      <c r="CO103" s="18">
        <f t="shared" si="250"/>
        <v>0.49010417559667285</v>
      </c>
      <c r="CP103" s="18">
        <f t="shared" si="251"/>
        <v>5.1871663774183396E-2</v>
      </c>
      <c r="CR103" s="18">
        <f t="shared" si="252"/>
        <v>1.3933334394119035</v>
      </c>
      <c r="CS103" s="18">
        <f t="shared" si="253"/>
        <v>2.0462554527564958</v>
      </c>
      <c r="CT103" s="18">
        <f t="shared" si="254"/>
        <v>3.1213160734144152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6.463824882757141</v>
      </c>
      <c r="C104" s="18">
        <f t="shared" si="210"/>
        <v>-16.249848483817896</v>
      </c>
      <c r="D104" s="18">
        <f t="shared" si="210"/>
        <v>9.747660027219073</v>
      </c>
      <c r="E104" s="18">
        <f t="shared" si="210"/>
        <v>5.7730058995513422</v>
      </c>
      <c r="F104" s="18">
        <f t="shared" si="211"/>
        <v>5.4494698807650899</v>
      </c>
      <c r="H104" s="18">
        <f t="shared" si="212"/>
        <v>7.0816334508203571</v>
      </c>
      <c r="I104" s="18">
        <f t="shared" si="213"/>
        <v>5.0601161561280694</v>
      </c>
      <c r="J104" s="18">
        <f t="shared" si="214"/>
        <v>9.47433574596106</v>
      </c>
      <c r="L104" t="str">
        <f t="shared" si="255"/>
        <v>81 Process, plant and machine operatives</v>
      </c>
      <c r="M104" s="18">
        <f t="shared" si="215"/>
        <v>5.6880170751188119</v>
      </c>
      <c r="N104" s="18">
        <f t="shared" si="215"/>
        <v>-13.491748408880754</v>
      </c>
      <c r="O104" s="18">
        <f t="shared" si="215"/>
        <v>10.830964998677839</v>
      </c>
      <c r="P104" s="18">
        <f t="shared" si="215"/>
        <v>4.8792441411574794</v>
      </c>
      <c r="Q104" s="18">
        <f t="shared" si="216"/>
        <v>5.4274402782451547</v>
      </c>
      <c r="S104" s="18">
        <f t="shared" si="217"/>
        <v>6.8267634549850076</v>
      </c>
      <c r="T104" s="18">
        <f t="shared" si="218"/>
        <v>4.5785316842283708</v>
      </c>
      <c r="U104" s="18">
        <f t="shared" si="219"/>
        <v>9.0149713311097344</v>
      </c>
      <c r="W104" t="str">
        <f t="shared" si="256"/>
        <v>81 Process, plant and machine operatives</v>
      </c>
      <c r="X104" s="18">
        <f t="shared" si="220"/>
        <v>0.7468272829135536</v>
      </c>
      <c r="Y104" s="18">
        <f t="shared" si="220"/>
        <v>6.9851164465310811</v>
      </c>
      <c r="Z104" s="18">
        <f t="shared" si="220"/>
        <v>8.0957549762366021</v>
      </c>
      <c r="AA104" s="18">
        <f t="shared" si="220"/>
        <v>5.1699858958182299</v>
      </c>
      <c r="AB104" s="18">
        <f t="shared" si="221"/>
        <v>6.1891867472296802</v>
      </c>
      <c r="AD104" s="18">
        <f t="shared" si="222"/>
        <v>6.1363357958108544</v>
      </c>
      <c r="AE104" s="18">
        <f t="shared" si="223"/>
        <v>4.3917268781556995</v>
      </c>
      <c r="AF104" s="18">
        <f t="shared" si="224"/>
        <v>8.3904927305268551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12.212385635160405</v>
      </c>
      <c r="AK104" s="18">
        <f t="shared" si="225"/>
        <v>6.3045317941071488</v>
      </c>
      <c r="AL104" s="18">
        <f t="shared" si="225"/>
        <v>3.1230385871203969</v>
      </c>
      <c r="AM104" s="18">
        <f t="shared" si="226"/>
        <v>4.6579669384632982</v>
      </c>
      <c r="AO104" s="18">
        <f t="shared" si="227"/>
        <v>4.1728135305647562</v>
      </c>
      <c r="AP104" s="18">
        <f t="shared" si="228"/>
        <v>3.6139519344570825</v>
      </c>
      <c r="AQ104" s="18">
        <f t="shared" si="229"/>
        <v>6.4383203658232135</v>
      </c>
      <c r="AS104" t="str">
        <f t="shared" si="258"/>
        <v>81 Process, plant and machine operatives</v>
      </c>
      <c r="AT104" s="18">
        <f t="shared" si="230"/>
        <v>0.57453347171936286</v>
      </c>
      <c r="AU104" s="18">
        <f t="shared" si="230"/>
        <v>2.280014268385222</v>
      </c>
      <c r="AV104" s="18">
        <f t="shared" si="230"/>
        <v>4.6670722553895372</v>
      </c>
      <c r="AW104" s="18">
        <f t="shared" si="230"/>
        <v>2.6422878737201616</v>
      </c>
      <c r="AX104" s="18">
        <f t="shared" si="231"/>
        <v>3.2479708039238497</v>
      </c>
      <c r="AZ104" s="18">
        <f t="shared" si="232"/>
        <v>3.3128259929920523</v>
      </c>
      <c r="BA104" s="18">
        <f t="shared" si="233"/>
        <v>3.3638261173547512</v>
      </c>
      <c r="BB104" s="18">
        <f t="shared" si="234"/>
        <v>5.6267879606035187</v>
      </c>
      <c r="BD104" t="str">
        <f t="shared" si="259"/>
        <v>81 Process, plant and machine operatives</v>
      </c>
      <c r="BE104" s="18">
        <f t="shared" si="235"/>
        <v>1.6987872239712543</v>
      </c>
      <c r="BF104" s="18">
        <f t="shared" si="235"/>
        <v>-16.074423178941021</v>
      </c>
      <c r="BG104" s="18">
        <f t="shared" si="235"/>
        <v>4.5333331470003513</v>
      </c>
      <c r="BH104" s="18">
        <f t="shared" si="235"/>
        <v>1.2289481178142658</v>
      </c>
      <c r="BI104" s="18">
        <f t="shared" si="236"/>
        <v>1.0592272328030061</v>
      </c>
      <c r="BK104" s="18">
        <f t="shared" si="237"/>
        <v>2.3186376285836641</v>
      </c>
      <c r="BL104" s="18">
        <f t="shared" si="238"/>
        <v>2.5803528572585055</v>
      </c>
      <c r="BM104" s="18">
        <f t="shared" si="239"/>
        <v>4.2825699499223324</v>
      </c>
      <c r="BO104" t="str">
        <f t="shared" si="260"/>
        <v>81 Process, plant and machine operatives</v>
      </c>
      <c r="BP104" s="18">
        <f t="shared" si="240"/>
        <v>-2.4027565711626231E-3</v>
      </c>
      <c r="BQ104" s="18">
        <f t="shared" si="240"/>
        <v>-5.214643888603554</v>
      </c>
      <c r="BR104" s="18">
        <f t="shared" si="240"/>
        <v>1.6500325473607802</v>
      </c>
      <c r="BS104" s="18">
        <f t="shared" si="240"/>
        <v>-0.44876241025312291</v>
      </c>
      <c r="BT104" s="18">
        <f t="shared" si="241"/>
        <v>-0.10434630770513875</v>
      </c>
      <c r="BV104" s="18">
        <f t="shared" si="242"/>
        <v>0.24597625467723816</v>
      </c>
      <c r="BW104" s="18">
        <f t="shared" si="243"/>
        <v>2.4315275887665688</v>
      </c>
      <c r="BX104" s="18">
        <f t="shared" si="244"/>
        <v>2.608157999387628</v>
      </c>
      <c r="BZ104" t="str">
        <f t="shared" si="261"/>
        <v>81 Process, plant and machine operatives</v>
      </c>
      <c r="CA104" s="18">
        <f t="shared" si="245"/>
        <v>-1.5182919808864437</v>
      </c>
      <c r="CB104" s="18">
        <f t="shared" si="245"/>
        <v>-17.094300830538057</v>
      </c>
      <c r="CC104" s="18">
        <f t="shared" si="245"/>
        <v>-0.80739465972193836</v>
      </c>
      <c r="CD104" s="18">
        <f t="shared" si="245"/>
        <v>-8.4410503762005877</v>
      </c>
      <c r="CE104" s="18">
        <f t="shared" si="246"/>
        <v>-6.7015764376955662</v>
      </c>
      <c r="CG104" s="18">
        <f t="shared" si="247"/>
        <v>-5.9641112262157847</v>
      </c>
      <c r="CH104" s="18">
        <f t="shared" si="248"/>
        <v>1.6733938378241442</v>
      </c>
      <c r="CI104" s="18">
        <f t="shared" si="249"/>
        <v>-2.5362437987314301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-32.115137116170523</v>
      </c>
      <c r="CN104" s="18">
        <f t="shared" si="250"/>
        <v>-13.01028538433081</v>
      </c>
      <c r="CO104" s="18">
        <f t="shared" si="250"/>
        <v>-9.3112688948998823</v>
      </c>
      <c r="CP104" s="18">
        <f t="shared" si="251"/>
        <v>-12.089579362404358</v>
      </c>
      <c r="CR104" s="18">
        <f t="shared" si="252"/>
        <v>-10.561428875079582</v>
      </c>
      <c r="CS104" s="18">
        <f t="shared" si="253"/>
        <v>0.65442377339304247</v>
      </c>
      <c r="CT104" s="18">
        <f t="shared" si="254"/>
        <v>-7.9161816678343877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11.178140366511879</v>
      </c>
      <c r="C105" s="18">
        <f t="shared" si="210"/>
        <v>-1.751781663318952</v>
      </c>
      <c r="D105" s="18">
        <f t="shared" si="210"/>
        <v>8.7589394071966975</v>
      </c>
      <c r="E105" s="18">
        <f t="shared" si="210"/>
        <v>3.1225093624422273</v>
      </c>
      <c r="F105" s="18">
        <f t="shared" si="211"/>
        <v>4.5349496083402441</v>
      </c>
      <c r="H105" s="18">
        <f t="shared" si="212"/>
        <v>4.9680919547449465</v>
      </c>
      <c r="I105" s="18">
        <f t="shared" si="213"/>
        <v>4.9708738942822128</v>
      </c>
      <c r="J105" s="18">
        <f t="shared" si="214"/>
        <v>7.9261021495539374</v>
      </c>
      <c r="L105" t="str">
        <f t="shared" si="255"/>
        <v>82 Transport and mobile machine drivers and operatives</v>
      </c>
      <c r="M105" s="18">
        <f t="shared" si="215"/>
        <v>7.8099366562509598</v>
      </c>
      <c r="N105" s="18">
        <f t="shared" si="215"/>
        <v>-0.49263533834276174</v>
      </c>
      <c r="O105" s="18">
        <f t="shared" si="215"/>
        <v>6.9106750972740105</v>
      </c>
      <c r="P105" s="18">
        <f t="shared" si="215"/>
        <v>3.262900201566854</v>
      </c>
      <c r="Q105" s="18">
        <f t="shared" si="216"/>
        <v>4.1478323848062715</v>
      </c>
      <c r="S105" s="18">
        <f t="shared" si="217"/>
        <v>4.4647821324389936</v>
      </c>
      <c r="T105" s="18">
        <f t="shared" si="218"/>
        <v>4.6258141561140276</v>
      </c>
      <c r="U105" s="18">
        <f t="shared" si="219"/>
        <v>7.3462999533373319</v>
      </c>
      <c r="W105" t="str">
        <f t="shared" si="256"/>
        <v>82 Transport and mobile machine drivers and operatives</v>
      </c>
      <c r="X105" s="18">
        <f t="shared" si="220"/>
        <v>6.8934761976668479</v>
      </c>
      <c r="Y105" s="18">
        <f t="shared" si="220"/>
        <v>7.2689870664309097</v>
      </c>
      <c r="Z105" s="18">
        <f t="shared" si="220"/>
        <v>4.1049046078983853</v>
      </c>
      <c r="AA105" s="18">
        <f t="shared" si="220"/>
        <v>3.1973182075635709</v>
      </c>
      <c r="AB105" s="18">
        <f t="shared" si="221"/>
        <v>3.7306598196448659</v>
      </c>
      <c r="AD105" s="18">
        <f t="shared" si="222"/>
        <v>3.4989644353035976</v>
      </c>
      <c r="AE105" s="18">
        <f t="shared" si="223"/>
        <v>4.365280777013858</v>
      </c>
      <c r="AF105" s="18">
        <f t="shared" si="224"/>
        <v>6.5040041280437055</v>
      </c>
      <c r="AH105" t="str">
        <f t="shared" si="257"/>
        <v>82 Transport and mobile machine drivers and operatives</v>
      </c>
      <c r="AI105" s="18">
        <f t="shared" si="225"/>
        <v>7.6578277478255075</v>
      </c>
      <c r="AJ105" s="18">
        <f t="shared" si="225"/>
        <v>6.1522242591423915</v>
      </c>
      <c r="AK105" s="18">
        <f t="shared" si="225"/>
        <v>4.270890691492224</v>
      </c>
      <c r="AL105" s="18">
        <f t="shared" si="225"/>
        <v>2.232400166943882</v>
      </c>
      <c r="AM105" s="18">
        <f t="shared" si="226"/>
        <v>3.1072919160777701</v>
      </c>
      <c r="AO105" s="18">
        <f t="shared" si="227"/>
        <v>2.9074300465073311</v>
      </c>
      <c r="AP105" s="18">
        <f t="shared" si="228"/>
        <v>4.2422784438314487</v>
      </c>
      <c r="AQ105" s="18">
        <f t="shared" si="229"/>
        <v>6.0160537011315851</v>
      </c>
      <c r="AS105" t="str">
        <f t="shared" si="258"/>
        <v>82 Transport and mobile machine drivers and operatives</v>
      </c>
      <c r="AT105" s="18">
        <f t="shared" si="230"/>
        <v>6.3715062458501004</v>
      </c>
      <c r="AU105" s="18">
        <f t="shared" si="230"/>
        <v>6.0263089231111788</v>
      </c>
      <c r="AV105" s="18">
        <f t="shared" si="230"/>
        <v>3.4860034896937009</v>
      </c>
      <c r="AW105" s="18">
        <f t="shared" si="230"/>
        <v>1.8814181368698835</v>
      </c>
      <c r="AX105" s="18">
        <f t="shared" si="231"/>
        <v>2.6356461715602242</v>
      </c>
      <c r="AZ105" s="18">
        <f t="shared" si="232"/>
        <v>2.4134962927478076</v>
      </c>
      <c r="BA105" s="18">
        <f t="shared" si="233"/>
        <v>4.1196540945305227</v>
      </c>
      <c r="BB105" s="18">
        <f t="shared" si="234"/>
        <v>5.5935244367992576</v>
      </c>
      <c r="BD105" t="str">
        <f t="shared" si="259"/>
        <v>82 Transport and mobile machine drivers and operatives</v>
      </c>
      <c r="BE105" s="18">
        <f t="shared" si="235"/>
        <v>5.6005536650440169</v>
      </c>
      <c r="BF105" s="18">
        <f t="shared" si="235"/>
        <v>-16.277383681837165</v>
      </c>
      <c r="BG105" s="18">
        <f t="shared" si="235"/>
        <v>3.9877030758001197</v>
      </c>
      <c r="BH105" s="18">
        <f t="shared" si="235"/>
        <v>1.3745297845423332</v>
      </c>
      <c r="BI105" s="18">
        <f t="shared" si="236"/>
        <v>0.96947030391549838</v>
      </c>
      <c r="BK105" s="18">
        <f t="shared" si="237"/>
        <v>2.2382083858935475</v>
      </c>
      <c r="BL105" s="18">
        <f t="shared" si="238"/>
        <v>3.3014046436037336</v>
      </c>
      <c r="BM105" s="18">
        <f t="shared" si="239"/>
        <v>4.8043188205152187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-3.875655819349344</v>
      </c>
      <c r="BR105" s="18">
        <f t="shared" si="240"/>
        <v>0.53534389606031407</v>
      </c>
      <c r="BS105" s="18">
        <f t="shared" si="240"/>
        <v>4.6073059098739044E-2</v>
      </c>
      <c r="BT105" s="18">
        <f t="shared" si="241"/>
        <v>-5.1396379174206697E-2</v>
      </c>
      <c r="BV105" s="18">
        <f t="shared" si="242"/>
        <v>0.20889819616445315</v>
      </c>
      <c r="BW105" s="18">
        <f t="shared" si="243"/>
        <v>3.043240615663767</v>
      </c>
      <c r="BX105" s="18">
        <f t="shared" si="244"/>
        <v>3.1812620952980764</v>
      </c>
      <c r="BZ105" t="str">
        <f t="shared" si="261"/>
        <v>82 Transport and mobile machine drivers and operatives</v>
      </c>
      <c r="CA105" s="18">
        <f t="shared" si="245"/>
        <v>1.612980222028626</v>
      </c>
      <c r="CB105" s="18">
        <f t="shared" si="245"/>
        <v>-17.206870301943511</v>
      </c>
      <c r="CC105" s="18">
        <f t="shared" si="245"/>
        <v>-0.65165741422971157</v>
      </c>
      <c r="CD105" s="18">
        <f t="shared" si="245"/>
        <v>-1.6531052170410732</v>
      </c>
      <c r="CE105" s="18">
        <f t="shared" si="246"/>
        <v>-2.3970943310787196</v>
      </c>
      <c r="CG105" s="18">
        <f t="shared" si="247"/>
        <v>-1.3204159775786262</v>
      </c>
      <c r="CH105" s="18">
        <f t="shared" si="248"/>
        <v>2.4205974476016356</v>
      </c>
      <c r="CI105" s="18">
        <f t="shared" si="249"/>
        <v>1.5030582261139402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-26.59103300336043</v>
      </c>
      <c r="CN105" s="18">
        <f t="shared" si="250"/>
        <v>-3.948776898555717</v>
      </c>
      <c r="CO105" s="18">
        <f t="shared" si="250"/>
        <v>-5.0845443393921608</v>
      </c>
      <c r="CP105" s="18">
        <f t="shared" si="251"/>
        <v>-6.2487512301895531</v>
      </c>
      <c r="CR105" s="18">
        <f t="shared" si="252"/>
        <v>-4.7074553110977302</v>
      </c>
      <c r="CS105" s="18">
        <f t="shared" si="253"/>
        <v>1.5877968766719874</v>
      </c>
      <c r="CT105" s="18">
        <f t="shared" si="254"/>
        <v>-1.8847015984746252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-7.1113332553896509</v>
      </c>
      <c r="C106" s="18">
        <f t="shared" si="210"/>
        <v>16.891780277912162</v>
      </c>
      <c r="D106" s="18">
        <f t="shared" si="210"/>
        <v>48.505443236266885</v>
      </c>
      <c r="E106" s="18">
        <f t="shared" si="210"/>
        <v>8.1646484790602436</v>
      </c>
      <c r="F106" s="18">
        <f t="shared" si="211"/>
        <v>20.007759907601731</v>
      </c>
      <c r="H106" s="18">
        <f t="shared" si="212"/>
        <v>20.21842103583209</v>
      </c>
      <c r="I106" s="18">
        <f t="shared" si="213"/>
        <v>14.814221894456537</v>
      </c>
      <c r="J106" s="18">
        <f t="shared" si="214"/>
        <v>23.167874878226733</v>
      </c>
      <c r="L106" t="str">
        <f t="shared" si="255"/>
        <v>91 Elementary trades and related occupations</v>
      </c>
      <c r="M106" s="18">
        <f t="shared" si="215"/>
        <v>1.4173169112310369</v>
      </c>
      <c r="N106" s="18">
        <f t="shared" si="215"/>
        <v>-11.005200496744184</v>
      </c>
      <c r="O106" s="18">
        <f t="shared" si="215"/>
        <v>20.221988485467811</v>
      </c>
      <c r="P106" s="18">
        <f t="shared" si="215"/>
        <v>6.3453462188592269</v>
      </c>
      <c r="Q106" s="18">
        <f t="shared" si="216"/>
        <v>9.2771390012464927</v>
      </c>
      <c r="S106" s="18">
        <f t="shared" si="217"/>
        <v>10.78312932842984</v>
      </c>
      <c r="T106" s="18">
        <f t="shared" si="218"/>
        <v>7.2992668901078916</v>
      </c>
      <c r="U106" s="18">
        <f t="shared" si="219"/>
        <v>13.31777187389851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-2.2575700793616815</v>
      </c>
      <c r="Z106" s="18">
        <f t="shared" si="220"/>
        <v>22.184880110724436</v>
      </c>
      <c r="AA106" s="18">
        <f t="shared" si="220"/>
        <v>4.8717583828000288</v>
      </c>
      <c r="AB106" s="18">
        <f t="shared" si="221"/>
        <v>9.5178092700836103</v>
      </c>
      <c r="AD106" s="18">
        <f t="shared" si="222"/>
        <v>10.351486800760213</v>
      </c>
      <c r="AE106" s="18">
        <f t="shared" si="223"/>
        <v>7.7289990983977486</v>
      </c>
      <c r="AF106" s="18">
        <f t="shared" si="224"/>
        <v>13.216979387855577</v>
      </c>
      <c r="AH106" t="str">
        <f t="shared" si="257"/>
        <v>91 Elementary trades and related occupations</v>
      </c>
      <c r="AI106" s="18">
        <f t="shared" si="225"/>
        <v>-1.0950789168641895</v>
      </c>
      <c r="AJ106" s="18">
        <f t="shared" si="225"/>
        <v>-2.2717170009370347</v>
      </c>
      <c r="AK106" s="18">
        <f t="shared" si="225"/>
        <v>20.02840743226928</v>
      </c>
      <c r="AL106" s="18">
        <f t="shared" si="225"/>
        <v>4.7082525468094882</v>
      </c>
      <c r="AM106" s="18">
        <f t="shared" si="226"/>
        <v>8.8029323901543499</v>
      </c>
      <c r="AO106" s="18">
        <f t="shared" si="227"/>
        <v>9.5843718306597214</v>
      </c>
      <c r="AP106" s="18">
        <f t="shared" si="228"/>
        <v>7.4319555554283934</v>
      </c>
      <c r="AQ106" s="18">
        <f t="shared" si="229"/>
        <v>12.532982249380842</v>
      </c>
      <c r="AS106" t="str">
        <f t="shared" si="258"/>
        <v>91 Elementary trades and related occupations</v>
      </c>
      <c r="AT106" s="18">
        <f t="shared" si="230"/>
        <v>-2.510127133730089</v>
      </c>
      <c r="AU106" s="18">
        <f t="shared" si="230"/>
        <v>13.55287220577608</v>
      </c>
      <c r="AV106" s="18">
        <f t="shared" si="230"/>
        <v>19.644008949697668</v>
      </c>
      <c r="AW106" s="18">
        <f t="shared" si="230"/>
        <v>4.0278625035877091</v>
      </c>
      <c r="AX106" s="18">
        <f t="shared" si="231"/>
        <v>9.2721161243856987</v>
      </c>
      <c r="AZ106" s="18">
        <f t="shared" si="232"/>
        <v>8.9925388002440663</v>
      </c>
      <c r="BA106" s="18">
        <f t="shared" si="233"/>
        <v>6.6572851122415733</v>
      </c>
      <c r="BB106" s="18">
        <f t="shared" si="234"/>
        <v>11.714758486611942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-11.948915096058176</v>
      </c>
      <c r="BG106" s="18">
        <f t="shared" si="235"/>
        <v>16.105435391777046</v>
      </c>
      <c r="BH106" s="18">
        <f t="shared" si="235"/>
        <v>3.2896152386552968</v>
      </c>
      <c r="BI106" s="18">
        <f t="shared" si="236"/>
        <v>6.0712664166715058</v>
      </c>
      <c r="BK106" s="18">
        <f t="shared" si="237"/>
        <v>7.3961279330491569</v>
      </c>
      <c r="BL106" s="18">
        <f t="shared" si="238"/>
        <v>4.9746321385579995</v>
      </c>
      <c r="BM106" s="18">
        <f t="shared" si="239"/>
        <v>9.6599583847140291</v>
      </c>
      <c r="BO106" t="str">
        <f t="shared" si="260"/>
        <v>91 Elementary trades and related occupations</v>
      </c>
      <c r="BP106" s="18">
        <f t="shared" si="240"/>
        <v>-4.1868953488488403</v>
      </c>
      <c r="BQ106" s="18">
        <f t="shared" si="240"/>
        <v>-2.1037045714441316</v>
      </c>
      <c r="BR106" s="18">
        <f t="shared" si="240"/>
        <v>10.759884226547612</v>
      </c>
      <c r="BS106" s="18">
        <f t="shared" si="240"/>
        <v>0.89580790492047591</v>
      </c>
      <c r="BT106" s="18">
        <f t="shared" si="241"/>
        <v>3.6843290328263611</v>
      </c>
      <c r="BV106" s="18">
        <f t="shared" si="242"/>
        <v>4.0821478643356057</v>
      </c>
      <c r="BW106" s="18">
        <f t="shared" si="243"/>
        <v>3.584695459319498</v>
      </c>
      <c r="BX106" s="18">
        <f t="shared" si="244"/>
        <v>6.3511053644962567</v>
      </c>
      <c r="BZ106" t="str">
        <f t="shared" si="261"/>
        <v>91 Elementary trades and related occupations</v>
      </c>
      <c r="CA106" s="18">
        <f t="shared" si="245"/>
        <v>-3.1369849986845999</v>
      </c>
      <c r="CB106" s="18">
        <f t="shared" si="245"/>
        <v>-16.730917866693883</v>
      </c>
      <c r="CC106" s="18">
        <f t="shared" si="245"/>
        <v>10.60294751167965</v>
      </c>
      <c r="CD106" s="18">
        <f t="shared" si="245"/>
        <v>-0.61533440769074854</v>
      </c>
      <c r="CE106" s="18">
        <f t="shared" si="246"/>
        <v>1.6323442393958665</v>
      </c>
      <c r="CG106" s="18">
        <f t="shared" si="247"/>
        <v>2.9916037263975737</v>
      </c>
      <c r="CH106" s="18">
        <f t="shared" si="248"/>
        <v>3.4066249398030379</v>
      </c>
      <c r="CI106" s="18">
        <f t="shared" si="249"/>
        <v>5.4253007427615962</v>
      </c>
      <c r="CK106" t="str">
        <f t="shared" si="262"/>
        <v>91 Elementary trades and related occupations</v>
      </c>
      <c r="CL106" s="18">
        <f t="shared" si="250"/>
        <v>-3.4158392698305007</v>
      </c>
      <c r="CM106" s="18">
        <f t="shared" si="250"/>
        <v>-28.413198309193422</v>
      </c>
      <c r="CN106" s="18">
        <f t="shared" si="250"/>
        <v>10.862326947345814</v>
      </c>
      <c r="CO106" s="18">
        <f t="shared" si="250"/>
        <v>-1.3036049434822949</v>
      </c>
      <c r="CP106" s="18">
        <f t="shared" si="251"/>
        <v>0.31372628865931063</v>
      </c>
      <c r="CR106" s="18">
        <f t="shared" si="252"/>
        <v>2.5956286002028151</v>
      </c>
      <c r="CS106" s="18">
        <f t="shared" si="253"/>
        <v>2.7028173868886229</v>
      </c>
      <c r="CT106" s="18">
        <f t="shared" si="254"/>
        <v>4.5905307770980786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1.2483616217797699</v>
      </c>
      <c r="C107" s="18">
        <f t="shared" si="210"/>
        <v>2.7854617597591114</v>
      </c>
      <c r="D107" s="18">
        <f t="shared" si="210"/>
        <v>3.9485708227484206</v>
      </c>
      <c r="E107" s="18">
        <f t="shared" si="210"/>
        <v>2.2611041118677067</v>
      </c>
      <c r="F107" s="18">
        <f t="shared" si="211"/>
        <v>2.8183351580898686</v>
      </c>
      <c r="H107" s="18">
        <f t="shared" si="212"/>
        <v>2.8205270917635028</v>
      </c>
      <c r="I107" s="18">
        <f t="shared" si="213"/>
        <v>3.7671326649318715</v>
      </c>
      <c r="J107" s="18">
        <f t="shared" si="214"/>
        <v>5.5835216554578793</v>
      </c>
      <c r="L107" t="str">
        <f t="shared" ref="L107" si="263">A107</f>
        <v>92 Elementary administration and service occupations</v>
      </c>
      <c r="M107" s="18">
        <f t="shared" si="215"/>
        <v>6.4169142737519502</v>
      </c>
      <c r="N107" s="18">
        <f t="shared" si="215"/>
        <v>1.7528259678542213</v>
      </c>
      <c r="O107" s="18">
        <f t="shared" si="215"/>
        <v>5.314153815917444</v>
      </c>
      <c r="P107" s="18">
        <f t="shared" si="215"/>
        <v>3.5336345978031813</v>
      </c>
      <c r="Q107" s="18">
        <f t="shared" si="216"/>
        <v>3.973981490644185</v>
      </c>
      <c r="S107" s="18">
        <f t="shared" si="217"/>
        <v>4.1237708671012729</v>
      </c>
      <c r="T107" s="18">
        <f t="shared" si="218"/>
        <v>4.0911330426360193</v>
      </c>
      <c r="U107" s="18">
        <f t="shared" si="219"/>
        <v>6.734547022679771</v>
      </c>
      <c r="W107" t="str">
        <f t="shared" ref="W107" si="264">A107</f>
        <v>92 Elementary administration and service occupations</v>
      </c>
      <c r="X107" s="18">
        <f t="shared" si="220"/>
        <v>3.8674942109526489</v>
      </c>
      <c r="Y107" s="18">
        <f t="shared" si="220"/>
        <v>18.201673336276556</v>
      </c>
      <c r="Z107" s="18">
        <f t="shared" si="220"/>
        <v>0.48054959737560132</v>
      </c>
      <c r="AA107" s="18">
        <f t="shared" si="220"/>
        <v>3.0115161389835166</v>
      </c>
      <c r="AB107" s="18">
        <f t="shared" si="221"/>
        <v>3.0963320184872023</v>
      </c>
      <c r="AD107" s="18">
        <f t="shared" si="222"/>
        <v>2.1608552721076313</v>
      </c>
      <c r="AE107" s="18">
        <f t="shared" si="223"/>
        <v>3.7264903711148767</v>
      </c>
      <c r="AF107" s="18">
        <f t="shared" si="224"/>
        <v>5.1014121871093332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17.696133957773853</v>
      </c>
      <c r="AK107" s="18">
        <f t="shared" si="225"/>
        <v>0.14905307833790182</v>
      </c>
      <c r="AL107" s="18">
        <f t="shared" si="225"/>
        <v>3.054581857681149</v>
      </c>
      <c r="AM107" s="18">
        <f t="shared" si="226"/>
        <v>2.9892375698184592</v>
      </c>
      <c r="AO107" s="18">
        <f t="shared" si="227"/>
        <v>2.076824881011663</v>
      </c>
      <c r="AP107" s="18">
        <f t="shared" si="228"/>
        <v>3.5263398055406014</v>
      </c>
      <c r="AQ107" s="18">
        <f t="shared" si="229"/>
        <v>4.877729945981879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24.31359836753948</v>
      </c>
      <c r="AV107" s="18">
        <f t="shared" si="230"/>
        <v>-0.53835995855503471</v>
      </c>
      <c r="AW107" s="18">
        <f t="shared" si="230"/>
        <v>3.3818051997229537</v>
      </c>
      <c r="AX107" s="18">
        <f t="shared" si="231"/>
        <v>3.3242744855824125</v>
      </c>
      <c r="AZ107" s="18">
        <f t="shared" si="232"/>
        <v>2.0582098325798937</v>
      </c>
      <c r="BA107" s="18">
        <f t="shared" si="233"/>
        <v>3.4608452425880065</v>
      </c>
      <c r="BB107" s="18">
        <f t="shared" si="234"/>
        <v>4.8103218287530503</v>
      </c>
      <c r="BD107" t="str">
        <f t="shared" ref="BD107" si="267">AH107</f>
        <v>92 Elementary administration and service occupations</v>
      </c>
      <c r="BE107" s="18">
        <f t="shared" si="235"/>
        <v>-1.9393659724342371</v>
      </c>
      <c r="BF107" s="18">
        <f t="shared" si="235"/>
        <v>-3.3026514725407963</v>
      </c>
      <c r="BG107" s="18">
        <f t="shared" si="235"/>
        <v>-2.3549365596236993</v>
      </c>
      <c r="BH107" s="18">
        <f t="shared" si="235"/>
        <v>-0.43843589074570311</v>
      </c>
      <c r="BI107" s="18">
        <f t="shared" si="236"/>
        <v>-1.2217231474853985</v>
      </c>
      <c r="BK107" s="18">
        <f t="shared" si="237"/>
        <v>-1.0814129082504786</v>
      </c>
      <c r="BL107" s="18">
        <f t="shared" si="238"/>
        <v>2.579179646604457</v>
      </c>
      <c r="BM107" s="18">
        <f t="shared" si="239"/>
        <v>1.8406969778316018</v>
      </c>
      <c r="BO107" t="str">
        <f t="shared" ref="BO107" si="268">AS107</f>
        <v>92 Elementary administration and service occupations</v>
      </c>
      <c r="BP107" s="18">
        <f t="shared" si="240"/>
        <v>3.9967347662317465E-3</v>
      </c>
      <c r="BQ107" s="18">
        <f t="shared" si="240"/>
        <v>-5.5248323982893144</v>
      </c>
      <c r="BR107" s="18">
        <f t="shared" si="240"/>
        <v>-1.7427453108242896</v>
      </c>
      <c r="BS107" s="18">
        <f t="shared" si="240"/>
        <v>-1.0386853218968484</v>
      </c>
      <c r="BT107" s="18">
        <f t="shared" si="241"/>
        <v>-1.5451284085481687</v>
      </c>
      <c r="BV107" s="18">
        <f t="shared" si="242"/>
        <v>-1.2739307543568446</v>
      </c>
      <c r="BW107" s="18">
        <f t="shared" si="243"/>
        <v>2.4352185030457552</v>
      </c>
      <c r="BX107" s="18">
        <f t="shared" si="244"/>
        <v>1.550921798927285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-14.348330991487945</v>
      </c>
      <c r="CC107" s="18">
        <f t="shared" si="245"/>
        <v>-2.3639724271802165</v>
      </c>
      <c r="CD107" s="18">
        <f t="shared" si="245"/>
        <v>-3.14466898989888</v>
      </c>
      <c r="CE107" s="18">
        <f t="shared" si="246"/>
        <v>-3.6445348862179316</v>
      </c>
      <c r="CG107" s="18">
        <f t="shared" si="247"/>
        <v>-2.8851328833320977</v>
      </c>
      <c r="CH107" s="18">
        <f t="shared" si="248"/>
        <v>1.97390505660342</v>
      </c>
      <c r="CI107" s="18">
        <f t="shared" si="249"/>
        <v>-9.8637191321904183E-2</v>
      </c>
      <c r="CK107" t="str">
        <f t="shared" ref="CK107" si="270">BO107</f>
        <v>92 Elementary administration and service occupations</v>
      </c>
      <c r="CL107" s="18">
        <f t="shared" si="250"/>
        <v>-4.5642207375202197</v>
      </c>
      <c r="CM107" s="18">
        <f t="shared" si="250"/>
        <v>-33.038387708099449</v>
      </c>
      <c r="CN107" s="18">
        <f t="shared" si="250"/>
        <v>-9.9761506694626139</v>
      </c>
      <c r="CO107" s="18">
        <f t="shared" si="250"/>
        <v>-6.2207523981489654</v>
      </c>
      <c r="CP107" s="18">
        <f t="shared" si="251"/>
        <v>-9.3396111741644745</v>
      </c>
      <c r="CR107" s="18">
        <f t="shared" si="252"/>
        <v>-7.48964326007584</v>
      </c>
      <c r="CS107" s="18">
        <f t="shared" si="253"/>
        <v>0.86265549857400536</v>
      </c>
      <c r="CT107" s="18">
        <f t="shared" si="254"/>
        <v>-5.2041501853150702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6.4701014873974394</v>
      </c>
      <c r="C109" s="26">
        <f>IF(AND(D$6-C$6 &lt;&gt; 0,C35&lt;&gt;0,D35&lt;&gt;0),(EXP(LN(D35/C35)/(D$6-C$6))-1)*100,0)</f>
        <v>-1.6395968835721586</v>
      </c>
      <c r="D109" s="26">
        <f>IF(AND(E$6-D$6 &lt;&gt; 0,D35&lt;&gt;0,E35&lt;&gt;0),(EXP(LN(E35/D35)/(E$6-D$6))-1)*100,0)</f>
        <v>4.7912180283060435</v>
      </c>
      <c r="E109" s="26">
        <f>IF(AND(F$6-E$6 &lt;&gt; 0,E35&lt;&gt;0,F35&lt;&gt;0),(EXP(LN(F35/E35)/(F$6-E$6))-1)*100,0)</f>
        <v>2.5942086766477024</v>
      </c>
      <c r="F109" s="26">
        <f>IF(AND(F$6-C$6 &lt;&gt; 0,C35&lt;&gt;0,F35&lt;&gt;0),(EXP(LN(F35/C35)/(F$6-C$6))-1)*100,0)</f>
        <v>3.0041150203352407</v>
      </c>
      <c r="H109" s="26">
        <f t="shared" ref="H109" si="271">IF($F$6-$D$6 &lt;&gt; 0,(EXP(LN(1+(H72/100))/($F$6-$D$6))-1)*100,0)</f>
        <v>3.3213788919769227</v>
      </c>
      <c r="I109" s="26">
        <f t="shared" ref="I109" si="272">IF(D35&gt;0,((1+(I35/D35))^(1/($F$6-$D$6))-1)*100,0)</f>
        <v>3.4170614738972205</v>
      </c>
      <c r="J109" s="26">
        <f t="shared" ref="J109" si="273">IF($F$6-$D$6 &lt;&gt; 0,(EXP(LN(1+(J72/100))/($F$6-$D$6))-1)*100,0)</f>
        <v>5.6723798840438766</v>
      </c>
      <c r="L109" s="24" t="str">
        <f>L35</f>
        <v>All occupations</v>
      </c>
      <c r="M109" s="26">
        <f>IF(AND(N$6-M$6 &lt;&gt; 0,M35&lt;&gt;0,N35&lt;&gt;0),(EXP(LN(N35/M35)/(N$6-M$6))-1)*100,0)</f>
        <v>7.1682387760574562</v>
      </c>
      <c r="N109" s="26">
        <f>IF(AND(O$6-N$6 &lt;&gt; 0,N35&lt;&gt;0,O35&lt;&gt;0),(EXP(LN(O35/N35)/(O$6-N$6))-1)*100,0)</f>
        <v>-0.90299303226408778</v>
      </c>
      <c r="O109" s="26">
        <f>IF(AND(P$6-O$6 &lt;&gt; 0,O35&lt;&gt;0,P35&lt;&gt;0),(EXP(LN(P35/O35)/(P$6-O$6))-1)*100,0)</f>
        <v>4.9439552864960934</v>
      </c>
      <c r="P109" s="26">
        <f>IF(AND(Q$6-P$6 &lt;&gt; 0,P35&lt;&gt;0,Q35&lt;&gt;0),(EXP(LN(Q35/P35)/(Q$6-P$6))-1)*100,0)</f>
        <v>2.6886099893757676</v>
      </c>
      <c r="Q109" s="26">
        <f>IF(AND(Q$6-N$6 &lt;&gt; 0,N35&lt;&gt;0,Q35&lt;&gt;0),(EXP(LN(Q35/N35)/(Q$6-N$6))-1)*100,0)</f>
        <v>3.1583535552815345</v>
      </c>
      <c r="S109" s="26">
        <f t="shared" ref="S109" si="274">IF($F$6-$D$6 &lt;&gt; 0,(EXP(LN(1+(S72/100))/($F$6-$D$6))-1)*100,0)</f>
        <v>3.4349541595827482</v>
      </c>
      <c r="T109" s="26">
        <f t="shared" ref="T109" si="275">IF(O35&gt;0,((1+(T35/O35))^(1/($F$6-$D$6))-1)*100,0)</f>
        <v>3.5822249547619478</v>
      </c>
      <c r="U109" s="26">
        <f t="shared" ref="U109" si="276">IF($F$6-$D$6 &lt;&gt; 0,(EXP(LN(1+(U72/100))/($F$6-$D$6))-1)*100,0)</f>
        <v>5.8766040205117109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11.33307762848823</v>
      </c>
      <c r="Z109" s="26">
        <f>IF(AND(AA$6-Z$6 &lt;&gt; 0,Z35&lt;&gt;0,AA35&lt;&gt;0),(EXP(LN(AA35/Z35)/(AA$6-Z$6))-1)*100,0)</f>
        <v>0.72466664057493357</v>
      </c>
      <c r="AA109" s="26">
        <f>IF(AND(AB$6-AA$6 &lt;&gt; 0,AA35&lt;&gt;0,AB35&lt;&gt;0),(EXP(LN(AB35/AA35)/(AB$6-AA$6))-1)*100,0)</f>
        <v>1.7840178995327527</v>
      </c>
      <c r="AB109" s="26">
        <f>IF(AND(AB$6-Y$6 &lt;&gt; 0,Y35&lt;&gt;0,AB35&lt;&gt;0),(EXP(LN(AB35/Y35)/(AB$6-Y$6))-1)*100,0)</f>
        <v>2.0219704204587963</v>
      </c>
      <c r="AD109" s="26">
        <f t="shared" ref="AD109" si="277">IF($F$6-$D$6 &lt;&gt; 0,(EXP(LN(1+(AD72/100))/($F$6-$D$6))-1)*100,0)</f>
        <v>1.4296686187700969</v>
      </c>
      <c r="AE109" s="26">
        <f t="shared" ref="AE109" si="278">IF(Z35&gt;0,((1+(AE35/Z35))^(1/($F$6-$D$6))-1)*100,0)</f>
        <v>3.1398647005115077</v>
      </c>
      <c r="AF109" s="26">
        <f t="shared" ref="AF109" si="279">IF($F$6-$D$6 &lt;&gt; 0,(EXP(LN(1+(AF72/100))/($F$6-$D$6))-1)*100,0)</f>
        <v>4.1007997262827667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0.60772452342374716</v>
      </c>
      <c r="AJ109" s="26">
        <f>IF(AND(AK$6-AJ$6 &lt;&gt; 0,AJ35&lt;&gt;0,AK35&lt;&gt;0),(EXP(LN(AK35/AJ35)/(AK$6-AJ$6))-1)*100,0)</f>
        <v>12.835732081618257</v>
      </c>
      <c r="AK109" s="26">
        <f>IF(AND(AL$6-AK$6 &lt;&gt; 0,AK35&lt;&gt;0,AL35&lt;&gt;0),(EXP(LN(AL35/AK35)/(AL$6-AK$6))-1)*100,0)</f>
        <v>-0.53175126474150902</v>
      </c>
      <c r="AL109" s="26">
        <f>IF(AND(AM$6-AL$6 &lt;&gt; 0,AL35&lt;&gt;0,AM35&lt;&gt;0),(EXP(LN(AM35/AL35)/(AM$6-AL$6))-1)*100,0)</f>
        <v>1.5425961108742836</v>
      </c>
      <c r="AM109" s="26">
        <f>IF(AND(AM$6-AJ$6 &lt;&gt; 0,AJ35&lt;&gt;0,AM35&lt;&gt;0),(EXP(LN(AM35/AJ35)/(AM$6-AJ$6))-1)*100,0)</f>
        <v>1.5569097296947554</v>
      </c>
      <c r="AO109" s="26">
        <f t="shared" ref="AO109" si="280">IF($F$6-$D$6 &lt;&gt; 0,(EXP(LN(1+(AO72/100))/($F$6-$D$6))-1)*100,0)</f>
        <v>0.84638442345426057</v>
      </c>
      <c r="AP109" s="26">
        <f t="shared" ref="AP109" si="281">IF(AK35&gt;0,((1+(AP35/AK35))^(1/($F$6-$D$6))-1)*100,0)</f>
        <v>2.9633975633972964</v>
      </c>
      <c r="AQ109" s="26">
        <f t="shared" ref="AQ109" si="282">IF($F$6-$D$6 &lt;&gt; 0,(EXP(LN(1+(AQ72/100))/($F$6-$D$6))-1)*100,0)</f>
        <v>3.5373720780069284</v>
      </c>
      <c r="AS109" s="24" t="str">
        <f>AS35</f>
        <v>All occupations</v>
      </c>
      <c r="AT109" s="26">
        <f>IF(AND(AU$6-AT$6 &lt;&gt; 0,AT35&lt;&gt;0,AU35&lt;&gt;0),(EXP(LN(AU35/AT35)/(AU$6-AT$6))-1)*100,0)</f>
        <v>2.0209907349419964</v>
      </c>
      <c r="AU109" s="26">
        <f>IF(AND(AV$6-AU$6 &lt;&gt; 0,AU35&lt;&gt;0,AV35&lt;&gt;0),(EXP(LN(AV35/AU35)/(AV$6-AU$6))-1)*100,0)</f>
        <v>11.582074260129694</v>
      </c>
      <c r="AV109" s="26">
        <f>IF(AND(AW$6-AV$6 &lt;&gt; 0,AV35&lt;&gt;0,AW35&lt;&gt;0),(EXP(LN(AW35/AV35)/(AW$6-AV$6))-1)*100,0)</f>
        <v>0.27857913975666282</v>
      </c>
      <c r="AW109" s="26">
        <f>IF(AND(AX$6-AW$6 &lt;&gt; 0,AW35&lt;&gt;0,AX35&lt;&gt;0),(EXP(LN(AX35/AW35)/(AX$6-AW$6))-1)*100,0)</f>
        <v>1.7090359868509708</v>
      </c>
      <c r="AX109" s="26">
        <f>IF(AND(AX$6-AU$6 &lt;&gt; 0,AU35&lt;&gt;0,AX35&lt;&gt;0),(EXP(LN(AX35/AU35)/(AX$6-AU$6))-1)*100,0)</f>
        <v>1.8478620383648448</v>
      </c>
      <c r="AZ109" s="26">
        <f t="shared" ref="AZ109" si="283">IF($F$6-$D$6 &lt;&gt; 0,(EXP(LN(1+(AZ72/100))/($F$6-$D$6))-1)*100,0)</f>
        <v>1.2299640464858985</v>
      </c>
      <c r="BA109" s="26">
        <f t="shared" ref="BA109" si="284">IF(AV35&gt;0,((1+(BA35/AV35))^(1/($F$6-$D$6))-1)*100,0)</f>
        <v>2.989280732027777</v>
      </c>
      <c r="BB109" s="26">
        <f t="shared" ref="BB109" si="285">IF($F$6-$D$6 &lt;&gt; 0,(EXP(LN(1+(BB72/100))/($F$6-$D$6))-1)*100,0)</f>
        <v>3.8280597724237753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0.20191341307886912</v>
      </c>
      <c r="BF109" s="26">
        <f>IF(AND(BG$6-BF$6 &lt;&gt; 0,BF35&lt;&gt;0,BG35&lt;&gt;0),(EXP(LN(BG35/BF35)/(BG$6-BF$6))-1)*100,0)</f>
        <v>-4.577439899021396</v>
      </c>
      <c r="BG109" s="26">
        <f>IF(AND(BH$6-BG$6 &lt;&gt; 0,BG35&lt;&gt;0,BH35&lt;&gt;0),(EXP(LN(BH35/BG35)/(BH$6-BG$6))-1)*100,0)</f>
        <v>1.4015925360354675</v>
      </c>
      <c r="BH109" s="26">
        <f>IF(AND(BI$6-BH$6 &lt;&gt; 0,BH35&lt;&gt;0,BI35&lt;&gt;0),(EXP(LN(BI35/BH35)/(BI$6-BH$6))-1)*100,0)</f>
        <v>0.44125604385558681</v>
      </c>
      <c r="BI109" s="26">
        <f>IF(AND(BI$6-BF$6 &lt;&gt; 0,BF35&lt;&gt;0,BI35&lt;&gt;0),(EXP(LN(BI35/BF35)/(BI$6-BF$6))-1)*100,0)</f>
        <v>0.41816207151208484</v>
      </c>
      <c r="BK109" s="26">
        <f t="shared" ref="BK109" si="286">IF($F$6-$D$6 &lt;&gt; 0,(EXP(LN(1+(BK72/100))/($F$6-$D$6))-1)*100,0)</f>
        <v>0.7603533765515591</v>
      </c>
      <c r="BL109" s="26">
        <f t="shared" ref="BL109" si="287">IF(BG35&gt;0,((1+(BL35/BG35))^(1/($F$6-$D$6))-1)*100,0)</f>
        <v>2.788415742591499</v>
      </c>
      <c r="BM109" s="26">
        <f t="shared" ref="BM109" si="288">IF($F$6-$D$6 &lt;&gt; 0,(EXP(LN(1+(BM72/100))/($F$6-$D$6))-1)*100,0)</f>
        <v>3.3149405904037144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-0.27890509345588343</v>
      </c>
      <c r="BQ109" s="26">
        <f>IF(AND(BR$6-BQ$6 &lt;&gt; 0,BQ35&lt;&gt;0,BR35&lt;&gt;0),(EXP(LN(BR35/BQ35)/(BR$6-BQ$6))-1)*100,0)</f>
        <v>-3.8580215949754137</v>
      </c>
      <c r="BR109" s="26">
        <f>IF(AND(BS$6-BR$6 &lt;&gt; 0,BR35&lt;&gt;0,BS35&lt;&gt;0),(EXP(LN(BS35/BR35)/(BS$6-BR$6))-1)*100,0)</f>
        <v>-0.67884012242356295</v>
      </c>
      <c r="BS109" s="26">
        <f>IF(AND(BT$6-BS$6 &lt;&gt; 0,BS35&lt;&gt;0,BT35&lt;&gt;0),(EXP(LN(BT35/BS35)/(BT$6-BS$6))-1)*100,0)</f>
        <v>-1.354755686711806</v>
      </c>
      <c r="BT109" s="26">
        <f>IF(AND(BT$6-BQ$6 &lt;&gt; 0,BQ35&lt;&gt;0,BT35&lt;&gt;0),(EXP(LN(BT35/BQ35)/(BT$6-BQ$6))-1)*100,0)</f>
        <v>-1.3027121909026329</v>
      </c>
      <c r="BV109" s="26">
        <f t="shared" ref="BV109" si="289">IF($F$6-$D$6 &lt;&gt; 0,(EXP(LN(1+(BV72/100))/($F$6-$D$6))-1)*100,0)</f>
        <v>-1.1299631444229186</v>
      </c>
      <c r="BW109" s="26">
        <f t="shared" ref="BW109" si="290">IF(BR35&gt;0,((1+(BW35/BR35))^(1/($F$6-$D$6))-1)*100,0)</f>
        <v>2.3891492237283929</v>
      </c>
      <c r="BX109" s="26">
        <f t="shared" ref="BX109" si="291">IF($F$6-$D$6 &lt;&gt; 0,(EXP(LN(1+(BX72/100))/($F$6-$D$6))-1)*100,0)</f>
        <v>1.5969127670697914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-0.73731357257779129</v>
      </c>
      <c r="CB109" s="26">
        <f>IF(AND(CC$6-CB$6 &lt;&gt; 0,CB35&lt;&gt;0,CC35&lt;&gt;0),(EXP(LN(CC35/CB35)/(CC$6-CB$6))-1)*100,0)</f>
        <v>-12.954405280805704</v>
      </c>
      <c r="CC109" s="26">
        <f>IF(AND(CD$6-CC$6 &lt;&gt; 0,CC35&lt;&gt;0,CD35&lt;&gt;0),(EXP(LN(CD35/CC35)/(CD$6-CC$6))-1)*100,0)</f>
        <v>-1.7668581170009801</v>
      </c>
      <c r="CD109" s="26">
        <f>IF(AND(CE$6-CD$6 &lt;&gt; 0,CD35&lt;&gt;0,CE35&lt;&gt;0),(EXP(LN(CE35/CD35)/(CE$6-CD$6))-1)*100,0)</f>
        <v>-3.4147264485413498</v>
      </c>
      <c r="CE109" s="26">
        <f>IF(AND(CE$6-CB$6 &lt;&gt; 0,CB35&lt;&gt;0,CE35&lt;&gt;0),(EXP(LN(CE35/CB35)/(CE$6-CB$6))-1)*100,0)</f>
        <v>-3.5318095716343922</v>
      </c>
      <c r="CG109" s="26">
        <f t="shared" ref="CG109" si="292">IF($F$6-$D$6 &lt;&gt; 0,(EXP(LN(1+(CG72/100))/($F$6-$D$6))-1)*100,0)</f>
        <v>-2.8685315880586093</v>
      </c>
      <c r="CH109" s="26">
        <f t="shared" ref="CH109" si="293">IF(CC35&gt;0,((1+(CH35/CC35))^(1/($F$6-$D$6))-1)*100,0)</f>
        <v>1.9423497399798872</v>
      </c>
      <c r="CI109" s="26">
        <f t="shared" ref="CI109" si="294">IF($F$6-$D$6 &lt;&gt; 0,(EXP(LN(1+(CI72/100))/($F$6-$D$6))-1)*100,0)</f>
        <v>-0.12949200579843723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-1.1435639075057846</v>
      </c>
      <c r="CM109" s="26">
        <f>IF(AND(CN$6-CM$6 &lt;&gt; 0,CM35&lt;&gt;0,CN35&lt;&gt;0),(EXP(LN(CN35/CM35)/(CN$6-CM$6))-1)*100,0)</f>
        <v>-28.801981859369619</v>
      </c>
      <c r="CN109" s="26">
        <f>IF(AND(CO$6-CN$6 &lt;&gt; 0,CN35&lt;&gt;0,CO35&lt;&gt;0),(EXP(LN(CO35/CN35)/(CO$6-CN$6))-1)*100,0)</f>
        <v>-3.4957771514508629</v>
      </c>
      <c r="CO109" s="26">
        <f>IF(AND(CP$6-CO$6 &lt;&gt; 0,CO35&lt;&gt;0,CP35&lt;&gt;0),(EXP(LN(CP35/CO35)/(CP$6-CO$6))-1)*100,0)</f>
        <v>-3.0071385999418387</v>
      </c>
      <c r="CP109" s="26">
        <f>IF(AND(CP$6-CM$6 &lt;&gt; 0,CM35&lt;&gt;0,CP35&lt;&gt;0),(EXP(LN(CP35/CM35)/(CP$6-CM$6))-1)*100,0)</f>
        <v>-5.0134037056663523</v>
      </c>
      <c r="CR109" s="26">
        <f t="shared" ref="CR109" si="295">IF($F$6-$D$6 &lt;&gt; 0,(EXP(LN(1+(CR72/100))/($F$6-$D$6))-1)*100,0)</f>
        <v>-3.170292407807529</v>
      </c>
      <c r="CS109" s="26">
        <f t="shared" ref="CS109" si="296">IF(CN35&gt;0,((1+(CS35/CN35))^(1/($F$6-$D$6))-1)*100,0)</f>
        <v>1.4028669892400814</v>
      </c>
      <c r="CT109" s="26">
        <f t="shared" ref="CT109" si="297">IF($F$6-$D$6 &lt;&gt; 0,(EXP(LN(1+(CT72/100))/($F$6-$D$6))-1)*100,0)</f>
        <v>-1.0839468132610386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Cambridge and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Cambridge and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Cambridge and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Cambridge and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Cambridge and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Cambridge and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Cambridge and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Cambridge and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Cambridge and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0.17594872352541097</v>
      </c>
      <c r="C119" s="27">
        <f t="shared" si="299"/>
        <v>9.4630350695819043E-3</v>
      </c>
      <c r="D119" s="27">
        <f t="shared" si="299"/>
        <v>8.4382876514071725E-2</v>
      </c>
      <c r="E119" s="27">
        <f t="shared" si="299"/>
        <v>0.23400565935588558</v>
      </c>
      <c r="F119" s="27">
        <f t="shared" ref="F119:F144" si="300">F8-D8</f>
        <v>0.3183885358699573</v>
      </c>
      <c r="L119" t="str">
        <f>A119</f>
        <v>11 Corporate managers and directors</v>
      </c>
      <c r="M119" s="27">
        <f t="shared" ref="M119:P144" si="301">N8-M8</f>
        <v>1.3106482588551236</v>
      </c>
      <c r="N119" s="27">
        <f t="shared" si="301"/>
        <v>-0.18607854393002121</v>
      </c>
      <c r="O119" s="27">
        <f t="shared" si="301"/>
        <v>0.59201268975574894</v>
      </c>
      <c r="P119" s="27">
        <f t="shared" si="301"/>
        <v>1.5664445979095056</v>
      </c>
      <c r="Q119" s="27">
        <f t="shared" ref="Q119:Q144" si="302">Q8-O8</f>
        <v>2.1584572876652546</v>
      </c>
      <c r="W119" t="str">
        <f>A119</f>
        <v>11 Corporate managers and directors</v>
      </c>
      <c r="X119" s="27">
        <f t="shared" ref="X119:AA144" si="303">Y8-X8</f>
        <v>2.0671431483101035</v>
      </c>
      <c r="Y119" s="27">
        <f t="shared" si="303"/>
        <v>0.55181277018622943</v>
      </c>
      <c r="Z119" s="27">
        <f t="shared" si="303"/>
        <v>-0.94916011027133074</v>
      </c>
      <c r="AA119" s="27">
        <f t="shared" si="303"/>
        <v>2.0422892409793523</v>
      </c>
      <c r="AB119" s="27">
        <f t="shared" ref="AB119:AB144" si="304">AB8-Z8</f>
        <v>1.0931291307080215</v>
      </c>
      <c r="AH119" t="str">
        <f>L119</f>
        <v>11 Corporate managers and directors</v>
      </c>
      <c r="AI119" s="27">
        <f t="shared" ref="AI119:AL144" si="305">AJ8-AI8</f>
        <v>0.20996888782203316</v>
      </c>
      <c r="AJ119" s="27">
        <f t="shared" si="305"/>
        <v>0.2621748810229596</v>
      </c>
      <c r="AK119" s="27">
        <f t="shared" si="305"/>
        <v>-0.2567946305687161</v>
      </c>
      <c r="AL119" s="27">
        <f t="shared" si="305"/>
        <v>0.30194491665576351</v>
      </c>
      <c r="AM119" s="27">
        <f t="shared" ref="AM119:AM144" si="306">AM8-AK8</f>
        <v>4.5150286087047409E-2</v>
      </c>
      <c r="AS119" t="str">
        <f>W119</f>
        <v>11 Corporate managers and directors</v>
      </c>
      <c r="AT119" s="27">
        <f t="shared" ref="AT119:AW144" si="307">AU8-AT8</f>
        <v>0.29620441892332128</v>
      </c>
      <c r="AU119" s="27">
        <f t="shared" si="307"/>
        <v>0.34156136323954556</v>
      </c>
      <c r="AV119" s="27">
        <f t="shared" si="307"/>
        <v>-0.43357285965460735</v>
      </c>
      <c r="AW119" s="27">
        <f t="shared" si="307"/>
        <v>0.4163341200598718</v>
      </c>
      <c r="AX119" s="27">
        <f t="shared" ref="AX119:AX144" si="308">AX8-AV8</f>
        <v>-1.7238739594735542E-2</v>
      </c>
      <c r="BD119" t="str">
        <f>AH119</f>
        <v>11 Corporate managers and directors</v>
      </c>
      <c r="BE119" s="27">
        <f t="shared" ref="BE119:BH144" si="309">BF8-BE8</f>
        <v>0.98263124784658196</v>
      </c>
      <c r="BF119" s="27">
        <f t="shared" si="309"/>
        <v>-0.34763902443777717</v>
      </c>
      <c r="BG119" s="27">
        <f t="shared" si="309"/>
        <v>-0.53554440666042957</v>
      </c>
      <c r="BH119" s="27">
        <f t="shared" si="309"/>
        <v>0.54056787167962916</v>
      </c>
      <c r="BI119" s="27">
        <f t="shared" ref="BI119:BI144" si="310">BI8-BG8</f>
        <v>5.0234650191995911E-3</v>
      </c>
      <c r="BO119" t="str">
        <f>AS119</f>
        <v>11 Corporate managers and directors</v>
      </c>
      <c r="BP119" s="27">
        <f t="shared" ref="BP119:BS144" si="311">BQ8-BP8</f>
        <v>0.35482757299626133</v>
      </c>
      <c r="BQ119" s="27">
        <f t="shared" si="311"/>
        <v>0.18052201000638846</v>
      </c>
      <c r="BR119" s="27">
        <f t="shared" si="311"/>
        <v>-1.216500211935748</v>
      </c>
      <c r="BS119" s="27">
        <f t="shared" si="311"/>
        <v>-0.78019542065009517</v>
      </c>
      <c r="BT119" s="27">
        <f t="shared" ref="BT119:BT144" si="312">BT8-BR8</f>
        <v>-1.9966956325858431</v>
      </c>
      <c r="BZ119" t="str">
        <f>BD119</f>
        <v>11 Corporate managers and directors</v>
      </c>
      <c r="CA119" s="68">
        <f t="shared" ref="CA119:CD144" si="313">CB8-CA8</f>
        <v>0.29441508379888681</v>
      </c>
      <c r="CB119" s="68">
        <f t="shared" si="313"/>
        <v>-0.22106913995798472</v>
      </c>
      <c r="CC119" s="68">
        <f t="shared" si="313"/>
        <v>-0.64262190645043615</v>
      </c>
      <c r="CD119" s="68">
        <f t="shared" si="313"/>
        <v>-0.71247089300649469</v>
      </c>
      <c r="CE119" s="68">
        <f t="shared" ref="CE119:CE144" si="314">CE8-CC8</f>
        <v>-1.3550927994569308</v>
      </c>
      <c r="CK119" t="str">
        <f>BO119</f>
        <v>11 Corporate managers and directors</v>
      </c>
      <c r="CL119" s="68">
        <f t="shared" ref="CL119:CO144" si="315">CM8-CL8</f>
        <v>0.17272482976325754</v>
      </c>
      <c r="CM119" s="68">
        <f t="shared" si="315"/>
        <v>-0.21256865096851096</v>
      </c>
      <c r="CN119" s="68">
        <f t="shared" si="315"/>
        <v>-8.5425255985587256E-2</v>
      </c>
      <c r="CO119" s="68">
        <f t="shared" si="315"/>
        <v>-6.0637551591115724E-2</v>
      </c>
      <c r="CP119" s="68">
        <f t="shared" ref="CP119:CP144" si="316">CP8-CN8</f>
        <v>-0.14606280757670298</v>
      </c>
    </row>
    <row r="120" spans="1:94" x14ac:dyDescent="0.2">
      <c r="A120" t="str">
        <f t="shared" si="298"/>
        <v>12 Other managers and proprietors</v>
      </c>
      <c r="B120" s="27">
        <f t="shared" si="299"/>
        <v>4.2380962134059397E-2</v>
      </c>
      <c r="C120" s="27">
        <f t="shared" si="299"/>
        <v>-8.7546607764194262E-3</v>
      </c>
      <c r="D120" s="27">
        <f t="shared" si="299"/>
        <v>6.5577315461990054E-2</v>
      </c>
      <c r="E120" s="27">
        <f t="shared" si="299"/>
        <v>0.10389311232154941</v>
      </c>
      <c r="F120" s="27">
        <f t="shared" si="300"/>
        <v>0.16947042778353946</v>
      </c>
      <c r="L120" t="str">
        <f t="shared" ref="L120:L143" si="317">A120</f>
        <v>12 Other managers and proprietors</v>
      </c>
      <c r="M120" s="27">
        <f t="shared" si="301"/>
        <v>0.36162676247562886</v>
      </c>
      <c r="N120" s="27">
        <f t="shared" si="301"/>
        <v>-5.2107525688359191E-2</v>
      </c>
      <c r="O120" s="27">
        <f t="shared" si="301"/>
        <v>0.43378458896727179</v>
      </c>
      <c r="P120" s="27">
        <f t="shared" si="301"/>
        <v>0.78471748336925184</v>
      </c>
      <c r="Q120" s="27">
        <f t="shared" si="302"/>
        <v>1.2185020723365236</v>
      </c>
      <c r="W120" t="str">
        <f t="shared" ref="W120:W143" si="318">A120</f>
        <v>12 Other managers and proprietors</v>
      </c>
      <c r="X120" s="27">
        <f t="shared" si="303"/>
        <v>0.21752301114847183</v>
      </c>
      <c r="Y120" s="27">
        <f t="shared" si="303"/>
        <v>0.37681919878138581</v>
      </c>
      <c r="Z120" s="27">
        <f t="shared" si="303"/>
        <v>0.15571080528797232</v>
      </c>
      <c r="AA120" s="27">
        <f t="shared" si="303"/>
        <v>1.0240795190908027</v>
      </c>
      <c r="AB120" s="27">
        <f t="shared" si="304"/>
        <v>1.1797903243787751</v>
      </c>
      <c r="AH120" t="str">
        <f t="shared" ref="AH120:AH143" si="319">L120</f>
        <v>12 Other managers and proprietors</v>
      </c>
      <c r="AI120" s="27">
        <f t="shared" si="305"/>
        <v>7.1058644438477314E-2</v>
      </c>
      <c r="AJ120" s="27">
        <f t="shared" si="305"/>
        <v>0.20992371780469954</v>
      </c>
      <c r="AK120" s="27">
        <f t="shared" si="305"/>
        <v>-2.0601968693086059E-2</v>
      </c>
      <c r="AL120" s="27">
        <f t="shared" si="305"/>
        <v>0.34184225554258507</v>
      </c>
      <c r="AM120" s="27">
        <f t="shared" si="306"/>
        <v>0.32124028684949901</v>
      </c>
      <c r="AS120" t="str">
        <f t="shared" ref="AS120:AS143" si="320">W120</f>
        <v>12 Other managers and proprietors</v>
      </c>
      <c r="AT120" s="27">
        <f t="shared" si="307"/>
        <v>5.723201874824313E-2</v>
      </c>
      <c r="AU120" s="27">
        <f t="shared" si="307"/>
        <v>0.13268408452324021</v>
      </c>
      <c r="AV120" s="27">
        <f t="shared" si="307"/>
        <v>8.2748038163080295E-2</v>
      </c>
      <c r="AW120" s="27">
        <f t="shared" si="307"/>
        <v>0.31008700091948826</v>
      </c>
      <c r="AX120" s="27">
        <f t="shared" si="308"/>
        <v>0.39283503908256856</v>
      </c>
      <c r="BD120" t="str">
        <f t="shared" ref="BD120:BD143" si="321">AH120</f>
        <v>12 Other managers and proprietors</v>
      </c>
      <c r="BE120" s="27">
        <f t="shared" si="309"/>
        <v>-7.2614081941899222E-2</v>
      </c>
      <c r="BF120" s="27">
        <f t="shared" si="309"/>
        <v>-0.17152744610645598</v>
      </c>
      <c r="BG120" s="27">
        <f t="shared" si="309"/>
        <v>0.14203204054738094</v>
      </c>
      <c r="BH120" s="27">
        <f t="shared" si="309"/>
        <v>0.24809023620044846</v>
      </c>
      <c r="BI120" s="27">
        <f t="shared" si="310"/>
        <v>0.3901222767478294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-2.9993017833851887E-2</v>
      </c>
      <c r="BR120" s="27">
        <f t="shared" si="311"/>
        <v>-9.8694499297550475E-2</v>
      </c>
      <c r="BS120" s="27">
        <f t="shared" si="311"/>
        <v>-0.13363955500617708</v>
      </c>
      <c r="BT120" s="27">
        <f t="shared" si="312"/>
        <v>-0.23233405430372756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-0.10069591960441326</v>
      </c>
      <c r="CC120" s="68">
        <f t="shared" si="313"/>
        <v>-9.9310125417176209E-2</v>
      </c>
      <c r="CD120" s="68">
        <f t="shared" si="313"/>
        <v>-0.27722939784715006</v>
      </c>
      <c r="CE120" s="68">
        <f t="shared" si="314"/>
        <v>-0.37653952326432627</v>
      </c>
      <c r="CK120" t="str">
        <f t="shared" ref="CK120:CK143" si="324">BO120</f>
        <v>12 Other managers and proprietors</v>
      </c>
      <c r="CL120" s="68">
        <f t="shared" si="315"/>
        <v>3.0409920337523322E-2</v>
      </c>
      <c r="CM120" s="68">
        <f t="shared" si="315"/>
        <v>-0.16068904471474454</v>
      </c>
      <c r="CN120" s="68">
        <f t="shared" si="315"/>
        <v>1.097651915832254E-2</v>
      </c>
      <c r="CO120" s="68">
        <f t="shared" si="315"/>
        <v>-7.6626160258865594E-2</v>
      </c>
      <c r="CP120" s="68">
        <f t="shared" si="316"/>
        <v>-6.5649641100543055E-2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0.43982986974844196</v>
      </c>
      <c r="C121" s="27">
        <f t="shared" si="299"/>
        <v>-6.5707114704214975E-2</v>
      </c>
      <c r="D121" s="27">
        <f t="shared" si="299"/>
        <v>0.72515479762746127</v>
      </c>
      <c r="E121" s="27">
        <f t="shared" si="299"/>
        <v>0.69964233987623148</v>
      </c>
      <c r="F121" s="27">
        <f t="shared" si="300"/>
        <v>1.4247971375036927</v>
      </c>
      <c r="L121" t="str">
        <f t="shared" si="317"/>
        <v>21 Science, research, engineering and technology professionals</v>
      </c>
      <c r="M121" s="27">
        <f t="shared" si="301"/>
        <v>1.8905413033764873</v>
      </c>
      <c r="N121" s="27">
        <f t="shared" si="301"/>
        <v>0.12066518497712408</v>
      </c>
      <c r="O121" s="27">
        <f t="shared" si="301"/>
        <v>3.5649447239600756</v>
      </c>
      <c r="P121" s="27">
        <f t="shared" si="301"/>
        <v>3.6181356034273335</v>
      </c>
      <c r="Q121" s="27">
        <f t="shared" si="302"/>
        <v>7.1830803273874091</v>
      </c>
      <c r="W121" t="str">
        <f t="shared" si="318"/>
        <v>21 Science, research, engineering and technology professionals</v>
      </c>
      <c r="X121" s="27">
        <f t="shared" si="303"/>
        <v>1.8426336252072115</v>
      </c>
      <c r="Y121" s="27">
        <f t="shared" si="303"/>
        <v>0.92663503613268183</v>
      </c>
      <c r="Z121" s="27">
        <f t="shared" si="303"/>
        <v>2.3930928790009141</v>
      </c>
      <c r="AA121" s="27">
        <f t="shared" si="303"/>
        <v>2.4696635393178354</v>
      </c>
      <c r="AB121" s="27">
        <f t="shared" si="304"/>
        <v>4.8627564183187495</v>
      </c>
      <c r="AH121" t="str">
        <f t="shared" si="319"/>
        <v>21 Science, research, engineering and technology professionals</v>
      </c>
      <c r="AI121" s="27">
        <f t="shared" si="305"/>
        <v>0.12565147670797261</v>
      </c>
      <c r="AJ121" s="27">
        <f t="shared" si="305"/>
        <v>0.16662585524196705</v>
      </c>
      <c r="AK121" s="27">
        <f t="shared" si="305"/>
        <v>0.27254093102754506</v>
      </c>
      <c r="AL121" s="27">
        <f t="shared" si="305"/>
        <v>0.36280328029632036</v>
      </c>
      <c r="AM121" s="27">
        <f t="shared" si="306"/>
        <v>0.63534421132386543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8.5251162833652749E-2</v>
      </c>
      <c r="AV121" s="27">
        <f t="shared" si="307"/>
        <v>0.13600144617755694</v>
      </c>
      <c r="AW121" s="27">
        <f t="shared" si="307"/>
        <v>0.32026656035292778</v>
      </c>
      <c r="AX121" s="27">
        <f t="shared" si="308"/>
        <v>0.45626800653048472</v>
      </c>
      <c r="BD121" t="str">
        <f t="shared" si="321"/>
        <v>21 Science, research, engineering and technology professionals</v>
      </c>
      <c r="BE121" s="27">
        <f t="shared" si="309"/>
        <v>0.38416175799725494</v>
      </c>
      <c r="BF121" s="27">
        <f t="shared" si="309"/>
        <v>-0.34373765353783181</v>
      </c>
      <c r="BG121" s="27">
        <f t="shared" si="309"/>
        <v>0.69183466535034199</v>
      </c>
      <c r="BH121" s="27">
        <f t="shared" si="309"/>
        <v>-1.615049032738991E-2</v>
      </c>
      <c r="BI121" s="27">
        <f t="shared" si="310"/>
        <v>0.67568417502295208</v>
      </c>
      <c r="BO121" t="str">
        <f t="shared" si="322"/>
        <v>21 Science, research, engineering and technology professionals</v>
      </c>
      <c r="BP121" s="27">
        <f t="shared" si="311"/>
        <v>0.31360393019121702</v>
      </c>
      <c r="BQ121" s="27">
        <f t="shared" si="311"/>
        <v>0.23341290951572535</v>
      </c>
      <c r="BR121" s="27">
        <f t="shared" si="311"/>
        <v>0.3321015843988846</v>
      </c>
      <c r="BS121" s="27">
        <f t="shared" si="311"/>
        <v>-0.15045048083459456</v>
      </c>
      <c r="BT121" s="27">
        <f t="shared" si="312"/>
        <v>0.18165110356429004</v>
      </c>
      <c r="BZ121" t="str">
        <f t="shared" si="323"/>
        <v>21 Science, research, engineering and technology professionals</v>
      </c>
      <c r="CA121" s="68">
        <f t="shared" si="313"/>
        <v>0.25093489462057272</v>
      </c>
      <c r="CB121" s="68">
        <f t="shared" si="313"/>
        <v>-0.21667844989241036</v>
      </c>
      <c r="CC121" s="68">
        <f t="shared" si="313"/>
        <v>0.31429393032651998</v>
      </c>
      <c r="CD121" s="68">
        <f t="shared" si="313"/>
        <v>-0.63326190110744851</v>
      </c>
      <c r="CE121" s="68">
        <f t="shared" si="314"/>
        <v>-0.31896797078092853</v>
      </c>
      <c r="CK121" t="str">
        <f t="shared" si="324"/>
        <v>21 Science, research, engineering and technology professionals</v>
      </c>
      <c r="CL121" s="68">
        <f t="shared" si="315"/>
        <v>0.1505000659159339</v>
      </c>
      <c r="CM121" s="68">
        <f t="shared" si="315"/>
        <v>-0.11483940836424167</v>
      </c>
      <c r="CN121" s="68">
        <f t="shared" si="315"/>
        <v>0.16946779346784213</v>
      </c>
      <c r="CO121" s="68">
        <f t="shared" si="315"/>
        <v>-4.4405375412257309E-2</v>
      </c>
      <c r="CP121" s="68">
        <f t="shared" si="316"/>
        <v>0.12506241805558482</v>
      </c>
    </row>
    <row r="122" spans="1:94" x14ac:dyDescent="0.2">
      <c r="A122" t="str">
        <f t="shared" si="298"/>
        <v>22 Health professionals</v>
      </c>
      <c r="B122" s="27">
        <f t="shared" si="299"/>
        <v>0.32553922163403393</v>
      </c>
      <c r="C122" s="27">
        <f t="shared" si="299"/>
        <v>-0.14966377754535243</v>
      </c>
      <c r="D122" s="27">
        <f t="shared" si="299"/>
        <v>0.33636354009335867</v>
      </c>
      <c r="E122" s="27">
        <f t="shared" si="299"/>
        <v>0.47577557742861609</v>
      </c>
      <c r="F122" s="27">
        <f t="shared" si="300"/>
        <v>0.81213911752197476</v>
      </c>
      <c r="L122" t="str">
        <f t="shared" si="317"/>
        <v>22 Health professionals</v>
      </c>
      <c r="M122" s="27">
        <f t="shared" si="301"/>
        <v>1.073620483203003</v>
      </c>
      <c r="N122" s="27">
        <f t="shared" si="301"/>
        <v>-0.39657353944212259</v>
      </c>
      <c r="O122" s="27">
        <f t="shared" si="301"/>
        <v>0.75969933086425723</v>
      </c>
      <c r="P122" s="27">
        <f t="shared" si="301"/>
        <v>1.1963408275805745</v>
      </c>
      <c r="Q122" s="27">
        <f t="shared" si="302"/>
        <v>1.9560401584448317</v>
      </c>
      <c r="W122" t="str">
        <f t="shared" si="318"/>
        <v>22 Health professionals</v>
      </c>
      <c r="X122" s="27">
        <f t="shared" si="303"/>
        <v>1.2643462389091695</v>
      </c>
      <c r="Y122" s="27">
        <f t="shared" si="303"/>
        <v>0.45667259156978091</v>
      </c>
      <c r="Z122" s="27">
        <f t="shared" si="303"/>
        <v>-3.051961980268203E-2</v>
      </c>
      <c r="AA122" s="27">
        <f t="shared" si="303"/>
        <v>1.2818196759015148</v>
      </c>
      <c r="AB122" s="27">
        <f t="shared" si="304"/>
        <v>1.2513000560988328</v>
      </c>
      <c r="AH122" t="str">
        <f t="shared" si="319"/>
        <v>22 Health professionals</v>
      </c>
      <c r="AI122" s="27">
        <f t="shared" si="305"/>
        <v>-0.44693184460613899</v>
      </c>
      <c r="AJ122" s="27">
        <f t="shared" si="305"/>
        <v>-7.7028158960866122E-2</v>
      </c>
      <c r="AK122" s="27">
        <f t="shared" si="305"/>
        <v>-1.0600809631830499</v>
      </c>
      <c r="AL122" s="27">
        <f t="shared" si="305"/>
        <v>-0.61357569260920264</v>
      </c>
      <c r="AM122" s="27">
        <f t="shared" si="306"/>
        <v>-1.6736566557922525</v>
      </c>
      <c r="AS122" t="str">
        <f t="shared" si="320"/>
        <v>22 Health professionals</v>
      </c>
      <c r="AT122" s="27">
        <f t="shared" si="307"/>
        <v>9.0929380615681787E-2</v>
      </c>
      <c r="AU122" s="27">
        <f t="shared" si="307"/>
        <v>0.12521483940374323</v>
      </c>
      <c r="AV122" s="27">
        <f t="shared" si="307"/>
        <v>9.1170301192821102E-3</v>
      </c>
      <c r="AW122" s="27">
        <f t="shared" si="307"/>
        <v>0.12312002319253723</v>
      </c>
      <c r="AX122" s="27">
        <f t="shared" si="308"/>
        <v>0.13223705331181934</v>
      </c>
      <c r="BD122" t="str">
        <f t="shared" si="321"/>
        <v>22 Health professionals</v>
      </c>
      <c r="BE122" s="27">
        <f t="shared" si="309"/>
        <v>0.20726085427487595</v>
      </c>
      <c r="BF122" s="27">
        <f t="shared" si="309"/>
        <v>-1.4750163063034449E-2</v>
      </c>
      <c r="BG122" s="27">
        <f t="shared" si="309"/>
        <v>0.20700038038833934</v>
      </c>
      <c r="BH122" s="27">
        <f t="shared" si="309"/>
        <v>0.19092670108745669</v>
      </c>
      <c r="BI122" s="27">
        <f t="shared" si="310"/>
        <v>0.39792708147579603</v>
      </c>
      <c r="BO122" t="str">
        <f t="shared" si="322"/>
        <v>22 Health professionals</v>
      </c>
      <c r="BP122" s="27">
        <f t="shared" si="311"/>
        <v>0.24786539104137728</v>
      </c>
      <c r="BQ122" s="27">
        <f t="shared" si="311"/>
        <v>-8.9651900970182385E-2</v>
      </c>
      <c r="BR122" s="27">
        <f t="shared" si="311"/>
        <v>3.2481189077746775E-2</v>
      </c>
      <c r="BS122" s="27">
        <f t="shared" si="311"/>
        <v>-0.16059637757512268</v>
      </c>
      <c r="BT122" s="27">
        <f t="shared" si="312"/>
        <v>-0.12811518849737591</v>
      </c>
      <c r="BZ122" t="str">
        <f t="shared" si="323"/>
        <v>22 Health professionals</v>
      </c>
      <c r="CA122" s="68">
        <f t="shared" si="313"/>
        <v>0.28230151347721455</v>
      </c>
      <c r="CB122" s="68">
        <f t="shared" si="313"/>
        <v>-0.24159633155504001</v>
      </c>
      <c r="CC122" s="68">
        <f t="shared" si="313"/>
        <v>-4.2201239865333307E-2</v>
      </c>
      <c r="CD122" s="68">
        <f t="shared" si="313"/>
        <v>-0.25924103239071272</v>
      </c>
      <c r="CE122" s="68">
        <f t="shared" si="314"/>
        <v>-0.30144227225604603</v>
      </c>
      <c r="CK122" t="str">
        <f t="shared" si="324"/>
        <v>22 Health professionals</v>
      </c>
      <c r="CL122" s="68">
        <f t="shared" si="315"/>
        <v>4.8802547539077576E-2</v>
      </c>
      <c r="CM122" s="68">
        <f t="shared" si="315"/>
        <v>-3.8333855193657798E-2</v>
      </c>
      <c r="CN122" s="68">
        <f t="shared" si="315"/>
        <v>-8.0105775666225454E-4</v>
      </c>
      <c r="CO122" s="68">
        <f t="shared" si="315"/>
        <v>-4.5305584900522944E-3</v>
      </c>
      <c r="CP122" s="68">
        <f t="shared" si="316"/>
        <v>-5.3316162467145489E-3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0.421450513497031</v>
      </c>
      <c r="C123" s="27">
        <f t="shared" si="299"/>
        <v>4.4238943223299909E-2</v>
      </c>
      <c r="D123" s="27">
        <f t="shared" si="299"/>
        <v>0.27272408461514752</v>
      </c>
      <c r="E123" s="27">
        <f t="shared" si="299"/>
        <v>0.42604131099533271</v>
      </c>
      <c r="F123" s="27">
        <f t="shared" si="300"/>
        <v>0.69876539561048023</v>
      </c>
      <c r="L123" t="str">
        <f t="shared" si="317"/>
        <v>23 Teaching and other educational professionals</v>
      </c>
      <c r="M123" s="27">
        <f t="shared" si="301"/>
        <v>3.1774128737917895</v>
      </c>
      <c r="N123" s="27">
        <f t="shared" si="301"/>
        <v>-5.4364098841519493E-2</v>
      </c>
      <c r="O123" s="27">
        <f t="shared" si="301"/>
        <v>1.7545531970642632</v>
      </c>
      <c r="P123" s="27">
        <f t="shared" si="301"/>
        <v>2.581763502230185</v>
      </c>
      <c r="Q123" s="27">
        <f t="shared" si="302"/>
        <v>4.3363166992944482</v>
      </c>
      <c r="W123" t="str">
        <f t="shared" si="318"/>
        <v>23 Teaching and other educational professionals</v>
      </c>
      <c r="X123" s="27">
        <f t="shared" si="303"/>
        <v>0.16549940847710776</v>
      </c>
      <c r="Y123" s="27">
        <f t="shared" si="303"/>
        <v>1.152282399758036</v>
      </c>
      <c r="Z123" s="27">
        <f t="shared" si="303"/>
        <v>-2.1918665726371156</v>
      </c>
      <c r="AA123" s="27">
        <f t="shared" si="303"/>
        <v>-1.0695215168491954</v>
      </c>
      <c r="AB123" s="27">
        <f t="shared" si="304"/>
        <v>-3.261388089486311</v>
      </c>
      <c r="AH123" t="str">
        <f t="shared" si="319"/>
        <v>23 Teaching and other educational professionals</v>
      </c>
      <c r="AI123" s="27">
        <f t="shared" si="305"/>
        <v>-0.4153338153762054</v>
      </c>
      <c r="AJ123" s="27">
        <f t="shared" si="305"/>
        <v>-3.8034483336202407E-2</v>
      </c>
      <c r="AK123" s="27">
        <f t="shared" si="305"/>
        <v>-0.31061499535723069</v>
      </c>
      <c r="AL123" s="27">
        <f t="shared" si="305"/>
        <v>6.0904924960115681E-3</v>
      </c>
      <c r="AM123" s="27">
        <f t="shared" si="306"/>
        <v>-0.30452450286121913</v>
      </c>
      <c r="AS123" t="str">
        <f t="shared" si="320"/>
        <v>23 Teaching and other educational professionals</v>
      </c>
      <c r="AT123" s="27">
        <f t="shared" si="307"/>
        <v>7.1497501899691618E-3</v>
      </c>
      <c r="AU123" s="27">
        <f t="shared" si="307"/>
        <v>1.3769363550523661E-2</v>
      </c>
      <c r="AV123" s="27">
        <f t="shared" si="307"/>
        <v>-7.0075084903273299E-2</v>
      </c>
      <c r="AW123" s="27">
        <f t="shared" si="307"/>
        <v>-2.8018460532725414E-2</v>
      </c>
      <c r="AX123" s="27">
        <f t="shared" si="308"/>
        <v>-9.8093545435998714E-2</v>
      </c>
      <c r="BD123" t="str">
        <f t="shared" si="321"/>
        <v>23 Teaching and other educational professionals</v>
      </c>
      <c r="BE123" s="27">
        <f t="shared" si="309"/>
        <v>6.5919263148374041E-2</v>
      </c>
      <c r="BF123" s="27">
        <f t="shared" si="309"/>
        <v>-1.287595642270345E-2</v>
      </c>
      <c r="BG123" s="27">
        <f t="shared" si="309"/>
        <v>-1.4935378137791444E-2</v>
      </c>
      <c r="BH123" s="27">
        <f t="shared" si="309"/>
        <v>0.24386144368280438</v>
      </c>
      <c r="BI123" s="27">
        <f t="shared" si="310"/>
        <v>0.22892606554501294</v>
      </c>
      <c r="BO123" t="str">
        <f t="shared" si="322"/>
        <v>23 Teaching and other educational professionals</v>
      </c>
      <c r="BP123" s="27">
        <f t="shared" si="311"/>
        <v>9.1293793733713935E-2</v>
      </c>
      <c r="BQ123" s="27">
        <f t="shared" si="311"/>
        <v>-2.6579637677953682E-2</v>
      </c>
      <c r="BR123" s="27">
        <f t="shared" si="311"/>
        <v>-8.5993716472010817E-2</v>
      </c>
      <c r="BS123" s="27">
        <f t="shared" si="311"/>
        <v>-7.3579351860872277E-2</v>
      </c>
      <c r="BT123" s="27">
        <f t="shared" si="312"/>
        <v>-0.15957306833288309</v>
      </c>
      <c r="BZ123" t="str">
        <f t="shared" si="323"/>
        <v>23 Teaching and other educational professionals</v>
      </c>
      <c r="CA123" s="68">
        <f t="shared" si="313"/>
        <v>9.7088999595172143E-2</v>
      </c>
      <c r="CB123" s="68">
        <f t="shared" si="313"/>
        <v>1.7250283778158515E-4</v>
      </c>
      <c r="CC123" s="68">
        <f t="shared" si="313"/>
        <v>-7.5103317749801168E-2</v>
      </c>
      <c r="CD123" s="68">
        <f t="shared" si="313"/>
        <v>-0.11301177532047524</v>
      </c>
      <c r="CE123" s="68">
        <f t="shared" si="314"/>
        <v>-0.18811509307027641</v>
      </c>
      <c r="CK123" t="str">
        <f t="shared" si="324"/>
        <v>23 Teaching and other educational professionals</v>
      </c>
      <c r="CL123" s="68">
        <f t="shared" si="315"/>
        <v>3.8781927994498519E-2</v>
      </c>
      <c r="CM123" s="68">
        <f t="shared" si="315"/>
        <v>-1.4870812124768401E-2</v>
      </c>
      <c r="CN123" s="68">
        <f t="shared" si="315"/>
        <v>-4.7944125787786757E-3</v>
      </c>
      <c r="CO123" s="68">
        <f t="shared" si="315"/>
        <v>-1.3988662574707461E-2</v>
      </c>
      <c r="CP123" s="68">
        <f t="shared" si="316"/>
        <v>-1.8783075153486137E-2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0.1427191988489967</v>
      </c>
      <c r="C124" s="27">
        <f t="shared" si="299"/>
        <v>3.3777262997831792E-2</v>
      </c>
      <c r="D124" s="27">
        <f t="shared" si="299"/>
        <v>0.16938435469177526</v>
      </c>
      <c r="E124" s="27">
        <f t="shared" si="299"/>
        <v>0.24455137747250899</v>
      </c>
      <c r="F124" s="27">
        <f t="shared" si="300"/>
        <v>0.41393573216428425</v>
      </c>
      <c r="L124" t="str">
        <f t="shared" si="317"/>
        <v>24 Business, media and public service professionals</v>
      </c>
      <c r="M124" s="27">
        <f t="shared" si="301"/>
        <v>1.8541373342300371</v>
      </c>
      <c r="N124" s="27">
        <f t="shared" si="301"/>
        <v>8.9988353972678681E-3</v>
      </c>
      <c r="O124" s="27">
        <f t="shared" si="301"/>
        <v>1.8373586821607306</v>
      </c>
      <c r="P124" s="27">
        <f t="shared" si="301"/>
        <v>2.4909910115491414</v>
      </c>
      <c r="Q124" s="27">
        <f t="shared" si="302"/>
        <v>4.328349693709872</v>
      </c>
      <c r="W124" t="str">
        <f t="shared" si="318"/>
        <v>24 Business, media and public service professionals</v>
      </c>
      <c r="X124" s="27">
        <f t="shared" si="303"/>
        <v>1.9577467475536192</v>
      </c>
      <c r="Y124" s="27">
        <f t="shared" si="303"/>
        <v>1.5906897768303061</v>
      </c>
      <c r="Z124" s="27">
        <f t="shared" si="303"/>
        <v>-7.1901270745192036E-2</v>
      </c>
      <c r="AA124" s="27">
        <f t="shared" si="303"/>
        <v>1.8023445160549514</v>
      </c>
      <c r="AB124" s="27">
        <f t="shared" si="304"/>
        <v>1.7304432453097593</v>
      </c>
      <c r="AH124" t="str">
        <f t="shared" si="319"/>
        <v>24 Business, media and public service professionals</v>
      </c>
      <c r="AI124" s="27">
        <f t="shared" si="305"/>
        <v>-3.1528724313290901E-2</v>
      </c>
      <c r="AJ124" s="27">
        <f t="shared" si="305"/>
        <v>0.19482945226514681</v>
      </c>
      <c r="AK124" s="27">
        <f t="shared" si="305"/>
        <v>-0.1310714246399769</v>
      </c>
      <c r="AL124" s="27">
        <f t="shared" si="305"/>
        <v>0.13436220957546907</v>
      </c>
      <c r="AM124" s="27">
        <f t="shared" si="306"/>
        <v>3.2907849354921748E-3</v>
      </c>
      <c r="AS124" t="str">
        <f t="shared" si="320"/>
        <v>24 Business, media and public service professionals</v>
      </c>
      <c r="AT124" s="27">
        <f t="shared" si="307"/>
        <v>0.27025355816435526</v>
      </c>
      <c r="AU124" s="27">
        <f t="shared" si="307"/>
        <v>0.29167240362490454</v>
      </c>
      <c r="AV124" s="27">
        <f t="shared" si="307"/>
        <v>6.1705493915988452E-2</v>
      </c>
      <c r="AW124" s="27">
        <f t="shared" si="307"/>
        <v>0.44547855407559966</v>
      </c>
      <c r="AX124" s="27">
        <f t="shared" si="308"/>
        <v>0.50718404799158812</v>
      </c>
      <c r="BD124" t="str">
        <f t="shared" si="321"/>
        <v>24 Business, media and public service professionals</v>
      </c>
      <c r="BE124" s="27">
        <f t="shared" si="309"/>
        <v>0.6023148103340743</v>
      </c>
      <c r="BF124" s="27">
        <f t="shared" si="309"/>
        <v>2.2290365148194269E-2</v>
      </c>
      <c r="BG124" s="27">
        <f t="shared" si="309"/>
        <v>0.44967073587798723</v>
      </c>
      <c r="BH124" s="27">
        <f t="shared" si="309"/>
        <v>0.48301707720112308</v>
      </c>
      <c r="BI124" s="27">
        <f t="shared" si="310"/>
        <v>0.93268781307911031</v>
      </c>
      <c r="BO124" t="str">
        <f t="shared" si="322"/>
        <v>24 Business, media and public service professionals</v>
      </c>
      <c r="BP124" s="27">
        <f t="shared" si="311"/>
        <v>0.24445829263096686</v>
      </c>
      <c r="BQ124" s="27">
        <f t="shared" si="311"/>
        <v>0.24256121753891291</v>
      </c>
      <c r="BR124" s="27">
        <f t="shared" si="311"/>
        <v>-0.21737850538475678</v>
      </c>
      <c r="BS124" s="27">
        <f t="shared" si="311"/>
        <v>-0.35528688974986311</v>
      </c>
      <c r="BT124" s="27">
        <f t="shared" si="312"/>
        <v>-0.57266539513461989</v>
      </c>
      <c r="BZ124" t="str">
        <f t="shared" si="323"/>
        <v>24 Business, media and public service professionals</v>
      </c>
      <c r="CA124" s="68">
        <f t="shared" si="313"/>
        <v>0.23789942663729824</v>
      </c>
      <c r="CB124" s="68">
        <f t="shared" si="313"/>
        <v>-6.7434648803054387E-2</v>
      </c>
      <c r="CC124" s="68">
        <f t="shared" si="313"/>
        <v>-0.1313247895438443</v>
      </c>
      <c r="CD124" s="68">
        <f t="shared" si="313"/>
        <v>-0.59093274780201765</v>
      </c>
      <c r="CE124" s="68">
        <f t="shared" si="314"/>
        <v>-0.72225753734586196</v>
      </c>
      <c r="CK124" t="str">
        <f t="shared" si="324"/>
        <v>24 Business, media and public service professionals</v>
      </c>
      <c r="CL124" s="68">
        <f t="shared" si="315"/>
        <v>0.13125768350654138</v>
      </c>
      <c r="CM124" s="68">
        <f t="shared" si="315"/>
        <v>-9.002303608854062E-2</v>
      </c>
      <c r="CN124" s="68">
        <f t="shared" si="315"/>
        <v>2.4536924010105432E-2</v>
      </c>
      <c r="CO124" s="68">
        <f t="shared" si="315"/>
        <v>-2.020036232814737E-2</v>
      </c>
      <c r="CP124" s="68">
        <f t="shared" si="316"/>
        <v>4.3365616819580621E-3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7.7812771587246227E-2</v>
      </c>
      <c r="C125" s="27">
        <f t="shared" si="299"/>
        <v>1.0289767821062779E-2</v>
      </c>
      <c r="D125" s="27">
        <f t="shared" si="299"/>
        <v>6.0433615664646889E-2</v>
      </c>
      <c r="E125" s="27">
        <f t="shared" si="299"/>
        <v>0.15390549111334301</v>
      </c>
      <c r="F125" s="27">
        <f t="shared" si="300"/>
        <v>0.2143391067779899</v>
      </c>
      <c r="L125" t="str">
        <f t="shared" si="317"/>
        <v>31 Science, engineering and technology associate professionals</v>
      </c>
      <c r="M125" s="27">
        <f t="shared" si="301"/>
        <v>0.31494847988300856</v>
      </c>
      <c r="N125" s="27">
        <f t="shared" si="301"/>
        <v>8.3074010095350648E-2</v>
      </c>
      <c r="O125" s="27">
        <f t="shared" si="301"/>
        <v>0.16854416338174794</v>
      </c>
      <c r="P125" s="27">
        <f t="shared" si="301"/>
        <v>0.44463119908737103</v>
      </c>
      <c r="Q125" s="27">
        <f t="shared" si="302"/>
        <v>0.61317536246911897</v>
      </c>
      <c r="W125" t="str">
        <f t="shared" si="318"/>
        <v>31 Science, engineering and technology associate professionals</v>
      </c>
      <c r="X125" s="27">
        <f t="shared" si="303"/>
        <v>0.6456730005563851</v>
      </c>
      <c r="Y125" s="27">
        <f t="shared" si="303"/>
        <v>0.36559460201822702</v>
      </c>
      <c r="Z125" s="27">
        <f t="shared" si="303"/>
        <v>-0.11979390864635286</v>
      </c>
      <c r="AA125" s="27">
        <f t="shared" si="303"/>
        <v>0.58138473268754343</v>
      </c>
      <c r="AB125" s="27">
        <f t="shared" si="304"/>
        <v>0.46159082404119056</v>
      </c>
      <c r="AH125" t="str">
        <f t="shared" si="319"/>
        <v>31 Science, engineering and technology associate professionals</v>
      </c>
      <c r="AI125" s="27">
        <f t="shared" si="305"/>
        <v>0.12004363789862527</v>
      </c>
      <c r="AJ125" s="27">
        <f t="shared" si="305"/>
        <v>8.5059359785111033E-2</v>
      </c>
      <c r="AK125" s="27">
        <f t="shared" si="305"/>
        <v>2.7954328333101852E-2</v>
      </c>
      <c r="AL125" s="27">
        <f t="shared" si="305"/>
        <v>0.21740084966327777</v>
      </c>
      <c r="AM125" s="27">
        <f t="shared" si="306"/>
        <v>0.24535517799637963</v>
      </c>
      <c r="AS125" t="str">
        <f t="shared" si="320"/>
        <v>31 Science, engineering and technology associate professionals</v>
      </c>
      <c r="AT125" s="27">
        <f t="shared" si="307"/>
        <v>0.15784563092323467</v>
      </c>
      <c r="AU125" s="27">
        <f t="shared" si="307"/>
        <v>9.0537608116730173E-2</v>
      </c>
      <c r="AV125" s="27">
        <f t="shared" si="307"/>
        <v>-0.16777425679065927</v>
      </c>
      <c r="AW125" s="27">
        <f t="shared" si="307"/>
        <v>3.7158072616216842E-3</v>
      </c>
      <c r="AX125" s="27">
        <f t="shared" si="308"/>
        <v>-0.16405844952903759</v>
      </c>
      <c r="BD125" t="str">
        <f t="shared" si="321"/>
        <v>31 Science, engineering and technology associate professionals</v>
      </c>
      <c r="BE125" s="27">
        <f t="shared" si="309"/>
        <v>0.11585901123997178</v>
      </c>
      <c r="BF125" s="27">
        <f t="shared" si="309"/>
        <v>3.0137476775695005E-2</v>
      </c>
      <c r="BG125" s="27">
        <f t="shared" si="309"/>
        <v>-0.25080264970231969</v>
      </c>
      <c r="BH125" s="27">
        <f t="shared" si="309"/>
        <v>-0.24547935188761438</v>
      </c>
      <c r="BI125" s="27">
        <f t="shared" si="310"/>
        <v>-0.49628200158993407</v>
      </c>
      <c r="BO125" t="str">
        <f t="shared" si="322"/>
        <v>31 Science, engineering and technology associate professionals</v>
      </c>
      <c r="BP125" s="27">
        <f t="shared" si="311"/>
        <v>0.12881509158679161</v>
      </c>
      <c r="BQ125" s="27">
        <f t="shared" si="311"/>
        <v>0.14235586986664495</v>
      </c>
      <c r="BR125" s="27">
        <f t="shared" si="311"/>
        <v>-0.23037668089156838</v>
      </c>
      <c r="BS125" s="27">
        <f t="shared" si="311"/>
        <v>-2.5835762254574623E-2</v>
      </c>
      <c r="BT125" s="27">
        <f t="shared" si="312"/>
        <v>-0.256212443146143</v>
      </c>
      <c r="BZ125" t="str">
        <f t="shared" si="323"/>
        <v>31 Science, engineering and technology associate professionals</v>
      </c>
      <c r="CA125" s="68">
        <f t="shared" si="313"/>
        <v>0.17571725983301589</v>
      </c>
      <c r="CB125" s="68">
        <f t="shared" si="313"/>
        <v>2.2444990729705516E-2</v>
      </c>
      <c r="CC125" s="68">
        <f t="shared" si="313"/>
        <v>-0.13323965361457923</v>
      </c>
      <c r="CD125" s="68">
        <f t="shared" si="313"/>
        <v>-0.19419050915807179</v>
      </c>
      <c r="CE125" s="68">
        <f t="shared" si="314"/>
        <v>-0.32743016277265102</v>
      </c>
      <c r="CK125" t="str">
        <f t="shared" si="324"/>
        <v>31 Science, engineering and technology associate professionals</v>
      </c>
      <c r="CL125" s="68">
        <f t="shared" si="315"/>
        <v>7.3439220162234059E-2</v>
      </c>
      <c r="CM125" s="68">
        <f t="shared" si="315"/>
        <v>-1.9609441570080655E-2</v>
      </c>
      <c r="CN125" s="68">
        <f t="shared" si="315"/>
        <v>1.4167840708290746E-2</v>
      </c>
      <c r="CO125" s="68">
        <f t="shared" si="315"/>
        <v>7.8889354287650426E-2</v>
      </c>
      <c r="CP125" s="68">
        <f t="shared" si="316"/>
        <v>9.3057194995941173E-2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1.569154557881557E-2</v>
      </c>
      <c r="C126" s="27">
        <f t="shared" si="299"/>
        <v>-8.0189902958227102E-3</v>
      </c>
      <c r="D126" s="27">
        <f t="shared" si="299"/>
        <v>3.4994515169372235E-2</v>
      </c>
      <c r="E126" s="27">
        <f t="shared" si="299"/>
        <v>4.3606746029370522E-2</v>
      </c>
      <c r="F126" s="27">
        <f t="shared" si="300"/>
        <v>7.860126119874275E-2</v>
      </c>
      <c r="L126" t="str">
        <f t="shared" si="317"/>
        <v>32 Health and social care associate professionals</v>
      </c>
      <c r="M126" s="27">
        <f t="shared" si="301"/>
        <v>0.27568960234502338</v>
      </c>
      <c r="N126" s="27">
        <f t="shared" si="301"/>
        <v>-6.39607250712384E-2</v>
      </c>
      <c r="O126" s="27">
        <f t="shared" si="301"/>
        <v>0.84308254897635027</v>
      </c>
      <c r="P126" s="27">
        <f t="shared" si="301"/>
        <v>0.95869264965885348</v>
      </c>
      <c r="Q126" s="27">
        <f t="shared" si="302"/>
        <v>1.8017751986352037</v>
      </c>
      <c r="W126" t="str">
        <f t="shared" si="318"/>
        <v>32 Health and social care associate professionals</v>
      </c>
      <c r="X126" s="27">
        <f t="shared" si="303"/>
        <v>0.49089276845701013</v>
      </c>
      <c r="Y126" s="27">
        <f t="shared" si="303"/>
        <v>0.23505037075538571</v>
      </c>
      <c r="Z126" s="27">
        <f t="shared" si="303"/>
        <v>1.7214689487126313</v>
      </c>
      <c r="AA126" s="27">
        <f t="shared" si="303"/>
        <v>1.748752415228183</v>
      </c>
      <c r="AB126" s="27">
        <f t="shared" si="304"/>
        <v>3.4702213639408144</v>
      </c>
      <c r="AH126" t="str">
        <f t="shared" si="319"/>
        <v>32 Health and social care associate professionals</v>
      </c>
      <c r="AI126" s="27">
        <f t="shared" si="305"/>
        <v>-9.6002715787957049E-2</v>
      </c>
      <c r="AJ126" s="27">
        <f t="shared" si="305"/>
        <v>5.0578528027791059E-2</v>
      </c>
      <c r="AK126" s="27">
        <f t="shared" si="305"/>
        <v>9.9714908055840157E-2</v>
      </c>
      <c r="AL126" s="27">
        <f t="shared" si="305"/>
        <v>-0.43039434979854885</v>
      </c>
      <c r="AM126" s="27">
        <f t="shared" si="306"/>
        <v>-0.33067944174270869</v>
      </c>
      <c r="AS126" t="str">
        <f t="shared" si="320"/>
        <v>32 Health and social care associate professionals</v>
      </c>
      <c r="AT126" s="27">
        <f t="shared" si="307"/>
        <v>5.8899838816661609E-2</v>
      </c>
      <c r="AU126" s="27">
        <f t="shared" si="307"/>
        <v>9.0814557026472675E-2</v>
      </c>
      <c r="AV126" s="27">
        <f t="shared" si="307"/>
        <v>0.18045094615026114</v>
      </c>
      <c r="AW126" s="27">
        <f t="shared" si="307"/>
        <v>0.16727078905853265</v>
      </c>
      <c r="AX126" s="27">
        <f t="shared" si="308"/>
        <v>0.34772173520879379</v>
      </c>
      <c r="BD126" t="str">
        <f t="shared" si="321"/>
        <v>32 Health and social care associate professionals</v>
      </c>
      <c r="BE126" s="27">
        <f t="shared" si="309"/>
        <v>0.21291132904869059</v>
      </c>
      <c r="BF126" s="27">
        <f t="shared" si="309"/>
        <v>2.9047220240251193E-2</v>
      </c>
      <c r="BG126" s="27">
        <f t="shared" si="309"/>
        <v>1.1846420777443127</v>
      </c>
      <c r="BH126" s="27">
        <f t="shared" si="309"/>
        <v>0.70351726317058327</v>
      </c>
      <c r="BI126" s="27">
        <f t="shared" si="310"/>
        <v>1.888159340914896</v>
      </c>
      <c r="BO126" t="str">
        <f t="shared" si="322"/>
        <v>32 Health and social care associate professionals</v>
      </c>
      <c r="BP126" s="27">
        <f t="shared" si="311"/>
        <v>0.20626404010542565</v>
      </c>
      <c r="BQ126" s="27">
        <f t="shared" si="311"/>
        <v>-0.12464688715360084</v>
      </c>
      <c r="BR126" s="27">
        <f t="shared" si="311"/>
        <v>0.73215747220563454</v>
      </c>
      <c r="BS126" s="27">
        <f t="shared" si="311"/>
        <v>-8.3616809576249951E-2</v>
      </c>
      <c r="BT126" s="27">
        <f t="shared" si="312"/>
        <v>0.64854066262938459</v>
      </c>
      <c r="BZ126" t="str">
        <f t="shared" si="323"/>
        <v>32 Health and social care associate professionals</v>
      </c>
      <c r="CA126" s="68">
        <f t="shared" si="313"/>
        <v>2.8163062039034403E-2</v>
      </c>
      <c r="CB126" s="68">
        <f t="shared" si="313"/>
        <v>-0.10315788928812464</v>
      </c>
      <c r="CC126" s="68">
        <f t="shared" si="313"/>
        <v>0.12817165977803191</v>
      </c>
      <c r="CD126" s="68">
        <f t="shared" si="313"/>
        <v>-0.14754536614518066</v>
      </c>
      <c r="CE126" s="68">
        <f t="shared" si="314"/>
        <v>-1.9373706367148746E-2</v>
      </c>
      <c r="CK126" t="str">
        <f t="shared" si="324"/>
        <v>32 Health and social care associate professionals</v>
      </c>
      <c r="CL126" s="68">
        <f t="shared" si="315"/>
        <v>1.4594227148713973E-2</v>
      </c>
      <c r="CM126" s="68">
        <f t="shared" si="315"/>
        <v>-2.0555717101618465E-2</v>
      </c>
      <c r="CN126" s="68">
        <f t="shared" si="315"/>
        <v>2.662585610199468E-2</v>
      </c>
      <c r="CO126" s="68">
        <f t="shared" si="315"/>
        <v>2.3017357930047166E-3</v>
      </c>
      <c r="CP126" s="68">
        <f t="shared" si="316"/>
        <v>2.8927591894999397E-2</v>
      </c>
    </row>
    <row r="127" spans="1:94" x14ac:dyDescent="0.2">
      <c r="A127" t="str">
        <f t="shared" si="298"/>
        <v>33 Protective service occupations</v>
      </c>
      <c r="B127" s="27">
        <f t="shared" si="299"/>
        <v>1.6161646457628839E-3</v>
      </c>
      <c r="C127" s="27">
        <f t="shared" si="299"/>
        <v>2.3545697393825664E-3</v>
      </c>
      <c r="D127" s="27">
        <f t="shared" si="299"/>
        <v>5.4764888146438505E-3</v>
      </c>
      <c r="E127" s="27">
        <f t="shared" si="299"/>
        <v>1.3148612639411788E-2</v>
      </c>
      <c r="F127" s="27">
        <f t="shared" si="300"/>
        <v>1.8625101454055638E-2</v>
      </c>
      <c r="L127" t="str">
        <f t="shared" si="317"/>
        <v>33 Protective service occupations</v>
      </c>
      <c r="M127" s="27">
        <f t="shared" si="301"/>
        <v>2.2353458407364635E-2</v>
      </c>
      <c r="N127" s="27">
        <f t="shared" si="301"/>
        <v>2.2262305938668958E-2</v>
      </c>
      <c r="O127" s="27">
        <f t="shared" si="301"/>
        <v>2.1648177643319777E-2</v>
      </c>
      <c r="P127" s="27">
        <f t="shared" si="301"/>
        <v>0.12673282126700985</v>
      </c>
      <c r="Q127" s="27">
        <f t="shared" si="302"/>
        <v>0.14838099891032963</v>
      </c>
      <c r="W127" t="str">
        <f t="shared" si="318"/>
        <v>33 Protective service occupations</v>
      </c>
      <c r="X127" s="27">
        <f t="shared" si="303"/>
        <v>2.4786865540245451E-2</v>
      </c>
      <c r="Y127" s="27">
        <f t="shared" si="303"/>
        <v>0.22257048197214768</v>
      </c>
      <c r="Z127" s="27">
        <f t="shared" si="303"/>
        <v>-8.9786442076121631E-2</v>
      </c>
      <c r="AA127" s="27">
        <f t="shared" si="303"/>
        <v>0.52359073908273923</v>
      </c>
      <c r="AB127" s="27">
        <f t="shared" si="304"/>
        <v>0.4338042970066176</v>
      </c>
      <c r="AH127" t="str">
        <f t="shared" si="319"/>
        <v>33 Protective service occupations</v>
      </c>
      <c r="AI127" s="27">
        <f t="shared" si="305"/>
        <v>-5.9703035916340852E-3</v>
      </c>
      <c r="AJ127" s="27">
        <f t="shared" si="305"/>
        <v>5.1403352240791622E-2</v>
      </c>
      <c r="AK127" s="27">
        <f t="shared" si="305"/>
        <v>-1.9722336361021553E-2</v>
      </c>
      <c r="AL127" s="27">
        <f t="shared" si="305"/>
        <v>0.11544133184772148</v>
      </c>
      <c r="AM127" s="27">
        <f t="shared" si="306"/>
        <v>9.5718995486699932E-2</v>
      </c>
      <c r="AS127" t="str">
        <f t="shared" si="320"/>
        <v>33 Protective service occupations</v>
      </c>
      <c r="AT127" s="27">
        <f t="shared" si="307"/>
        <v>-4.4332931541645471E-2</v>
      </c>
      <c r="AU127" s="27">
        <f t="shared" si="307"/>
        <v>4.3477714887423968E-2</v>
      </c>
      <c r="AV127" s="27">
        <f t="shared" si="307"/>
        <v>-5.3646117828367923E-2</v>
      </c>
      <c r="AW127" s="27">
        <f t="shared" si="307"/>
        <v>4.6926159834641212E-2</v>
      </c>
      <c r="AX127" s="27">
        <f t="shared" si="308"/>
        <v>-6.7199579937267107E-3</v>
      </c>
      <c r="BD127" t="str">
        <f t="shared" si="321"/>
        <v>33 Protective service occupations</v>
      </c>
      <c r="BE127" s="27">
        <f t="shared" si="309"/>
        <v>-0.1491693844144949</v>
      </c>
      <c r="BF127" s="27">
        <f t="shared" si="309"/>
        <v>-2.2001162101205174E-2</v>
      </c>
      <c r="BG127" s="27">
        <f t="shared" si="309"/>
        <v>-7.1236999463478279E-2</v>
      </c>
      <c r="BH127" s="27">
        <f t="shared" si="309"/>
        <v>-4.014381016371027E-2</v>
      </c>
      <c r="BI127" s="27">
        <f t="shared" si="310"/>
        <v>-0.11138080962718855</v>
      </c>
      <c r="BO127" t="str">
        <f t="shared" si="322"/>
        <v>33 Protective service occupations</v>
      </c>
      <c r="BP127" s="27">
        <f t="shared" si="311"/>
        <v>-0.15224994502317313</v>
      </c>
      <c r="BQ127" s="27">
        <f t="shared" si="311"/>
        <v>8.6968404852609593E-2</v>
      </c>
      <c r="BR127" s="27">
        <f t="shared" si="311"/>
        <v>-0.27016727603810364</v>
      </c>
      <c r="BS127" s="27">
        <f t="shared" si="311"/>
        <v>-0.15858458946354914</v>
      </c>
      <c r="BT127" s="27">
        <f t="shared" si="312"/>
        <v>-0.42875186550165278</v>
      </c>
      <c r="BZ127" t="str">
        <f t="shared" si="323"/>
        <v>33 Protective service occupations</v>
      </c>
      <c r="CA127" s="68">
        <f t="shared" si="313"/>
        <v>-8.8988859099401574E-2</v>
      </c>
      <c r="CB127" s="68">
        <f t="shared" si="313"/>
        <v>-2.3514284592690782E-2</v>
      </c>
      <c r="CC127" s="68">
        <f t="shared" si="313"/>
        <v>-9.6828080051915122E-2</v>
      </c>
      <c r="CD127" s="68">
        <f t="shared" si="313"/>
        <v>-8.8358589014203182E-2</v>
      </c>
      <c r="CE127" s="68">
        <f t="shared" si="314"/>
        <v>-0.1851866690661183</v>
      </c>
      <c r="CK127" t="str">
        <f t="shared" si="324"/>
        <v>33 Protective service occupations</v>
      </c>
      <c r="CL127" s="68">
        <f t="shared" si="315"/>
        <v>-2.1190137135031484E-2</v>
      </c>
      <c r="CM127" s="68">
        <f t="shared" si="315"/>
        <v>-2.055644986502092E-2</v>
      </c>
      <c r="CN127" s="68">
        <f t="shared" si="315"/>
        <v>-3.1650400852508684E-2</v>
      </c>
      <c r="CO127" s="68">
        <f t="shared" si="315"/>
        <v>-2.1532993920262561E-3</v>
      </c>
      <c r="CP127" s="68">
        <f t="shared" si="316"/>
        <v>-3.380370024453494E-2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2.4311594328118982E-2</v>
      </c>
      <c r="C128" s="27">
        <f t="shared" si="299"/>
        <v>2.2944255006609765E-2</v>
      </c>
      <c r="D128" s="27">
        <f t="shared" si="299"/>
        <v>3.7365933916273492E-2</v>
      </c>
      <c r="E128" s="27">
        <f t="shared" si="299"/>
        <v>6.6727431420016553E-2</v>
      </c>
      <c r="F128" s="27">
        <f t="shared" si="300"/>
        <v>0.10409336533629004</v>
      </c>
      <c r="L128" t="str">
        <f t="shared" si="317"/>
        <v>34 Culture, media and sports occupations</v>
      </c>
      <c r="M128" s="27">
        <f t="shared" si="301"/>
        <v>8.6889821439084747E-2</v>
      </c>
      <c r="N128" s="27">
        <f t="shared" si="301"/>
        <v>0.48283333904062498</v>
      </c>
      <c r="O128" s="27">
        <f t="shared" si="301"/>
        <v>0.18081454501054584</v>
      </c>
      <c r="P128" s="27">
        <f t="shared" si="301"/>
        <v>0.66544064086683941</v>
      </c>
      <c r="Q128" s="27">
        <f t="shared" si="302"/>
        <v>0.84625518587738524</v>
      </c>
      <c r="W128" t="str">
        <f t="shared" si="318"/>
        <v>34 Culture, media and sports occupations</v>
      </c>
      <c r="X128" s="27">
        <f t="shared" si="303"/>
        <v>-0.18873631605788121</v>
      </c>
      <c r="Y128" s="27">
        <f t="shared" si="303"/>
        <v>1.090751476297517</v>
      </c>
      <c r="Z128" s="27">
        <f t="shared" si="303"/>
        <v>-0.71978264077939613</v>
      </c>
      <c r="AA128" s="27">
        <f t="shared" si="303"/>
        <v>0.38429575317594811</v>
      </c>
      <c r="AB128" s="27">
        <f t="shared" si="304"/>
        <v>-0.33548688760344803</v>
      </c>
      <c r="AH128" t="str">
        <f t="shared" si="319"/>
        <v>34 Culture, media and sports occupations</v>
      </c>
      <c r="AI128" s="27">
        <f t="shared" si="305"/>
        <v>-1.5429370197085124E-2</v>
      </c>
      <c r="AJ128" s="27">
        <f t="shared" si="305"/>
        <v>0.13276698466654946</v>
      </c>
      <c r="AK128" s="27">
        <f t="shared" si="305"/>
        <v>-8.3329006674584094E-2</v>
      </c>
      <c r="AL128" s="27">
        <f t="shared" si="305"/>
        <v>0.14234439853108516</v>
      </c>
      <c r="AM128" s="27">
        <f t="shared" si="306"/>
        <v>5.9015391856501065E-2</v>
      </c>
      <c r="AS128" t="str">
        <f t="shared" si="320"/>
        <v>34 Culture, media and sports occupations</v>
      </c>
      <c r="AT128" s="27">
        <f t="shared" si="307"/>
        <v>-6.8985952073198242E-2</v>
      </c>
      <c r="AU128" s="27">
        <f t="shared" si="307"/>
        <v>0.1167250789687535</v>
      </c>
      <c r="AV128" s="27">
        <f t="shared" si="307"/>
        <v>-0.15408115985142767</v>
      </c>
      <c r="AW128" s="27">
        <f t="shared" si="307"/>
        <v>-7.546484512941265E-3</v>
      </c>
      <c r="AX128" s="27">
        <f t="shared" si="308"/>
        <v>-0.16162764436436894</v>
      </c>
      <c r="BD128" t="str">
        <f t="shared" si="321"/>
        <v>34 Culture, media and sports occupations</v>
      </c>
      <c r="BE128" s="27">
        <f t="shared" si="309"/>
        <v>-6.6932246365492221E-2</v>
      </c>
      <c r="BF128" s="27">
        <f t="shared" si="309"/>
        <v>0.13275065625001781</v>
      </c>
      <c r="BG128" s="27">
        <f t="shared" si="309"/>
        <v>-0.25123550773163283</v>
      </c>
      <c r="BH128" s="27">
        <f t="shared" si="309"/>
        <v>4.4894462590207018E-2</v>
      </c>
      <c r="BI128" s="27">
        <f t="shared" si="310"/>
        <v>-0.20634104514142582</v>
      </c>
      <c r="BO128" t="str">
        <f t="shared" si="322"/>
        <v>34 Culture, media and sports occupations</v>
      </c>
      <c r="BP128" s="27">
        <f t="shared" si="311"/>
        <v>-0.16080336757822244</v>
      </c>
      <c r="BQ128" s="27">
        <f t="shared" si="311"/>
        <v>7.5677162276255983E-2</v>
      </c>
      <c r="BR128" s="27">
        <f t="shared" si="311"/>
        <v>-0.2799595507638386</v>
      </c>
      <c r="BS128" s="27">
        <f t="shared" si="311"/>
        <v>-0.22255528402219327</v>
      </c>
      <c r="BT128" s="27">
        <f t="shared" si="312"/>
        <v>-0.50251483478603187</v>
      </c>
      <c r="BZ128" t="str">
        <f t="shared" si="323"/>
        <v>34 Culture, media and sports occupations</v>
      </c>
      <c r="CA128" s="68">
        <f t="shared" si="313"/>
        <v>-5.6235816524283444E-2</v>
      </c>
      <c r="CB128" s="68">
        <f t="shared" si="313"/>
        <v>-0.10156016774588428</v>
      </c>
      <c r="CC128" s="68">
        <f t="shared" si="313"/>
        <v>-0.23203635500304909</v>
      </c>
      <c r="CD128" s="68">
        <f t="shared" si="313"/>
        <v>-0.19894245706672342</v>
      </c>
      <c r="CE128" s="68">
        <f t="shared" si="314"/>
        <v>-0.43097881206977251</v>
      </c>
      <c r="CK128" t="str">
        <f t="shared" si="324"/>
        <v>34 Culture, media and sports occupations</v>
      </c>
      <c r="CL128" s="68">
        <f t="shared" si="315"/>
        <v>4.1883819240206704E-2</v>
      </c>
      <c r="CM128" s="68">
        <f t="shared" si="315"/>
        <v>-3.0030845575382964E-2</v>
      </c>
      <c r="CN128" s="68">
        <f t="shared" si="315"/>
        <v>-2.9126969300349886E-2</v>
      </c>
      <c r="CO128" s="68">
        <f t="shared" si="315"/>
        <v>-5.7048519051316166E-2</v>
      </c>
      <c r="CP128" s="68">
        <f t="shared" si="316"/>
        <v>-8.6175488351666052E-2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8.338467645087394E-2</v>
      </c>
      <c r="C129" s="27">
        <f t="shared" si="299"/>
        <v>4.0717555591389121E-3</v>
      </c>
      <c r="D129" s="27">
        <f t="shared" si="299"/>
        <v>0.11957950991198601</v>
      </c>
      <c r="E129" s="27">
        <f t="shared" si="299"/>
        <v>0.18965215776084432</v>
      </c>
      <c r="F129" s="27">
        <f t="shared" si="300"/>
        <v>0.30923166767283033</v>
      </c>
      <c r="L129" t="str">
        <f t="shared" si="317"/>
        <v>35 Business and public service associate professionals</v>
      </c>
      <c r="M129" s="27">
        <f t="shared" si="301"/>
        <v>0.86495545485266145</v>
      </c>
      <c r="N129" s="27">
        <f t="shared" si="301"/>
        <v>-0.13037174754816272</v>
      </c>
      <c r="O129" s="27">
        <f t="shared" si="301"/>
        <v>1.126055355060914</v>
      </c>
      <c r="P129" s="27">
        <f t="shared" si="301"/>
        <v>1.5693132735650508</v>
      </c>
      <c r="Q129" s="27">
        <f t="shared" si="302"/>
        <v>2.6953686286259648</v>
      </c>
      <c r="W129" t="str">
        <f t="shared" si="318"/>
        <v>35 Business and public service associate professionals</v>
      </c>
      <c r="X129" s="27">
        <f t="shared" si="303"/>
        <v>0.729920947556149</v>
      </c>
      <c r="Y129" s="27">
        <f t="shared" si="303"/>
        <v>0.7090850308963681</v>
      </c>
      <c r="Z129" s="27">
        <f t="shared" si="303"/>
        <v>2.5150455208587275E-2</v>
      </c>
      <c r="AA129" s="27">
        <f t="shared" si="303"/>
        <v>1.1589242333383751</v>
      </c>
      <c r="AB129" s="27">
        <f t="shared" si="304"/>
        <v>1.1840746885469624</v>
      </c>
      <c r="AH129" t="str">
        <f t="shared" si="319"/>
        <v>35 Business and public service associate professionals</v>
      </c>
      <c r="AI129" s="27">
        <f t="shared" si="305"/>
        <v>0.1101574462676167</v>
      </c>
      <c r="AJ129" s="27">
        <f t="shared" si="305"/>
        <v>0.28905664675383669</v>
      </c>
      <c r="AK129" s="27">
        <f t="shared" si="305"/>
        <v>4.2369363212249933E-2</v>
      </c>
      <c r="AL129" s="27">
        <f t="shared" si="305"/>
        <v>0.4466928446187084</v>
      </c>
      <c r="AM129" s="27">
        <f t="shared" si="306"/>
        <v>0.48906220783095833</v>
      </c>
      <c r="AS129" t="str">
        <f t="shared" si="320"/>
        <v>35 Business and public service associate professionals</v>
      </c>
      <c r="AT129" s="27">
        <f t="shared" si="307"/>
        <v>9.0839380178733942E-2</v>
      </c>
      <c r="AU129" s="27">
        <f t="shared" si="307"/>
        <v>0.20373718383140105</v>
      </c>
      <c r="AV129" s="27">
        <f t="shared" si="307"/>
        <v>1.9815300223379406E-2</v>
      </c>
      <c r="AW129" s="27">
        <f t="shared" si="307"/>
        <v>0.32818666587108591</v>
      </c>
      <c r="AX129" s="27">
        <f t="shared" si="308"/>
        <v>0.34800196609446532</v>
      </c>
      <c r="BD129" t="str">
        <f t="shared" si="321"/>
        <v>35 Business and public service associate professionals</v>
      </c>
      <c r="BE129" s="27">
        <f t="shared" si="309"/>
        <v>-1.0378756993705274E-2</v>
      </c>
      <c r="BF129" s="27">
        <f t="shared" si="309"/>
        <v>-5.6729412210778207E-2</v>
      </c>
      <c r="BG129" s="27">
        <f t="shared" si="309"/>
        <v>0.1252915616920518</v>
      </c>
      <c r="BH129" s="27">
        <f t="shared" si="309"/>
        <v>-4.4980290205159257E-2</v>
      </c>
      <c r="BI129" s="27">
        <f t="shared" si="310"/>
        <v>8.0311271486892544E-2</v>
      </c>
      <c r="BO129" t="str">
        <f t="shared" si="322"/>
        <v>35 Business and public service associate professionals</v>
      </c>
      <c r="BP129" s="27">
        <f t="shared" si="311"/>
        <v>-1.7255974289393627E-2</v>
      </c>
      <c r="BQ129" s="27">
        <f t="shared" si="311"/>
        <v>6.562087332324662E-2</v>
      </c>
      <c r="BR129" s="27">
        <f t="shared" si="311"/>
        <v>-0.45423242641524286</v>
      </c>
      <c r="BS129" s="27">
        <f t="shared" si="311"/>
        <v>-0.69927853540658624</v>
      </c>
      <c r="BT129" s="27">
        <f t="shared" si="312"/>
        <v>-1.1535109618218291</v>
      </c>
      <c r="BZ129" t="str">
        <f t="shared" si="323"/>
        <v>35 Business and public service associate professionals</v>
      </c>
      <c r="CA129" s="68">
        <f t="shared" si="313"/>
        <v>-1.9345239766530131E-2</v>
      </c>
      <c r="CB129" s="68">
        <f t="shared" si="313"/>
        <v>-0.32549500721422575</v>
      </c>
      <c r="CC129" s="68">
        <f t="shared" si="313"/>
        <v>-0.32596722509530096</v>
      </c>
      <c r="CD129" s="68">
        <f t="shared" si="313"/>
        <v>-0.68054451941608307</v>
      </c>
      <c r="CE129" s="68">
        <f t="shared" si="314"/>
        <v>-1.006511744511384</v>
      </c>
      <c r="CK129" t="str">
        <f t="shared" si="324"/>
        <v>35 Business and public service associate professionals</v>
      </c>
      <c r="CL129" s="68">
        <f t="shared" si="315"/>
        <v>5.4906541279862719E-2</v>
      </c>
      <c r="CM129" s="68">
        <f t="shared" si="315"/>
        <v>-0.15118020580238467</v>
      </c>
      <c r="CN129" s="68">
        <f t="shared" si="315"/>
        <v>-7.5888875739821227E-2</v>
      </c>
      <c r="CO129" s="68">
        <f t="shared" si="315"/>
        <v>2.0347131848367117E-2</v>
      </c>
      <c r="CP129" s="68">
        <f t="shared" si="316"/>
        <v>-5.554174389145411E-2</v>
      </c>
    </row>
    <row r="130" spans="1:94" x14ac:dyDescent="0.2">
      <c r="A130" t="str">
        <f t="shared" si="298"/>
        <v>41 Administrative occupations</v>
      </c>
      <c r="B130" s="27">
        <f t="shared" si="299"/>
        <v>2.6747643572633845E-2</v>
      </c>
      <c r="C130" s="27">
        <f t="shared" si="299"/>
        <v>-2.9149427397384131E-3</v>
      </c>
      <c r="D130" s="27">
        <f t="shared" si="299"/>
        <v>8.8208018779147634E-2</v>
      </c>
      <c r="E130" s="27">
        <f t="shared" si="299"/>
        <v>0.14031249056642142</v>
      </c>
      <c r="F130" s="27">
        <f t="shared" si="300"/>
        <v>0.22852050934556906</v>
      </c>
      <c r="L130" t="str">
        <f t="shared" si="317"/>
        <v>41 Administrative occupations</v>
      </c>
      <c r="M130" s="27">
        <f t="shared" si="301"/>
        <v>0.53678265249499368</v>
      </c>
      <c r="N130" s="27">
        <f t="shared" si="301"/>
        <v>-3.9044469301083851E-2</v>
      </c>
      <c r="O130" s="27">
        <f t="shared" si="301"/>
        <v>1.0203366793120003</v>
      </c>
      <c r="P130" s="27">
        <f t="shared" si="301"/>
        <v>1.36192029961994</v>
      </c>
      <c r="Q130" s="27">
        <f t="shared" si="302"/>
        <v>2.3822569789319403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1.1989172715338654</v>
      </c>
      <c r="Z130" s="27">
        <f t="shared" si="303"/>
        <v>0.94838417030243605</v>
      </c>
      <c r="AA130" s="27">
        <f t="shared" si="303"/>
        <v>1.9199751151270608</v>
      </c>
      <c r="AB130" s="27">
        <f t="shared" si="304"/>
        <v>2.8683592854294968</v>
      </c>
      <c r="AH130" t="str">
        <f t="shared" si="319"/>
        <v>41 Administrative occupations</v>
      </c>
      <c r="AI130" s="27">
        <f t="shared" si="305"/>
        <v>0.13946236460835504</v>
      </c>
      <c r="AJ130" s="27">
        <f t="shared" si="305"/>
        <v>0.58018076481083458</v>
      </c>
      <c r="AK130" s="27">
        <f t="shared" si="305"/>
        <v>0.24134897242924369</v>
      </c>
      <c r="AL130" s="27">
        <f t="shared" si="305"/>
        <v>0.74982429975355203</v>
      </c>
      <c r="AM130" s="27">
        <f t="shared" si="306"/>
        <v>0.99117327218279572</v>
      </c>
      <c r="AS130" t="str">
        <f t="shared" si="320"/>
        <v>41 Administrative occupations</v>
      </c>
      <c r="AT130" s="27">
        <f t="shared" si="307"/>
        <v>9.3039738681879314E-2</v>
      </c>
      <c r="AU130" s="27">
        <f t="shared" si="307"/>
        <v>0.40342216651349627</v>
      </c>
      <c r="AV130" s="27">
        <f t="shared" si="307"/>
        <v>9.6000817423604445E-2</v>
      </c>
      <c r="AW130" s="27">
        <f t="shared" si="307"/>
        <v>0.59332234507150083</v>
      </c>
      <c r="AX130" s="27">
        <f t="shared" si="308"/>
        <v>0.68932316249510528</v>
      </c>
      <c r="BD130" t="str">
        <f t="shared" si="321"/>
        <v>41 Administrative occupations</v>
      </c>
      <c r="BE130" s="27">
        <f t="shared" si="309"/>
        <v>-0.83454082969855392</v>
      </c>
      <c r="BF130" s="27">
        <f t="shared" si="309"/>
        <v>0.14758667031963313</v>
      </c>
      <c r="BG130" s="27">
        <f t="shared" si="309"/>
        <v>0.49833646217508054</v>
      </c>
      <c r="BH130" s="27">
        <f t="shared" si="309"/>
        <v>-0.70277450051901358</v>
      </c>
      <c r="BI130" s="27">
        <f t="shared" si="310"/>
        <v>-0.20443803834393304</v>
      </c>
      <c r="BO130" t="str">
        <f t="shared" si="322"/>
        <v>41 Administrative occupations</v>
      </c>
      <c r="BP130" s="27">
        <f t="shared" si="311"/>
        <v>-0.72870618369206142</v>
      </c>
      <c r="BQ130" s="27">
        <f t="shared" si="311"/>
        <v>-0.57615956358664455</v>
      </c>
      <c r="BR130" s="27">
        <f t="shared" si="311"/>
        <v>-0.30294214018326215</v>
      </c>
      <c r="BS130" s="27">
        <f t="shared" si="311"/>
        <v>-2.7956282702985211</v>
      </c>
      <c r="BT130" s="27">
        <f t="shared" si="312"/>
        <v>-3.0985704104817833</v>
      </c>
      <c r="BZ130" t="str">
        <f t="shared" si="323"/>
        <v>41 Administrative occupations</v>
      </c>
      <c r="CA130" s="68">
        <f t="shared" si="313"/>
        <v>-0.52917724281943457</v>
      </c>
      <c r="CB130" s="68">
        <f t="shared" si="313"/>
        <v>-1.0018184214327217</v>
      </c>
      <c r="CC130" s="68">
        <f t="shared" si="313"/>
        <v>-1.0231699831447925</v>
      </c>
      <c r="CD130" s="68">
        <f t="shared" si="313"/>
        <v>-2.5125336416664581</v>
      </c>
      <c r="CE130" s="68">
        <f t="shared" si="314"/>
        <v>-3.5357036248112506</v>
      </c>
      <c r="CK130" t="str">
        <f t="shared" si="324"/>
        <v>41 Administrative occupations</v>
      </c>
      <c r="CL130" s="68">
        <f t="shared" si="315"/>
        <v>-0.10195871126602962</v>
      </c>
      <c r="CM130" s="68">
        <f t="shared" si="315"/>
        <v>-0.35533368547086597</v>
      </c>
      <c r="CN130" s="68">
        <f t="shared" si="315"/>
        <v>-0.14884819023559948</v>
      </c>
      <c r="CO130" s="68">
        <f t="shared" si="315"/>
        <v>-0.2178271618969444</v>
      </c>
      <c r="CP130" s="68">
        <f t="shared" si="316"/>
        <v>-0.36667535213254387</v>
      </c>
    </row>
    <row r="131" spans="1:94" x14ac:dyDescent="0.2">
      <c r="A131" t="str">
        <f t="shared" si="298"/>
        <v>42 Secretarial and related occupations</v>
      </c>
      <c r="B131" s="27">
        <f t="shared" si="299"/>
        <v>4.6967145664865984E-3</v>
      </c>
      <c r="C131" s="27">
        <f t="shared" si="299"/>
        <v>-1.2463120549488158E-3</v>
      </c>
      <c r="D131" s="27">
        <f t="shared" si="299"/>
        <v>1.2357264928350133E-2</v>
      </c>
      <c r="E131" s="27">
        <f t="shared" si="299"/>
        <v>2.5191647076809487E-2</v>
      </c>
      <c r="F131" s="27">
        <f t="shared" si="300"/>
        <v>3.754891200515962E-2</v>
      </c>
      <c r="L131" t="str">
        <f t="shared" si="317"/>
        <v>42 Secretarial and related occupations</v>
      </c>
      <c r="M131" s="27">
        <f t="shared" si="301"/>
        <v>7.2147347949317597E-2</v>
      </c>
      <c r="N131" s="27">
        <f t="shared" si="301"/>
        <v>7.012935167317047E-3</v>
      </c>
      <c r="O131" s="27">
        <f t="shared" si="301"/>
        <v>0.19281003032008653</v>
      </c>
      <c r="P131" s="27">
        <f t="shared" si="301"/>
        <v>0.10909838680497574</v>
      </c>
      <c r="Q131" s="27">
        <f t="shared" si="302"/>
        <v>0.30190841712506228</v>
      </c>
      <c r="W131" t="str">
        <f t="shared" si="318"/>
        <v>42 Secretarial and related occupations</v>
      </c>
      <c r="X131" s="27">
        <f t="shared" si="303"/>
        <v>1.1353776126416193E-2</v>
      </c>
      <c r="Y131" s="27">
        <f t="shared" si="303"/>
        <v>0.25993059473883573</v>
      </c>
      <c r="Z131" s="27">
        <f t="shared" si="303"/>
        <v>0.24333551780171492</v>
      </c>
      <c r="AA131" s="27">
        <f t="shared" si="303"/>
        <v>0.31411711891773209</v>
      </c>
      <c r="AB131" s="27">
        <f t="shared" si="304"/>
        <v>0.557452636719447</v>
      </c>
      <c r="AH131" t="str">
        <f t="shared" si="319"/>
        <v>42 Secretarial and related occupations</v>
      </c>
      <c r="AI131" s="27">
        <f t="shared" si="305"/>
        <v>2.6987118094870421E-2</v>
      </c>
      <c r="AJ131" s="27">
        <f t="shared" si="305"/>
        <v>0.15114653388509869</v>
      </c>
      <c r="AK131" s="27">
        <f t="shared" si="305"/>
        <v>5.3266775559422941E-2</v>
      </c>
      <c r="AL131" s="27">
        <f t="shared" si="305"/>
        <v>1.3053857876790032E-2</v>
      </c>
      <c r="AM131" s="27">
        <f t="shared" si="306"/>
        <v>6.6320633436212972E-2</v>
      </c>
      <c r="AS131" t="str">
        <f t="shared" si="320"/>
        <v>42 Secretarial and related occupations</v>
      </c>
      <c r="AT131" s="27">
        <f t="shared" si="307"/>
        <v>2.3536787275685311E-3</v>
      </c>
      <c r="AU131" s="27">
        <f t="shared" si="307"/>
        <v>0.12852413898563675</v>
      </c>
      <c r="AV131" s="27">
        <f t="shared" si="307"/>
        <v>-1.6116733142861328E-3</v>
      </c>
      <c r="AW131" s="27">
        <f t="shared" si="307"/>
        <v>-0.11897893783987834</v>
      </c>
      <c r="AX131" s="27">
        <f t="shared" si="308"/>
        <v>-0.12059061115416447</v>
      </c>
      <c r="BD131" t="str">
        <f t="shared" si="321"/>
        <v>42 Secretarial and related occupations</v>
      </c>
      <c r="BE131" s="27">
        <f t="shared" si="309"/>
        <v>-0.41278811974216478</v>
      </c>
      <c r="BF131" s="27">
        <f t="shared" si="309"/>
        <v>6.110743638342031E-2</v>
      </c>
      <c r="BG131" s="27">
        <f t="shared" si="309"/>
        <v>0.15944608870941734</v>
      </c>
      <c r="BH131" s="27">
        <f t="shared" si="309"/>
        <v>-0.96360433201194207</v>
      </c>
      <c r="BI131" s="27">
        <f t="shared" si="310"/>
        <v>-0.80415824330252472</v>
      </c>
      <c r="BO131" t="str">
        <f t="shared" si="322"/>
        <v>42 Secretarial and related occupations</v>
      </c>
      <c r="BP131" s="27">
        <f t="shared" si="311"/>
        <v>-0.3664706299195184</v>
      </c>
      <c r="BQ131" s="27">
        <f t="shared" si="311"/>
        <v>-0.44542549604059944</v>
      </c>
      <c r="BR131" s="27">
        <f t="shared" si="311"/>
        <v>-0.60577801672584419</v>
      </c>
      <c r="BS131" s="27">
        <f t="shared" si="311"/>
        <v>-1.5087351159271236</v>
      </c>
      <c r="BT131" s="27">
        <f t="shared" si="312"/>
        <v>-2.1145131326529678</v>
      </c>
      <c r="BZ131" t="str">
        <f t="shared" si="323"/>
        <v>42 Secretarial and related occupations</v>
      </c>
      <c r="CA131" s="68">
        <f t="shared" si="313"/>
        <v>-9.0454016354987843E-2</v>
      </c>
      <c r="CB131" s="68">
        <f t="shared" si="313"/>
        <v>-0.52455001893765196</v>
      </c>
      <c r="CC131" s="68">
        <f t="shared" si="313"/>
        <v>-0.99226872012656253</v>
      </c>
      <c r="CD131" s="68">
        <f t="shared" si="313"/>
        <v>-1.0688642084004885</v>
      </c>
      <c r="CE131" s="68">
        <f t="shared" si="314"/>
        <v>-2.061132928527051</v>
      </c>
      <c r="CK131" t="str">
        <f t="shared" si="324"/>
        <v>42 Secretarial and related occupations</v>
      </c>
      <c r="CL131" s="68">
        <f t="shared" si="315"/>
        <v>0.10857885872268347</v>
      </c>
      <c r="CM131" s="68">
        <f t="shared" si="315"/>
        <v>-0.22025026309884754</v>
      </c>
      <c r="CN131" s="68">
        <f t="shared" si="315"/>
        <v>1.3544749069886453E-2</v>
      </c>
      <c r="CO131" s="68">
        <f t="shared" si="315"/>
        <v>7.6626275607387995E-2</v>
      </c>
      <c r="CP131" s="68">
        <f t="shared" si="316"/>
        <v>9.0171024677274447E-2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8.2005103178913429E-3</v>
      </c>
      <c r="C132" s="27">
        <f t="shared" si="299"/>
        <v>-6.0106366665420349E-3</v>
      </c>
      <c r="D132" s="27">
        <f t="shared" si="299"/>
        <v>5.7031989210440202E-3</v>
      </c>
      <c r="E132" s="27">
        <f t="shared" si="299"/>
        <v>1.1082517369620452E-2</v>
      </c>
      <c r="F132" s="27">
        <f t="shared" si="300"/>
        <v>1.6785716290664471E-2</v>
      </c>
      <c r="L132" t="str">
        <f t="shared" si="317"/>
        <v>51 Skilled agricultural and related trades</v>
      </c>
      <c r="M132" s="27">
        <f t="shared" si="301"/>
        <v>1.9352596344470646E-2</v>
      </c>
      <c r="N132" s="27">
        <f t="shared" si="301"/>
        <v>-4.2165651529822934E-2</v>
      </c>
      <c r="O132" s="27">
        <f t="shared" si="301"/>
        <v>1.4097989773702732E-2</v>
      </c>
      <c r="P132" s="27">
        <f t="shared" si="301"/>
        <v>3.1840648631469654E-2</v>
      </c>
      <c r="Q132" s="27">
        <f t="shared" si="302"/>
        <v>4.5938638405172386E-2</v>
      </c>
      <c r="W132" t="str">
        <f t="shared" si="318"/>
        <v>51 Skilled agricultural and related trades</v>
      </c>
      <c r="X132" s="27">
        <f t="shared" si="303"/>
        <v>0.10217547499648205</v>
      </c>
      <c r="Y132" s="27">
        <f t="shared" si="303"/>
        <v>-0.10798568956540977</v>
      </c>
      <c r="Z132" s="27">
        <f t="shared" si="303"/>
        <v>5.2238588124854823E-2</v>
      </c>
      <c r="AA132" s="27">
        <f t="shared" si="303"/>
        <v>0.26227039561858356</v>
      </c>
      <c r="AB132" s="27">
        <f t="shared" si="304"/>
        <v>0.31450898374343839</v>
      </c>
      <c r="AH132" t="str">
        <f t="shared" si="319"/>
        <v>51 Skilled agricultural and related trades</v>
      </c>
      <c r="AI132" s="27">
        <f t="shared" si="305"/>
        <v>6.1889204373786477E-2</v>
      </c>
      <c r="AJ132" s="27">
        <f t="shared" si="305"/>
        <v>-8.8344073385249466E-2</v>
      </c>
      <c r="AK132" s="27">
        <f t="shared" si="305"/>
        <v>1.8540603769531094E-2</v>
      </c>
      <c r="AL132" s="27">
        <f t="shared" si="305"/>
        <v>7.9500608205324064E-2</v>
      </c>
      <c r="AM132" s="27">
        <f t="shared" si="306"/>
        <v>9.8041211974855158E-2</v>
      </c>
      <c r="AS132" t="str">
        <f t="shared" si="320"/>
        <v>51 Skilled agricultural and related trades</v>
      </c>
      <c r="AT132" s="27">
        <f t="shared" si="307"/>
        <v>3.9755529674903978E-2</v>
      </c>
      <c r="AU132" s="27">
        <f t="shared" si="307"/>
        <v>-0.13791888503903604</v>
      </c>
      <c r="AV132" s="27">
        <f t="shared" si="307"/>
        <v>3.5643260937905596E-2</v>
      </c>
      <c r="AW132" s="27">
        <f t="shared" si="307"/>
        <v>0.14499358530123518</v>
      </c>
      <c r="AX132" s="27">
        <f t="shared" si="308"/>
        <v>0.18063684623914078</v>
      </c>
      <c r="BD132" t="str">
        <f t="shared" si="321"/>
        <v>51 Skilled agricultural and related trades</v>
      </c>
      <c r="BE132" s="27">
        <f t="shared" si="309"/>
        <v>7.4075357806209219E-2</v>
      </c>
      <c r="BF132" s="27">
        <f t="shared" si="309"/>
        <v>-0.47134868198874458</v>
      </c>
      <c r="BG132" s="27">
        <f t="shared" si="309"/>
        <v>1.4778489502578762E-2</v>
      </c>
      <c r="BH132" s="27">
        <f t="shared" si="309"/>
        <v>6.3044911683669769E-2</v>
      </c>
      <c r="BI132" s="27">
        <f t="shared" si="310"/>
        <v>7.7823401186248531E-2</v>
      </c>
      <c r="BO132" t="str">
        <f t="shared" si="322"/>
        <v>51 Skilled agricultural and related trades</v>
      </c>
      <c r="BP132" s="27">
        <f t="shared" si="311"/>
        <v>9.396736614327672E-2</v>
      </c>
      <c r="BQ132" s="27">
        <f t="shared" si="311"/>
        <v>-0.49595695104350401</v>
      </c>
      <c r="BR132" s="27">
        <f t="shared" si="311"/>
        <v>-5.455775551917319E-2</v>
      </c>
      <c r="BS132" s="27">
        <f t="shared" si="311"/>
        <v>7.1441400934589838E-2</v>
      </c>
      <c r="BT132" s="27">
        <f t="shared" si="312"/>
        <v>1.6883645415416648E-2</v>
      </c>
      <c r="BZ132" t="str">
        <f t="shared" si="323"/>
        <v>51 Skilled agricultural and related trades</v>
      </c>
      <c r="CA132" s="68">
        <f t="shared" si="313"/>
        <v>-3.2081382248141166E-2</v>
      </c>
      <c r="CB132" s="68">
        <f t="shared" si="313"/>
        <v>-0.50174061819609062</v>
      </c>
      <c r="CC132" s="68">
        <f t="shared" si="313"/>
        <v>-8.3055155842484463E-2</v>
      </c>
      <c r="CD132" s="68">
        <f t="shared" si="313"/>
        <v>0.10323388547733947</v>
      </c>
      <c r="CE132" s="68">
        <f t="shared" si="314"/>
        <v>2.0178729634855008E-2</v>
      </c>
      <c r="CK132" t="str">
        <f t="shared" si="324"/>
        <v>51 Skilled agricultural and related trades</v>
      </c>
      <c r="CL132" s="68">
        <f t="shared" si="315"/>
        <v>6.8986535956046424E-2</v>
      </c>
      <c r="CM132" s="68">
        <f t="shared" si="315"/>
        <v>-0.47920944269145943</v>
      </c>
      <c r="CN132" s="68">
        <f t="shared" si="315"/>
        <v>1.4819317078643146E-3</v>
      </c>
      <c r="CO132" s="68">
        <f t="shared" si="315"/>
        <v>-0.17418357906939647</v>
      </c>
      <c r="CP132" s="68">
        <f t="shared" si="316"/>
        <v>-0.17270164736153215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-1.2372979727100011E-3</v>
      </c>
      <c r="C133" s="27">
        <f t="shared" si="299"/>
        <v>-1.0965576344861682E-3</v>
      </c>
      <c r="D133" s="27">
        <f t="shared" si="299"/>
        <v>3.6019662692612902E-3</v>
      </c>
      <c r="E133" s="27">
        <f t="shared" si="299"/>
        <v>4.2286398883939202E-3</v>
      </c>
      <c r="F133" s="27">
        <f t="shared" si="300"/>
        <v>7.8306061576552104E-3</v>
      </c>
      <c r="L133" t="str">
        <f t="shared" si="317"/>
        <v>52 Skilled metal, electrical and electronic trades</v>
      </c>
      <c r="M133" s="27">
        <f t="shared" si="301"/>
        <v>4.5856168907987493E-2</v>
      </c>
      <c r="N133" s="27">
        <f t="shared" si="301"/>
        <v>-3.2060924085924813E-2</v>
      </c>
      <c r="O133" s="27">
        <f t="shared" si="301"/>
        <v>0.13306563942969474</v>
      </c>
      <c r="P133" s="27">
        <f t="shared" si="301"/>
        <v>0.14954419652295642</v>
      </c>
      <c r="Q133" s="27">
        <f t="shared" si="302"/>
        <v>0.28260983595265116</v>
      </c>
      <c r="W133" t="str">
        <f t="shared" si="318"/>
        <v>52 Skilled metal, electrical and electronic trades</v>
      </c>
      <c r="X133" s="27">
        <f t="shared" si="303"/>
        <v>3.9759631892277936E-2</v>
      </c>
      <c r="Y133" s="27">
        <f t="shared" si="303"/>
        <v>-8.4347612031958175E-2</v>
      </c>
      <c r="Z133" s="27">
        <f t="shared" si="303"/>
        <v>0.13780291675337697</v>
      </c>
      <c r="AA133" s="27">
        <f t="shared" si="303"/>
        <v>0.22105129220449815</v>
      </c>
      <c r="AB133" s="27">
        <f t="shared" si="304"/>
        <v>0.35885420895787512</v>
      </c>
      <c r="AH133" t="str">
        <f t="shared" si="319"/>
        <v>52 Skilled metal, electrical and electronic trades</v>
      </c>
      <c r="AI133" s="27">
        <f t="shared" si="305"/>
        <v>4.7343995442375442E-3</v>
      </c>
      <c r="AJ133" s="27">
        <f t="shared" si="305"/>
        <v>-1.2952604365357889E-2</v>
      </c>
      <c r="AK133" s="27">
        <f t="shared" si="305"/>
        <v>4.8959329759803161E-2</v>
      </c>
      <c r="AL133" s="27">
        <f t="shared" si="305"/>
        <v>0.13501866679927876</v>
      </c>
      <c r="AM133" s="27">
        <f t="shared" si="306"/>
        <v>0.18397799655908192</v>
      </c>
      <c r="AS133" t="str">
        <f t="shared" si="320"/>
        <v>52 Skilled metal, electrical and electronic trades</v>
      </c>
      <c r="AT133" s="27">
        <f t="shared" si="307"/>
        <v>-1.7255095007082666E-3</v>
      </c>
      <c r="AU133" s="27">
        <f t="shared" si="307"/>
        <v>-7.3007391369613428E-2</v>
      </c>
      <c r="AV133" s="27">
        <f t="shared" si="307"/>
        <v>7.0188838124552344E-2</v>
      </c>
      <c r="AW133" s="27">
        <f t="shared" si="307"/>
        <v>0.23366182490189114</v>
      </c>
      <c r="AX133" s="27">
        <f t="shared" si="308"/>
        <v>0.30385066302644348</v>
      </c>
      <c r="BD133" t="str">
        <f t="shared" si="321"/>
        <v>52 Skilled metal, electrical and electronic trades</v>
      </c>
      <c r="BE133" s="27">
        <f t="shared" si="309"/>
        <v>0.12484144160208999</v>
      </c>
      <c r="BF133" s="27">
        <f t="shared" si="309"/>
        <v>-1.4262678834523639</v>
      </c>
      <c r="BG133" s="27">
        <f t="shared" si="309"/>
        <v>0.3443488724665551</v>
      </c>
      <c r="BH133" s="27">
        <f t="shared" si="309"/>
        <v>-0.19429002705025944</v>
      </c>
      <c r="BI133" s="27">
        <f t="shared" si="310"/>
        <v>0.15005884541629566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-0.16417499056922757</v>
      </c>
      <c r="BR133" s="27">
        <f t="shared" si="311"/>
        <v>-0.47736265404253642</v>
      </c>
      <c r="BS133" s="27">
        <f t="shared" si="311"/>
        <v>-0.61122763948861003</v>
      </c>
      <c r="BT133" s="27">
        <f t="shared" si="312"/>
        <v>-1.0885902935311464</v>
      </c>
      <c r="BZ133" t="str">
        <f t="shared" si="323"/>
        <v>52 Skilled metal, electrical and electronic trades</v>
      </c>
      <c r="CA133" s="68">
        <f t="shared" si="313"/>
        <v>-0.27078850854765601</v>
      </c>
      <c r="CB133" s="68">
        <f t="shared" si="313"/>
        <v>-0.45611677758720348</v>
      </c>
      <c r="CC133" s="68">
        <f t="shared" si="313"/>
        <v>-0.15159892025606969</v>
      </c>
      <c r="CD133" s="68">
        <f t="shared" si="313"/>
        <v>-0.78143723123653208</v>
      </c>
      <c r="CE133" s="68">
        <f t="shared" si="314"/>
        <v>-0.93303615149260177</v>
      </c>
      <c r="CK133" t="str">
        <f t="shared" si="324"/>
        <v>52 Skilled metal, electrical and electronic trades</v>
      </c>
      <c r="CL133" s="68">
        <f t="shared" si="315"/>
        <v>4.9282110318560557E-2</v>
      </c>
      <c r="CM133" s="68">
        <f t="shared" si="315"/>
        <v>-0.29564266447397891</v>
      </c>
      <c r="CN133" s="68">
        <f t="shared" si="315"/>
        <v>2.8296850814540919E-3</v>
      </c>
      <c r="CO133" s="68">
        <f t="shared" si="315"/>
        <v>-0.10114186450965268</v>
      </c>
      <c r="CP133" s="68">
        <f t="shared" si="316"/>
        <v>-9.8312179428198587E-2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-3.157004511438845E-3</v>
      </c>
      <c r="C134" s="27">
        <f t="shared" si="299"/>
        <v>-1.7594946161524818E-3</v>
      </c>
      <c r="D134" s="27">
        <f t="shared" si="299"/>
        <v>4.3209790337260913E-3</v>
      </c>
      <c r="E134" s="27">
        <f t="shared" si="299"/>
        <v>5.6334474119306734E-4</v>
      </c>
      <c r="F134" s="27">
        <f t="shared" si="300"/>
        <v>4.8843237749191587E-3</v>
      </c>
      <c r="L134" t="str">
        <f t="shared" si="317"/>
        <v>53 Skilled construction and building trades</v>
      </c>
      <c r="M134" s="27">
        <f t="shared" si="301"/>
        <v>-4.1342604462602656E-3</v>
      </c>
      <c r="N134" s="27">
        <f t="shared" si="301"/>
        <v>-9.130796377848388E-3</v>
      </c>
      <c r="O134" s="27">
        <f t="shared" si="301"/>
        <v>2.9821292124669552E-2</v>
      </c>
      <c r="P134" s="27">
        <f t="shared" si="301"/>
        <v>1.1342317144114919E-2</v>
      </c>
      <c r="Q134" s="27">
        <f t="shared" si="302"/>
        <v>4.1163609268784471E-2</v>
      </c>
      <c r="W134" t="str">
        <f t="shared" si="318"/>
        <v>53 Skilled construction and building trades</v>
      </c>
      <c r="X134" s="27">
        <f t="shared" si="303"/>
        <v>-8.6205981253847652E-2</v>
      </c>
      <c r="Y134" s="27">
        <f t="shared" si="303"/>
        <v>-9.9444297944407678E-3</v>
      </c>
      <c r="Z134" s="27">
        <f t="shared" si="303"/>
        <v>6.6770040459244173E-2</v>
      </c>
      <c r="AA134" s="27">
        <f t="shared" si="303"/>
        <v>2.8607928160456264E-2</v>
      </c>
      <c r="AB134" s="27">
        <f t="shared" si="304"/>
        <v>9.5377968619700437E-2</v>
      </c>
      <c r="AH134" t="str">
        <f t="shared" si="319"/>
        <v>53 Skilled construction and building trades</v>
      </c>
      <c r="AI134" s="27">
        <f t="shared" si="305"/>
        <v>-2.7788021480516234E-3</v>
      </c>
      <c r="AJ134" s="27">
        <f t="shared" si="305"/>
        <v>1.0154343525650256E-2</v>
      </c>
      <c r="AK134" s="27">
        <f t="shared" si="305"/>
        <v>4.6554004724217279E-2</v>
      </c>
      <c r="AL134" s="27">
        <f t="shared" si="305"/>
        <v>3.1097700388200866E-2</v>
      </c>
      <c r="AM134" s="27">
        <f t="shared" si="306"/>
        <v>7.7651705112418146E-2</v>
      </c>
      <c r="AS134" t="str">
        <f t="shared" si="320"/>
        <v>53 Skilled construction and building trades</v>
      </c>
      <c r="AT134" s="27">
        <f t="shared" si="307"/>
        <v>-4.5963579432832191E-2</v>
      </c>
      <c r="AU134" s="27">
        <f t="shared" si="307"/>
        <v>2.3462863590564542E-2</v>
      </c>
      <c r="AV134" s="27">
        <f t="shared" si="307"/>
        <v>6.4135863006042737E-2</v>
      </c>
      <c r="AW134" s="27">
        <f t="shared" si="307"/>
        <v>1.067948503729188E-2</v>
      </c>
      <c r="AX134" s="27">
        <f t="shared" si="308"/>
        <v>7.4815348043334617E-2</v>
      </c>
      <c r="BD134" t="str">
        <f t="shared" si="321"/>
        <v>53 Skilled construction and building trades</v>
      </c>
      <c r="BE134" s="27">
        <f t="shared" si="309"/>
        <v>-0.4203846117971719</v>
      </c>
      <c r="BF134" s="27">
        <f t="shared" si="309"/>
        <v>-0.46713221291263007</v>
      </c>
      <c r="BG134" s="27">
        <f t="shared" si="309"/>
        <v>0.10936640294779698</v>
      </c>
      <c r="BH134" s="27">
        <f t="shared" si="309"/>
        <v>-0.50975246204731084</v>
      </c>
      <c r="BI134" s="27">
        <f t="shared" si="310"/>
        <v>-0.40038605909951386</v>
      </c>
      <c r="BO134" t="str">
        <f t="shared" si="322"/>
        <v>53 Skilled construction and building trades</v>
      </c>
      <c r="BP134" s="27">
        <f t="shared" si="311"/>
        <v>-0.39137728448128062</v>
      </c>
      <c r="BQ134" s="27">
        <f t="shared" si="311"/>
        <v>0.16774637455217078</v>
      </c>
      <c r="BR134" s="27">
        <f t="shared" si="311"/>
        <v>-0.15291541418492027</v>
      </c>
      <c r="BS134" s="27">
        <f t="shared" si="311"/>
        <v>-0.23757674495948899</v>
      </c>
      <c r="BT134" s="27">
        <f t="shared" si="312"/>
        <v>-0.39049215914440927</v>
      </c>
      <c r="BZ134" t="str">
        <f t="shared" si="323"/>
        <v>53 Skilled construction and building trades</v>
      </c>
      <c r="CA134" s="68">
        <f t="shared" si="313"/>
        <v>-0.39290208814526228</v>
      </c>
      <c r="CB134" s="68">
        <f t="shared" si="313"/>
        <v>-0.15213178098806535</v>
      </c>
      <c r="CC134" s="68">
        <f t="shared" si="313"/>
        <v>-3.4421238452421399E-2</v>
      </c>
      <c r="CD134" s="68">
        <f t="shared" si="313"/>
        <v>-0.23651934735570013</v>
      </c>
      <c r="CE134" s="68">
        <f t="shared" si="314"/>
        <v>-0.27094058580812153</v>
      </c>
      <c r="CK134" t="str">
        <f t="shared" si="324"/>
        <v>53 Skilled construction and building trades</v>
      </c>
      <c r="CL134" s="68">
        <f t="shared" si="315"/>
        <v>-0.12840478343328854</v>
      </c>
      <c r="CM134" s="68">
        <f t="shared" si="315"/>
        <v>-0.26894896283520264</v>
      </c>
      <c r="CN134" s="68">
        <f t="shared" si="315"/>
        <v>-0.15690573756183201</v>
      </c>
      <c r="CO134" s="68">
        <f t="shared" si="315"/>
        <v>-0.34848952457836896</v>
      </c>
      <c r="CP134" s="68">
        <f t="shared" si="316"/>
        <v>-0.50539526214020092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5.7734849389834419E-4</v>
      </c>
      <c r="C135" s="27">
        <f t="shared" si="299"/>
        <v>1.8693307475996929E-4</v>
      </c>
      <c r="D135" s="27">
        <f t="shared" si="299"/>
        <v>1.6840883374872294E-2</v>
      </c>
      <c r="E135" s="27">
        <f t="shared" si="299"/>
        <v>2.4216585407578102E-2</v>
      </c>
      <c r="F135" s="27">
        <f t="shared" si="300"/>
        <v>4.1057468782450396E-2</v>
      </c>
      <c r="L135" t="str">
        <f t="shared" si="317"/>
        <v>54 Textiles, printing and other skilled trades</v>
      </c>
      <c r="M135" s="27">
        <f t="shared" si="301"/>
        <v>3.5235269308840245E-2</v>
      </c>
      <c r="N135" s="27">
        <f t="shared" si="301"/>
        <v>-7.3259944320673842E-3</v>
      </c>
      <c r="O135" s="27">
        <f t="shared" si="301"/>
        <v>0.11343758679591898</v>
      </c>
      <c r="P135" s="27">
        <f t="shared" si="301"/>
        <v>0.21838479332448757</v>
      </c>
      <c r="Q135" s="27">
        <f t="shared" si="302"/>
        <v>0.33182238012040655</v>
      </c>
      <c r="W135" t="str">
        <f t="shared" si="318"/>
        <v>54 Textiles, printing and other skilled trades</v>
      </c>
      <c r="X135" s="27">
        <f t="shared" si="303"/>
        <v>-3.4174314826045715E-2</v>
      </c>
      <c r="Y135" s="27">
        <f t="shared" si="303"/>
        <v>6.5608431852696936E-2</v>
      </c>
      <c r="Z135" s="27">
        <f t="shared" si="303"/>
        <v>0.19592693736355127</v>
      </c>
      <c r="AA135" s="27">
        <f t="shared" si="303"/>
        <v>0.40397080820479214</v>
      </c>
      <c r="AB135" s="27">
        <f t="shared" si="304"/>
        <v>0.59989774556834341</v>
      </c>
      <c r="AH135" t="str">
        <f t="shared" si="319"/>
        <v>54 Textiles, printing and other skilled trades</v>
      </c>
      <c r="AI135" s="27">
        <f t="shared" si="305"/>
        <v>-2.2451874948433148E-3</v>
      </c>
      <c r="AJ135" s="27">
        <f t="shared" si="305"/>
        <v>6.0868455930882304E-2</v>
      </c>
      <c r="AK135" s="27">
        <f t="shared" si="305"/>
        <v>2.0747890534196456E-2</v>
      </c>
      <c r="AL135" s="27">
        <f t="shared" si="305"/>
        <v>0.13138492029122345</v>
      </c>
      <c r="AM135" s="27">
        <f t="shared" si="306"/>
        <v>0.15213281082541991</v>
      </c>
      <c r="AS135" t="str">
        <f t="shared" si="320"/>
        <v>54 Textiles, printing and other skilled trades</v>
      </c>
      <c r="AT135" s="27">
        <f t="shared" si="307"/>
        <v>-7.1247844666771365E-3</v>
      </c>
      <c r="AU135" s="27">
        <f t="shared" si="307"/>
        <v>2.8620790503363247E-2</v>
      </c>
      <c r="AV135" s="27">
        <f t="shared" si="307"/>
        <v>3.6161577690385527E-2</v>
      </c>
      <c r="AW135" s="27">
        <f t="shared" si="307"/>
        <v>0.10880845897142777</v>
      </c>
      <c r="AX135" s="27">
        <f t="shared" si="308"/>
        <v>0.1449700366618133</v>
      </c>
      <c r="BD135" t="str">
        <f t="shared" si="321"/>
        <v>54 Textiles, printing and other skilled trades</v>
      </c>
      <c r="BE135" s="27">
        <f t="shared" si="309"/>
        <v>-0.18478497984756048</v>
      </c>
      <c r="BF135" s="27">
        <f t="shared" si="309"/>
        <v>-0.18431529003072722</v>
      </c>
      <c r="BG135" s="27">
        <f t="shared" si="309"/>
        <v>0.42938093669965083</v>
      </c>
      <c r="BH135" s="27">
        <f t="shared" si="309"/>
        <v>0.33485851710562331</v>
      </c>
      <c r="BI135" s="27">
        <f t="shared" si="310"/>
        <v>0.76423945380527414</v>
      </c>
      <c r="BO135" t="str">
        <f t="shared" si="322"/>
        <v>54 Textiles, printing and other skilled trades</v>
      </c>
      <c r="BP135" s="27">
        <f t="shared" si="311"/>
        <v>-0.48215792566588833</v>
      </c>
      <c r="BQ135" s="27">
        <f t="shared" si="311"/>
        <v>6.0584330125230235E-2</v>
      </c>
      <c r="BR135" s="27">
        <f t="shared" si="311"/>
        <v>-0.12317210295496572</v>
      </c>
      <c r="BS135" s="27">
        <f t="shared" si="311"/>
        <v>-0.34588328846443228</v>
      </c>
      <c r="BT135" s="27">
        <f t="shared" si="312"/>
        <v>-0.469055391419398</v>
      </c>
      <c r="BZ135" t="str">
        <f t="shared" si="323"/>
        <v>54 Textiles, printing and other skilled trades</v>
      </c>
      <c r="CA135" s="68">
        <f t="shared" si="313"/>
        <v>-0.285273426302318</v>
      </c>
      <c r="CB135" s="68">
        <f t="shared" si="313"/>
        <v>-0.1381850204190882</v>
      </c>
      <c r="CC135" s="68">
        <f t="shared" si="313"/>
        <v>7.1563920579091E-2</v>
      </c>
      <c r="CD135" s="68">
        <f t="shared" si="313"/>
        <v>-0.28759982603275103</v>
      </c>
      <c r="CE135" s="68">
        <f t="shared" si="314"/>
        <v>-0.21603590545366003</v>
      </c>
      <c r="CK135" t="str">
        <f t="shared" si="324"/>
        <v>54 Textiles, printing and other skilled trades</v>
      </c>
      <c r="CL135" s="68">
        <f t="shared" si="315"/>
        <v>-0.12092540226457171</v>
      </c>
      <c r="CM135" s="68">
        <f t="shared" si="315"/>
        <v>-0.19314107047409856</v>
      </c>
      <c r="CN135" s="68">
        <f t="shared" si="315"/>
        <v>-0.20380692103424264</v>
      </c>
      <c r="CO135" s="68">
        <f t="shared" si="315"/>
        <v>-0.15097882613362362</v>
      </c>
      <c r="CP135" s="68">
        <f t="shared" si="316"/>
        <v>-0.35478574716786626</v>
      </c>
    </row>
    <row r="136" spans="1:94" x14ac:dyDescent="0.2">
      <c r="A136" t="str">
        <f t="shared" si="298"/>
        <v>61 Caring personal service occupations</v>
      </c>
      <c r="B136" s="27">
        <f t="shared" si="299"/>
        <v>4.5817361535500957E-3</v>
      </c>
      <c r="C136" s="27">
        <f t="shared" si="299"/>
        <v>-1.7973424928940315E-3</v>
      </c>
      <c r="D136" s="27">
        <f t="shared" si="299"/>
        <v>1.1555175966417017E-2</v>
      </c>
      <c r="E136" s="27">
        <f t="shared" si="299"/>
        <v>1.6871218112417083E-2</v>
      </c>
      <c r="F136" s="27">
        <f t="shared" si="300"/>
        <v>2.84263940788341E-2</v>
      </c>
      <c r="L136" t="str">
        <f t="shared" si="317"/>
        <v>61 Caring personal service occupations</v>
      </c>
      <c r="M136" s="27">
        <f t="shared" si="301"/>
        <v>0.48791830468437403</v>
      </c>
      <c r="N136" s="27">
        <f t="shared" si="301"/>
        <v>-0.15018247142875718</v>
      </c>
      <c r="O136" s="27">
        <f t="shared" si="301"/>
        <v>0.67057197492993592</v>
      </c>
      <c r="P136" s="27">
        <f t="shared" si="301"/>
        <v>0.99122701665821467</v>
      </c>
      <c r="Q136" s="27">
        <f t="shared" si="302"/>
        <v>1.6617989915881506</v>
      </c>
      <c r="W136" t="str">
        <f t="shared" si="318"/>
        <v>61 Caring personal service occupations</v>
      </c>
      <c r="X136" s="27">
        <f t="shared" si="303"/>
        <v>0.88065255598543812</v>
      </c>
      <c r="Y136" s="27">
        <f t="shared" si="303"/>
        <v>0.51440258859769195</v>
      </c>
      <c r="Z136" s="27">
        <f t="shared" si="303"/>
        <v>0.58495838317205795</v>
      </c>
      <c r="AA136" s="27">
        <f t="shared" si="303"/>
        <v>1.717001656895822</v>
      </c>
      <c r="AB136" s="27">
        <f t="shared" si="304"/>
        <v>2.3019600400678799</v>
      </c>
      <c r="AH136" t="str">
        <f t="shared" si="319"/>
        <v>61 Caring personal service occupations</v>
      </c>
      <c r="AI136" s="27">
        <f t="shared" si="305"/>
        <v>0.36755803220099548</v>
      </c>
      <c r="AJ136" s="27">
        <f t="shared" si="305"/>
        <v>0.4798215534663286</v>
      </c>
      <c r="AK136" s="27">
        <f t="shared" si="305"/>
        <v>-0.23633547953189904</v>
      </c>
      <c r="AL136" s="27">
        <f t="shared" si="305"/>
        <v>0.503625797094573</v>
      </c>
      <c r="AM136" s="27">
        <f t="shared" si="306"/>
        <v>0.26729031756267396</v>
      </c>
      <c r="AS136" t="str">
        <f t="shared" si="320"/>
        <v>61 Caring personal service occupations</v>
      </c>
      <c r="AT136" s="27">
        <f t="shared" si="307"/>
        <v>0.35069084260084415</v>
      </c>
      <c r="AU136" s="27">
        <f t="shared" si="307"/>
        <v>0.27824862718374099</v>
      </c>
      <c r="AV136" s="27">
        <f t="shared" si="307"/>
        <v>-8.3219570724594849E-2</v>
      </c>
      <c r="AW136" s="27">
        <f t="shared" si="307"/>
        <v>0.41566523777715547</v>
      </c>
      <c r="AX136" s="27">
        <f t="shared" si="308"/>
        <v>0.33244566705256062</v>
      </c>
      <c r="BD136" t="str">
        <f t="shared" si="321"/>
        <v>61 Caring personal service occupations</v>
      </c>
      <c r="BE136" s="27">
        <f t="shared" si="309"/>
        <v>1.2680157213591201</v>
      </c>
      <c r="BF136" s="27">
        <f t="shared" si="309"/>
        <v>-0.24207261827516113</v>
      </c>
      <c r="BG136" s="27">
        <f t="shared" si="309"/>
        <v>1.4235115950766808</v>
      </c>
      <c r="BH136" s="27">
        <f t="shared" si="309"/>
        <v>2.365928452307859</v>
      </c>
      <c r="BI136" s="27">
        <f t="shared" si="310"/>
        <v>3.7894400473845398</v>
      </c>
      <c r="BO136" t="str">
        <f t="shared" si="322"/>
        <v>61 Caring personal service occupations</v>
      </c>
      <c r="BP136" s="27">
        <f t="shared" si="311"/>
        <v>0.74137465884619047</v>
      </c>
      <c r="BQ136" s="27">
        <f t="shared" si="311"/>
        <v>-1.5044435102039202</v>
      </c>
      <c r="BR136" s="27">
        <f t="shared" si="311"/>
        <v>0.12839015355824657</v>
      </c>
      <c r="BS136" s="27">
        <f t="shared" si="311"/>
        <v>-1.0121155293364872</v>
      </c>
      <c r="BT136" s="27">
        <f t="shared" si="312"/>
        <v>-0.88372537577824062</v>
      </c>
      <c r="BZ136" t="str">
        <f t="shared" si="323"/>
        <v>61 Caring personal service occupations</v>
      </c>
      <c r="CA136" s="68">
        <f t="shared" si="313"/>
        <v>-1.0542341478010999</v>
      </c>
      <c r="CB136" s="68">
        <f t="shared" si="313"/>
        <v>-0.50271242188495546</v>
      </c>
      <c r="CC136" s="68">
        <f t="shared" si="313"/>
        <v>-0.46346353182748468</v>
      </c>
      <c r="CD136" s="68">
        <f t="shared" si="313"/>
        <v>-0.18798914612048501</v>
      </c>
      <c r="CE136" s="68">
        <f t="shared" si="314"/>
        <v>-0.65145267794796968</v>
      </c>
      <c r="CK136" t="str">
        <f t="shared" si="324"/>
        <v>61 Caring personal service occupations</v>
      </c>
      <c r="CL136" s="68">
        <f t="shared" si="315"/>
        <v>-4.2253269849128194E-2</v>
      </c>
      <c r="CM136" s="68">
        <f t="shared" si="315"/>
        <v>-0.1365778011855695</v>
      </c>
      <c r="CN136" s="68">
        <f t="shared" si="315"/>
        <v>7.7644033576662608E-3</v>
      </c>
      <c r="CO136" s="68">
        <f t="shared" si="315"/>
        <v>-3.8697243564219413E-2</v>
      </c>
      <c r="CP136" s="68">
        <f t="shared" si="316"/>
        <v>-3.0932840206553153E-2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2.2519308098252148E-3</v>
      </c>
      <c r="C137" s="27">
        <f t="shared" si="299"/>
        <v>-1.4441428619812961E-3</v>
      </c>
      <c r="D137" s="27">
        <f t="shared" si="299"/>
        <v>3.9448112485642971E-3</v>
      </c>
      <c r="E137" s="27">
        <f t="shared" si="299"/>
        <v>8.0286142691023306E-3</v>
      </c>
      <c r="F137" s="27">
        <f t="shared" si="300"/>
        <v>1.1973425517666628E-2</v>
      </c>
      <c r="L137" t="str">
        <f t="shared" si="317"/>
        <v>62 Leisure, travel and related personal service occupations</v>
      </c>
      <c r="M137" s="27">
        <f t="shared" si="301"/>
        <v>5.9068895022653778E-2</v>
      </c>
      <c r="N137" s="27">
        <f t="shared" si="301"/>
        <v>-2.4732438252466932E-2</v>
      </c>
      <c r="O137" s="27">
        <f t="shared" si="301"/>
        <v>5.0208167022008199E-2</v>
      </c>
      <c r="P137" s="27">
        <f t="shared" si="301"/>
        <v>7.4879931128597699E-2</v>
      </c>
      <c r="Q137" s="27">
        <f t="shared" si="302"/>
        <v>0.1250880981506059</v>
      </c>
      <c r="W137" t="str">
        <f t="shared" si="318"/>
        <v>62 Leisure, travel and related personal service occupations</v>
      </c>
      <c r="X137" s="27">
        <f t="shared" si="303"/>
        <v>0.20260353975568446</v>
      </c>
      <c r="Y137" s="27">
        <f t="shared" si="303"/>
        <v>0.20568575723335325</v>
      </c>
      <c r="Z137" s="27">
        <f t="shared" si="303"/>
        <v>0.1946016017635428</v>
      </c>
      <c r="AA137" s="27">
        <f t="shared" si="303"/>
        <v>0.63796577061046311</v>
      </c>
      <c r="AB137" s="27">
        <f t="shared" si="304"/>
        <v>0.83256737237400591</v>
      </c>
      <c r="AH137" t="str">
        <f t="shared" si="319"/>
        <v>62 Leisure, travel and related personal service occupations</v>
      </c>
      <c r="AI137" s="27">
        <f t="shared" si="305"/>
        <v>0.13563859215700691</v>
      </c>
      <c r="AJ137" s="27">
        <f t="shared" si="305"/>
        <v>0.11703378193324443</v>
      </c>
      <c r="AK137" s="27">
        <f t="shared" si="305"/>
        <v>-3.6974486363661185E-3</v>
      </c>
      <c r="AL137" s="27">
        <f t="shared" si="305"/>
        <v>0.26342184371669508</v>
      </c>
      <c r="AM137" s="27">
        <f t="shared" si="306"/>
        <v>0.25972439508032896</v>
      </c>
      <c r="AS137" t="str">
        <f t="shared" si="320"/>
        <v>62 Leisure, travel and related personal service occupations</v>
      </c>
      <c r="AT137" s="27">
        <f t="shared" si="307"/>
        <v>0.1523611388126509</v>
      </c>
      <c r="AU137" s="27">
        <f t="shared" si="307"/>
        <v>0.25256130421082434</v>
      </c>
      <c r="AV137" s="27">
        <f t="shared" si="307"/>
        <v>5.3054859736980875E-2</v>
      </c>
      <c r="AW137" s="27">
        <f t="shared" si="307"/>
        <v>0.44402552813716212</v>
      </c>
      <c r="AX137" s="27">
        <f t="shared" si="308"/>
        <v>0.49708038787414299</v>
      </c>
      <c r="BD137" t="str">
        <f t="shared" si="321"/>
        <v>62 Leisure, travel and related personal service occupations</v>
      </c>
      <c r="BE137" s="27">
        <f t="shared" si="309"/>
        <v>-3.0168828061123865E-2</v>
      </c>
      <c r="BF137" s="27">
        <f t="shared" si="309"/>
        <v>0.13052316890609861</v>
      </c>
      <c r="BG137" s="27">
        <f t="shared" si="309"/>
        <v>-8.7498712485043484E-2</v>
      </c>
      <c r="BH137" s="27">
        <f t="shared" si="309"/>
        <v>-0.1534279489258612</v>
      </c>
      <c r="BI137" s="27">
        <f t="shared" si="310"/>
        <v>-0.24092666141090469</v>
      </c>
      <c r="BO137" t="str">
        <f t="shared" si="322"/>
        <v>62 Leisure, travel and related personal service occupations</v>
      </c>
      <c r="BP137" s="27">
        <f t="shared" si="311"/>
        <v>0.17236435150568008</v>
      </c>
      <c r="BQ137" s="27">
        <f t="shared" si="311"/>
        <v>-9.4547708844426204E-2</v>
      </c>
      <c r="BR137" s="27">
        <f t="shared" si="311"/>
        <v>-0.34169760584601461</v>
      </c>
      <c r="BS137" s="27">
        <f t="shared" si="311"/>
        <v>-0.54975395279942041</v>
      </c>
      <c r="BT137" s="27">
        <f t="shared" si="312"/>
        <v>-0.89145155864543502</v>
      </c>
      <c r="BZ137" t="str">
        <f t="shared" si="323"/>
        <v>62 Leisure, travel and related personal service occupations</v>
      </c>
      <c r="CA137" s="68">
        <f t="shared" si="313"/>
        <v>0.2063198627175642</v>
      </c>
      <c r="CB137" s="68">
        <f t="shared" si="313"/>
        <v>-0.14126740412687422</v>
      </c>
      <c r="CC137" s="68">
        <f t="shared" si="313"/>
        <v>-0.16753493187699675</v>
      </c>
      <c r="CD137" s="68">
        <f t="shared" si="313"/>
        <v>-0.48148110735675176</v>
      </c>
      <c r="CE137" s="68">
        <f t="shared" si="314"/>
        <v>-0.64901603923374851</v>
      </c>
      <c r="CK137" t="str">
        <f t="shared" si="324"/>
        <v>62 Leisure, travel and related personal service occupations</v>
      </c>
      <c r="CL137" s="68">
        <f t="shared" si="315"/>
        <v>-1.1641374133617877E-2</v>
      </c>
      <c r="CM137" s="68">
        <f t="shared" si="315"/>
        <v>-0.21452833647909286</v>
      </c>
      <c r="CN137" s="68">
        <f t="shared" si="315"/>
        <v>-0.15072292699740331</v>
      </c>
      <c r="CO137" s="68">
        <f t="shared" si="315"/>
        <v>-0.13543150505240095</v>
      </c>
      <c r="CP137" s="68">
        <f t="shared" si="316"/>
        <v>-0.28615443204980429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1.1466239343091542E-4</v>
      </c>
      <c r="C138" s="27">
        <f t="shared" si="299"/>
        <v>-1.0961140528915566E-4</v>
      </c>
      <c r="D138" s="27">
        <f t="shared" si="299"/>
        <v>6.0572193814257299E-4</v>
      </c>
      <c r="E138" s="27">
        <f t="shared" si="299"/>
        <v>6.0025455073547582E-4</v>
      </c>
      <c r="F138" s="27">
        <f t="shared" si="300"/>
        <v>1.2059764888780488E-3</v>
      </c>
      <c r="L138" t="str">
        <f t="shared" si="317"/>
        <v>63 Community and civil enforcement occupations</v>
      </c>
      <c r="M138" s="27">
        <f t="shared" si="301"/>
        <v>-8.3217522308951311E-4</v>
      </c>
      <c r="N138" s="27">
        <f t="shared" si="301"/>
        <v>3.163726735722152E-3</v>
      </c>
      <c r="O138" s="27">
        <f t="shared" si="301"/>
        <v>3.6341501653863392E-4</v>
      </c>
      <c r="P138" s="27">
        <f t="shared" si="301"/>
        <v>7.4678600772910622E-3</v>
      </c>
      <c r="Q138" s="27">
        <f t="shared" si="302"/>
        <v>7.8312750938296961E-3</v>
      </c>
      <c r="W138" t="str">
        <f t="shared" si="318"/>
        <v>63 Community and civil enforcement occupations</v>
      </c>
      <c r="X138" s="27">
        <f t="shared" si="303"/>
        <v>-3.6944136481421863E-3</v>
      </c>
      <c r="Y138" s="27">
        <f t="shared" si="303"/>
        <v>1.2316004643645934E-2</v>
      </c>
      <c r="Z138" s="27">
        <f t="shared" si="303"/>
        <v>6.5676504001665609E-3</v>
      </c>
      <c r="AA138" s="27">
        <f t="shared" si="303"/>
        <v>2.6596682633334465E-2</v>
      </c>
      <c r="AB138" s="27">
        <f t="shared" si="304"/>
        <v>3.3164333033501026E-2</v>
      </c>
      <c r="AH138" t="str">
        <f t="shared" si="319"/>
        <v>63 Community and civil enforcement occupations</v>
      </c>
      <c r="AI138" s="27">
        <f t="shared" si="305"/>
        <v>-2.8446905329774369E-3</v>
      </c>
      <c r="AJ138" s="27">
        <f t="shared" si="305"/>
        <v>7.2231883950174998E-3</v>
      </c>
      <c r="AK138" s="27">
        <f t="shared" si="305"/>
        <v>-5.4187675731923075E-3</v>
      </c>
      <c r="AL138" s="27">
        <f t="shared" si="305"/>
        <v>5.4425892091047971E-3</v>
      </c>
      <c r="AM138" s="27">
        <f t="shared" si="306"/>
        <v>2.3821635912489592E-5</v>
      </c>
      <c r="AS138" t="str">
        <f t="shared" si="320"/>
        <v>63 Community and civil enforcement occupations</v>
      </c>
      <c r="AT138" s="27">
        <f t="shared" si="307"/>
        <v>-4.2886956543916922E-3</v>
      </c>
      <c r="AU138" s="27">
        <f t="shared" si="307"/>
        <v>5.589580273186831E-3</v>
      </c>
      <c r="AV138" s="27">
        <f t="shared" si="307"/>
        <v>-5.0077080324738774E-3</v>
      </c>
      <c r="AW138" s="27">
        <f t="shared" si="307"/>
        <v>2.4549500039940074E-3</v>
      </c>
      <c r="AX138" s="27">
        <f t="shared" si="308"/>
        <v>-2.55275802847987E-3</v>
      </c>
      <c r="BD138" t="str">
        <f t="shared" si="321"/>
        <v>63 Community and civil enforcement occupations</v>
      </c>
      <c r="BE138" s="27">
        <f t="shared" si="309"/>
        <v>-2.9798452964302412E-2</v>
      </c>
      <c r="BF138" s="27">
        <f t="shared" si="309"/>
        <v>1.9470170442400521E-2</v>
      </c>
      <c r="BG138" s="27">
        <f t="shared" si="309"/>
        <v>-2.5172167810331214E-2</v>
      </c>
      <c r="BH138" s="27">
        <f t="shared" si="309"/>
        <v>9.2884601917468945E-3</v>
      </c>
      <c r="BI138" s="27">
        <f t="shared" si="310"/>
        <v>-1.588370761858432E-2</v>
      </c>
      <c r="BO138" t="str">
        <f t="shared" si="322"/>
        <v>63 Community and civil enforcement occupations</v>
      </c>
      <c r="BP138" s="27">
        <f t="shared" si="311"/>
        <v>-2.986911435722403E-2</v>
      </c>
      <c r="BQ138" s="27">
        <f t="shared" si="311"/>
        <v>3.4037205659620318E-2</v>
      </c>
      <c r="BR138" s="27">
        <f t="shared" si="311"/>
        <v>-4.4243167254234966E-2</v>
      </c>
      <c r="BS138" s="27">
        <f t="shared" si="311"/>
        <v>1.6468554828230481E-3</v>
      </c>
      <c r="BT138" s="27">
        <f t="shared" si="312"/>
        <v>-4.2596311771411918E-2</v>
      </c>
      <c r="BZ138" t="str">
        <f t="shared" si="323"/>
        <v>63 Community and civil enforcement occupations</v>
      </c>
      <c r="CA138" s="68">
        <f t="shared" si="313"/>
        <v>-2.0367584302997704E-2</v>
      </c>
      <c r="CB138" s="68">
        <f t="shared" si="313"/>
        <v>1.7917335833719572E-2</v>
      </c>
      <c r="CC138" s="68">
        <f t="shared" si="313"/>
        <v>-3.496775047398111E-2</v>
      </c>
      <c r="CD138" s="68">
        <f t="shared" si="313"/>
        <v>-1.0288380136853209E-2</v>
      </c>
      <c r="CE138" s="68">
        <f t="shared" si="314"/>
        <v>-4.5256130610834319E-2</v>
      </c>
      <c r="CK138" t="str">
        <f t="shared" si="324"/>
        <v>63 Community and civil enforcement occupations</v>
      </c>
      <c r="CL138" s="68">
        <f t="shared" si="315"/>
        <v>-1.0818397232545154E-2</v>
      </c>
      <c r="CM138" s="68">
        <f t="shared" si="315"/>
        <v>2.0492748374724701E-3</v>
      </c>
      <c r="CN138" s="68">
        <f t="shared" si="315"/>
        <v>-1.4806826307095561E-2</v>
      </c>
      <c r="CO138" s="68">
        <f t="shared" si="315"/>
        <v>-3.8609867518851551E-3</v>
      </c>
      <c r="CP138" s="68">
        <f t="shared" si="316"/>
        <v>-1.8667813058980715E-2</v>
      </c>
    </row>
    <row r="139" spans="1:94" x14ac:dyDescent="0.2">
      <c r="A139" t="str">
        <f t="shared" si="298"/>
        <v>71 Sales occupations</v>
      </c>
      <c r="B139" s="27">
        <f t="shared" si="299"/>
        <v>8.8067539548940948E-3</v>
      </c>
      <c r="C139" s="27">
        <f t="shared" si="299"/>
        <v>-1.0324292598762108E-2</v>
      </c>
      <c r="D139" s="27">
        <f t="shared" si="299"/>
        <v>2.3370641350155555E-2</v>
      </c>
      <c r="E139" s="27">
        <f t="shared" si="299"/>
        <v>3.4576239067153874E-2</v>
      </c>
      <c r="F139" s="27">
        <f t="shared" si="300"/>
        <v>5.7946880417309429E-2</v>
      </c>
      <c r="L139" t="str">
        <f t="shared" si="317"/>
        <v>71 Sales occupations</v>
      </c>
      <c r="M139" s="27">
        <f t="shared" si="301"/>
        <v>9.8770102758128919E-2</v>
      </c>
      <c r="N139" s="27">
        <f t="shared" si="301"/>
        <v>2.7060862872843039E-3</v>
      </c>
      <c r="O139" s="27">
        <f t="shared" si="301"/>
        <v>0.31543572885442983</v>
      </c>
      <c r="P139" s="27">
        <f t="shared" si="301"/>
        <v>0.53990065618165528</v>
      </c>
      <c r="Q139" s="27">
        <f t="shared" si="302"/>
        <v>0.85533638503608511</v>
      </c>
      <c r="W139" t="str">
        <f t="shared" si="318"/>
        <v>71 Sales occupations</v>
      </c>
      <c r="X139" s="27">
        <f t="shared" si="303"/>
        <v>-0.11469189786853207</v>
      </c>
      <c r="Y139" s="27">
        <f t="shared" si="303"/>
        <v>0.58026528675914113</v>
      </c>
      <c r="Z139" s="27">
        <f t="shared" si="303"/>
        <v>0.29813393658745868</v>
      </c>
      <c r="AA139" s="27">
        <f t="shared" si="303"/>
        <v>1.3568588395592975</v>
      </c>
      <c r="AB139" s="27">
        <f t="shared" si="304"/>
        <v>1.6549927761467562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0.20923469545522888</v>
      </c>
      <c r="AK139" s="27">
        <f t="shared" si="305"/>
        <v>-2.897608189176637E-2</v>
      </c>
      <c r="AL139" s="27">
        <f t="shared" si="305"/>
        <v>0.32647241588142317</v>
      </c>
      <c r="AM139" s="27">
        <f t="shared" si="306"/>
        <v>0.2974963339896568</v>
      </c>
      <c r="AS139" t="str">
        <f t="shared" si="320"/>
        <v>71 Sales occupations</v>
      </c>
      <c r="AT139" s="27">
        <f t="shared" si="307"/>
        <v>-8.9516430756122811E-2</v>
      </c>
      <c r="AU139" s="27">
        <f t="shared" si="307"/>
        <v>0.14035466535027052</v>
      </c>
      <c r="AV139" s="27">
        <f t="shared" si="307"/>
        <v>-2.5877146987755673E-2</v>
      </c>
      <c r="AW139" s="27">
        <f t="shared" si="307"/>
        <v>0.22945344683626612</v>
      </c>
      <c r="AX139" s="27">
        <f t="shared" si="308"/>
        <v>0.20357629984851044</v>
      </c>
      <c r="BD139" t="str">
        <f t="shared" si="321"/>
        <v>71 Sales occupations</v>
      </c>
      <c r="BE139" s="27">
        <f t="shared" si="309"/>
        <v>-1.1739902330215353</v>
      </c>
      <c r="BF139" s="27">
        <f t="shared" si="309"/>
        <v>0.11804816425098963</v>
      </c>
      <c r="BG139" s="27">
        <f t="shared" si="309"/>
        <v>0.4794026477431137</v>
      </c>
      <c r="BH139" s="27">
        <f t="shared" si="309"/>
        <v>0.53725989602946989</v>
      </c>
      <c r="BI139" s="27">
        <f t="shared" si="310"/>
        <v>1.0166625437725836</v>
      </c>
      <c r="BO139" t="str">
        <f t="shared" si="322"/>
        <v>71 Sales occupations</v>
      </c>
      <c r="BP139" s="27">
        <f t="shared" si="311"/>
        <v>-1.5647048237999508</v>
      </c>
      <c r="BQ139" s="27">
        <f t="shared" si="311"/>
        <v>-0.25350399796417644</v>
      </c>
      <c r="BR139" s="27">
        <f t="shared" si="311"/>
        <v>-0.17594665264147746</v>
      </c>
      <c r="BS139" s="27">
        <f t="shared" si="311"/>
        <v>-1.0541154159382877</v>
      </c>
      <c r="BT139" s="27">
        <f t="shared" si="312"/>
        <v>-1.2300620685797652</v>
      </c>
      <c r="BZ139" t="str">
        <f t="shared" si="323"/>
        <v>71 Sales occupations</v>
      </c>
      <c r="CA139" s="68">
        <f t="shared" si="313"/>
        <v>-0.83664767394604489</v>
      </c>
      <c r="CB139" s="68">
        <f t="shared" si="313"/>
        <v>-0.57892360289789391</v>
      </c>
      <c r="CC139" s="68">
        <f t="shared" si="313"/>
        <v>-0.77134140001201335</v>
      </c>
      <c r="CD139" s="68">
        <f t="shared" si="313"/>
        <v>-2.178771355779765</v>
      </c>
      <c r="CE139" s="68">
        <f t="shared" si="314"/>
        <v>-2.9501127557917783</v>
      </c>
      <c r="CK139" t="str">
        <f t="shared" si="324"/>
        <v>71 Sales occupations</v>
      </c>
      <c r="CL139" s="68">
        <f t="shared" si="315"/>
        <v>-0.55435728138119389</v>
      </c>
      <c r="CM139" s="68">
        <f t="shared" si="315"/>
        <v>-0.56220613700233568</v>
      </c>
      <c r="CN139" s="68">
        <f t="shared" si="315"/>
        <v>-0.36741927431825672</v>
      </c>
      <c r="CO139" s="68">
        <f t="shared" si="315"/>
        <v>-0.43928201481658802</v>
      </c>
      <c r="CP139" s="68">
        <f t="shared" si="316"/>
        <v>-0.80670128913484473</v>
      </c>
    </row>
    <row r="140" spans="1:94" x14ac:dyDescent="0.2">
      <c r="A140" t="str">
        <f t="shared" si="298"/>
        <v>72 Customer service occupations</v>
      </c>
      <c r="B140" s="27">
        <f t="shared" si="299"/>
        <v>4.2488506950807553E-3</v>
      </c>
      <c r="C140" s="27">
        <f t="shared" si="299"/>
        <v>-9.041138410037855E-5</v>
      </c>
      <c r="D140" s="27">
        <f t="shared" si="299"/>
        <v>1.3881247043681901E-2</v>
      </c>
      <c r="E140" s="27">
        <f t="shared" si="299"/>
        <v>1.5959254591379278E-2</v>
      </c>
      <c r="F140" s="27">
        <f t="shared" si="300"/>
        <v>2.9840501635061179E-2</v>
      </c>
      <c r="L140" t="str">
        <f t="shared" si="317"/>
        <v>72 Customer service occupations</v>
      </c>
      <c r="M140" s="27">
        <f t="shared" si="301"/>
        <v>8.8277953516215618E-2</v>
      </c>
      <c r="N140" s="27">
        <f t="shared" si="301"/>
        <v>-1.3531432355672668E-2</v>
      </c>
      <c r="O140" s="27">
        <f t="shared" si="301"/>
        <v>0.13528156082066051</v>
      </c>
      <c r="P140" s="27">
        <f t="shared" si="301"/>
        <v>0.18197729907744731</v>
      </c>
      <c r="Q140" s="27">
        <f t="shared" si="302"/>
        <v>0.31725885989810781</v>
      </c>
      <c r="W140" t="str">
        <f t="shared" si="318"/>
        <v>72 Customer service occupations</v>
      </c>
      <c r="X140" s="27">
        <f t="shared" si="303"/>
        <v>0.12458395433806713</v>
      </c>
      <c r="Y140" s="27">
        <f t="shared" si="303"/>
        <v>0.18040119914217501</v>
      </c>
      <c r="Z140" s="27">
        <f t="shared" si="303"/>
        <v>0.20070450383477412</v>
      </c>
      <c r="AA140" s="27">
        <f t="shared" si="303"/>
        <v>0.53444532680804691</v>
      </c>
      <c r="AB140" s="27">
        <f t="shared" si="304"/>
        <v>0.73514983064282102</v>
      </c>
      <c r="AH140" t="str">
        <f t="shared" si="319"/>
        <v>72 Customer service occupations</v>
      </c>
      <c r="AI140" s="27">
        <f t="shared" si="305"/>
        <v>5.2935432232852686E-2</v>
      </c>
      <c r="AJ140" s="27">
        <f t="shared" si="305"/>
        <v>8.0382699714533323E-2</v>
      </c>
      <c r="AK140" s="27">
        <f t="shared" si="305"/>
        <v>5.4540737555017649E-2</v>
      </c>
      <c r="AL140" s="27">
        <f t="shared" si="305"/>
        <v>0.16023106508178236</v>
      </c>
      <c r="AM140" s="27">
        <f t="shared" si="306"/>
        <v>0.21477180263680001</v>
      </c>
      <c r="AS140" t="str">
        <f t="shared" si="320"/>
        <v>72 Customer service occupations</v>
      </c>
      <c r="AT140" s="27">
        <f t="shared" si="307"/>
        <v>3.1371812510144148E-2</v>
      </c>
      <c r="AU140" s="27">
        <f t="shared" si="307"/>
        <v>7.4220547579056717E-2</v>
      </c>
      <c r="AV140" s="27">
        <f t="shared" si="307"/>
        <v>4.7282784242707709E-2</v>
      </c>
      <c r="AW140" s="27">
        <f t="shared" si="307"/>
        <v>0.11504300230826747</v>
      </c>
      <c r="AX140" s="27">
        <f t="shared" si="308"/>
        <v>0.16232578655097518</v>
      </c>
      <c r="BD140" t="str">
        <f t="shared" si="321"/>
        <v>72 Customer service occupations</v>
      </c>
      <c r="BE140" s="27">
        <f t="shared" si="309"/>
        <v>-9.8165975467920941E-3</v>
      </c>
      <c r="BF140" s="27">
        <f t="shared" si="309"/>
        <v>4.4912116477484831E-2</v>
      </c>
      <c r="BG140" s="27">
        <f t="shared" si="309"/>
        <v>0.19119530932305828</v>
      </c>
      <c r="BH140" s="27">
        <f t="shared" si="309"/>
        <v>0.15923355334566724</v>
      </c>
      <c r="BI140" s="27">
        <f t="shared" si="310"/>
        <v>0.35042886266872553</v>
      </c>
      <c r="BO140" t="str">
        <f t="shared" si="322"/>
        <v>72 Customer service occupations</v>
      </c>
      <c r="BP140" s="27">
        <f t="shared" si="311"/>
        <v>0.12057369434526199</v>
      </c>
      <c r="BQ140" s="27">
        <f t="shared" si="311"/>
        <v>-0.17465534852356468</v>
      </c>
      <c r="BR140" s="27">
        <f t="shared" si="311"/>
        <v>0.20247661911009107</v>
      </c>
      <c r="BS140" s="27">
        <f t="shared" si="311"/>
        <v>-9.0752746761706415E-2</v>
      </c>
      <c r="BT140" s="27">
        <f t="shared" si="312"/>
        <v>0.11172387234838466</v>
      </c>
      <c r="BZ140" t="str">
        <f t="shared" si="323"/>
        <v>72 Customer service occupations</v>
      </c>
      <c r="CA140" s="68">
        <f t="shared" si="313"/>
        <v>-3.9131167589109728E-2</v>
      </c>
      <c r="CB140" s="68">
        <f t="shared" si="313"/>
        <v>-8.2277966319307283E-2</v>
      </c>
      <c r="CC140" s="68">
        <f t="shared" si="313"/>
        <v>-4.6983016624075891E-2</v>
      </c>
      <c r="CD140" s="68">
        <f t="shared" si="313"/>
        <v>-6.4349407183729501E-2</v>
      </c>
      <c r="CE140" s="68">
        <f t="shared" si="314"/>
        <v>-0.11133242380780539</v>
      </c>
      <c r="CK140" t="str">
        <f t="shared" si="324"/>
        <v>72 Customer service occupations</v>
      </c>
      <c r="CL140" s="68">
        <f t="shared" si="315"/>
        <v>6.5784762914137707E-2</v>
      </c>
      <c r="CM140" s="68">
        <f t="shared" si="315"/>
        <v>-6.7099998909312508E-2</v>
      </c>
      <c r="CN140" s="68">
        <f t="shared" si="315"/>
        <v>5.2325143808877816E-2</v>
      </c>
      <c r="CO140" s="68">
        <f t="shared" si="315"/>
        <v>1.7869375383097408E-2</v>
      </c>
      <c r="CP140" s="68">
        <f t="shared" si="316"/>
        <v>7.0194519191975224E-2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4.8194566073357717E-3</v>
      </c>
      <c r="C141" s="27">
        <f t="shared" si="299"/>
        <v>-3.5337733667498844E-3</v>
      </c>
      <c r="D141" s="27">
        <f t="shared" si="299"/>
        <v>1.0784156545385552E-2</v>
      </c>
      <c r="E141" s="27">
        <f t="shared" si="299"/>
        <v>2.1830738223211299E-2</v>
      </c>
      <c r="F141" s="27">
        <f t="shared" si="300"/>
        <v>3.2614894768596851E-2</v>
      </c>
      <c r="L141" t="str">
        <f t="shared" si="317"/>
        <v>81 Process, plant and machine operatives</v>
      </c>
      <c r="M141" s="27">
        <f t="shared" si="301"/>
        <v>2.8380957790068245E-2</v>
      </c>
      <c r="N141" s="27">
        <f t="shared" si="301"/>
        <v>-1.9288942693737973E-2</v>
      </c>
      <c r="O141" s="27">
        <f t="shared" si="301"/>
        <v>8.3145624798030879E-2</v>
      </c>
      <c r="P141" s="27">
        <f t="shared" si="301"/>
        <v>0.12621670441541752</v>
      </c>
      <c r="Q141" s="27">
        <f t="shared" si="302"/>
        <v>0.20936232921344838</v>
      </c>
      <c r="W141" t="str">
        <f t="shared" si="318"/>
        <v>81 Process, plant and machine operatives</v>
      </c>
      <c r="X141" s="27">
        <f t="shared" si="303"/>
        <v>1.3047335954581574E-2</v>
      </c>
      <c r="Y141" s="27">
        <f t="shared" si="303"/>
        <v>3.1079838107489932E-2</v>
      </c>
      <c r="Z141" s="27">
        <f t="shared" si="303"/>
        <v>0.22651739677725236</v>
      </c>
      <c r="AA141" s="27">
        <f t="shared" si="303"/>
        <v>0.46048607278441045</v>
      </c>
      <c r="AB141" s="27">
        <f t="shared" si="304"/>
        <v>0.68700346956166281</v>
      </c>
      <c r="AH141" t="str">
        <f t="shared" si="319"/>
        <v>81 Process, plant and machine operatives</v>
      </c>
      <c r="AI141" s="27">
        <f t="shared" si="305"/>
        <v>2.5333631587723671E-3</v>
      </c>
      <c r="AJ141" s="27">
        <f t="shared" si="305"/>
        <v>2.1180969214928957E-2</v>
      </c>
      <c r="AK141" s="27">
        <f t="shared" si="305"/>
        <v>6.9588026353124E-2</v>
      </c>
      <c r="AL141" s="27">
        <f t="shared" si="305"/>
        <v>9.5129650703368263E-2</v>
      </c>
      <c r="AM141" s="27">
        <f t="shared" si="306"/>
        <v>0.16471767705649226</v>
      </c>
      <c r="AS141" t="str">
        <f t="shared" si="320"/>
        <v>81 Process, plant and machine operatives</v>
      </c>
      <c r="AT141" s="27">
        <f t="shared" si="307"/>
        <v>8.5296416420816423E-3</v>
      </c>
      <c r="AU141" s="27">
        <f t="shared" si="307"/>
        <v>8.5842860688896128E-3</v>
      </c>
      <c r="AV141" s="27">
        <f t="shared" si="307"/>
        <v>9.8649592590475788E-2</v>
      </c>
      <c r="AW141" s="27">
        <f t="shared" si="307"/>
        <v>0.14413655840327999</v>
      </c>
      <c r="AX141" s="27">
        <f t="shared" si="308"/>
        <v>0.24278615099375578</v>
      </c>
      <c r="BD141" t="str">
        <f t="shared" si="321"/>
        <v>81 Process, plant and machine operatives</v>
      </c>
      <c r="BE141" s="27">
        <f t="shared" si="309"/>
        <v>0.16602344653268775</v>
      </c>
      <c r="BF141" s="27">
        <f t="shared" si="309"/>
        <v>-0.40956068519789968</v>
      </c>
      <c r="BG141" s="27">
        <f t="shared" si="309"/>
        <v>0.53067392555686688</v>
      </c>
      <c r="BH141" s="27">
        <f t="shared" si="309"/>
        <v>0.34675540844924857</v>
      </c>
      <c r="BI141" s="27">
        <f t="shared" si="310"/>
        <v>0.87742933400611545</v>
      </c>
      <c r="BO141" t="str">
        <f t="shared" si="322"/>
        <v>81 Process, plant and machine operatives</v>
      </c>
      <c r="BP141" s="27">
        <f t="shared" si="311"/>
        <v>-3.5085355293462683E-4</v>
      </c>
      <c r="BQ141" s="27">
        <f t="shared" si="311"/>
        <v>-0.19035078898721913</v>
      </c>
      <c r="BR141" s="27">
        <f t="shared" si="311"/>
        <v>0.29502929653114807</v>
      </c>
      <c r="BS141" s="27">
        <f t="shared" si="311"/>
        <v>-0.16514733851678898</v>
      </c>
      <c r="BT141" s="27">
        <f t="shared" si="312"/>
        <v>0.12988195801435909</v>
      </c>
      <c r="BZ141" t="str">
        <f t="shared" si="323"/>
        <v>81 Process, plant and machine operatives</v>
      </c>
      <c r="CA141" s="68">
        <f t="shared" si="313"/>
        <v>-0.19568944426027857</v>
      </c>
      <c r="CB141" s="68">
        <f t="shared" si="313"/>
        <v>-0.53006466053477608</v>
      </c>
      <c r="CC141" s="68">
        <f t="shared" si="313"/>
        <v>-0.10211861287660584</v>
      </c>
      <c r="CD141" s="68">
        <f t="shared" si="313"/>
        <v>-1.4466070387057508</v>
      </c>
      <c r="CE141" s="68">
        <f t="shared" si="314"/>
        <v>-1.5487256515823566</v>
      </c>
      <c r="CK141" t="str">
        <f t="shared" si="324"/>
        <v>81 Process, plant and machine operatives</v>
      </c>
      <c r="CL141" s="68">
        <f t="shared" si="315"/>
        <v>-0.21345373242201937</v>
      </c>
      <c r="CM141" s="68">
        <f t="shared" si="315"/>
        <v>-0.38457130481963475</v>
      </c>
      <c r="CN141" s="68">
        <f t="shared" si="315"/>
        <v>-0.40797581648636366</v>
      </c>
      <c r="CO141" s="68">
        <f t="shared" si="315"/>
        <v>-0.25255495674550721</v>
      </c>
      <c r="CP141" s="68">
        <f t="shared" si="316"/>
        <v>-0.66053077323187093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1.3960930235897027E-2</v>
      </c>
      <c r="C142" s="27">
        <f t="shared" si="299"/>
        <v>-7.0789752194329314E-4</v>
      </c>
      <c r="D142" s="27">
        <f t="shared" si="299"/>
        <v>2.0712075585460801E-2</v>
      </c>
      <c r="E142" s="27">
        <f t="shared" si="299"/>
        <v>2.1748365118647937E-2</v>
      </c>
      <c r="F142" s="27">
        <f t="shared" si="300"/>
        <v>4.2460440704108739E-2</v>
      </c>
      <c r="L142" t="str">
        <f t="shared" si="317"/>
        <v>82 Transport and mobile machine drivers and operatives</v>
      </c>
      <c r="M142" s="27">
        <f t="shared" si="301"/>
        <v>6.961427619130231E-2</v>
      </c>
      <c r="N142" s="27">
        <f t="shared" si="301"/>
        <v>-1.3201692729882253E-3</v>
      </c>
      <c r="O142" s="27">
        <f t="shared" si="301"/>
        <v>0.10578627449296041</v>
      </c>
      <c r="P142" s="27">
        <f t="shared" si="301"/>
        <v>0.1410142905964028</v>
      </c>
      <c r="Q142" s="27">
        <f t="shared" si="302"/>
        <v>0.24680056508936321</v>
      </c>
      <c r="W142" t="str">
        <f t="shared" si="318"/>
        <v>82 Transport and mobile machine drivers and operatives</v>
      </c>
      <c r="X142" s="27">
        <f t="shared" si="303"/>
        <v>0.1889742694531118</v>
      </c>
      <c r="Y142" s="27">
        <f t="shared" si="303"/>
        <v>5.8688205879960154E-2</v>
      </c>
      <c r="Z142" s="27">
        <f t="shared" si="303"/>
        <v>0.19296083591034219</v>
      </c>
      <c r="AA142" s="27">
        <f t="shared" si="303"/>
        <v>0.39171824798361188</v>
      </c>
      <c r="AB142" s="27">
        <f t="shared" si="304"/>
        <v>0.58467908389395407</v>
      </c>
      <c r="AH142" t="str">
        <f t="shared" si="319"/>
        <v>82 Transport and mobile machine drivers and operatives</v>
      </c>
      <c r="AI142" s="27">
        <f t="shared" si="305"/>
        <v>9.651641563512553E-2</v>
      </c>
      <c r="AJ142" s="27">
        <f t="shared" si="305"/>
        <v>2.3232988082895867E-2</v>
      </c>
      <c r="AK142" s="27">
        <f t="shared" si="305"/>
        <v>9.3234354273082298E-2</v>
      </c>
      <c r="AL142" s="27">
        <f t="shared" si="305"/>
        <v>0.12207054611115142</v>
      </c>
      <c r="AM142" s="27">
        <f t="shared" si="306"/>
        <v>0.21530490038423372</v>
      </c>
      <c r="AS142" t="str">
        <f t="shared" si="320"/>
        <v>82 Transport and mobile machine drivers and operatives</v>
      </c>
      <c r="AT142" s="27">
        <f t="shared" si="307"/>
        <v>0.1272357455414147</v>
      </c>
      <c r="AU142" s="27">
        <f t="shared" si="307"/>
        <v>3.502568788589977E-2</v>
      </c>
      <c r="AV142" s="27">
        <f t="shared" si="307"/>
        <v>0.11516480700485299</v>
      </c>
      <c r="AW142" s="27">
        <f t="shared" si="307"/>
        <v>0.14986215221967747</v>
      </c>
      <c r="AX142" s="27">
        <f t="shared" si="308"/>
        <v>0.26502695922453046</v>
      </c>
      <c r="BD142" t="str">
        <f t="shared" si="321"/>
        <v>82 Transport and mobile machine drivers and operatives</v>
      </c>
      <c r="BE142" s="27">
        <f t="shared" si="309"/>
        <v>0.72124983802120646</v>
      </c>
      <c r="BF142" s="27">
        <f t="shared" si="309"/>
        <v>-0.59943095870673258</v>
      </c>
      <c r="BG142" s="27">
        <f t="shared" si="309"/>
        <v>0.66576041050132861</v>
      </c>
      <c r="BH142" s="27">
        <f t="shared" si="309"/>
        <v>0.54837178364388173</v>
      </c>
      <c r="BI142" s="27">
        <f t="shared" si="310"/>
        <v>1.2141321941452103</v>
      </c>
      <c r="BO142" t="str">
        <f t="shared" si="322"/>
        <v>82 Transport and mobile machine drivers and operatives</v>
      </c>
      <c r="BP142" s="27">
        <f t="shared" si="311"/>
        <v>0.79958936648007661</v>
      </c>
      <c r="BQ142" s="27">
        <f t="shared" si="311"/>
        <v>-0.22055201149646475</v>
      </c>
      <c r="BR142" s="27">
        <f t="shared" si="311"/>
        <v>0.14799668444184366</v>
      </c>
      <c r="BS142" s="27">
        <f t="shared" si="311"/>
        <v>2.5938251016421887E-2</v>
      </c>
      <c r="BT142" s="27">
        <f t="shared" si="312"/>
        <v>0.17393493545826555</v>
      </c>
      <c r="BZ142" t="str">
        <f t="shared" si="323"/>
        <v>82 Transport and mobile machine drivers and operatives</v>
      </c>
      <c r="CA142" s="68">
        <f t="shared" si="313"/>
        <v>0.32862118138833107</v>
      </c>
      <c r="CB142" s="68">
        <f t="shared" si="313"/>
        <v>-0.91203579316720607</v>
      </c>
      <c r="CC142" s="68">
        <f t="shared" si="313"/>
        <v>-0.14113458752713015</v>
      </c>
      <c r="CD142" s="68">
        <f t="shared" si="313"/>
        <v>-0.6521215076528466</v>
      </c>
      <c r="CE142" s="68">
        <f t="shared" si="314"/>
        <v>-0.79325609517997675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-0.59011777809586152</v>
      </c>
      <c r="CN142" s="68">
        <f t="shared" si="315"/>
        <v>-0.29723208510497257</v>
      </c>
      <c r="CO142" s="68">
        <f t="shared" si="315"/>
        <v>-0.54150518045186746</v>
      </c>
      <c r="CP142" s="68">
        <f t="shared" si="316"/>
        <v>-0.83873726555684003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-9.4936031546108011E-5</v>
      </c>
      <c r="C143" s="27">
        <f t="shared" si="299"/>
        <v>4.6722529412759851E-5</v>
      </c>
      <c r="D143" s="27">
        <f t="shared" si="299"/>
        <v>2.0120001964297344E-3</v>
      </c>
      <c r="E143" s="27">
        <f t="shared" si="299"/>
        <v>2.783855584413015E-3</v>
      </c>
      <c r="F143" s="27">
        <f t="shared" si="300"/>
        <v>4.7958557808427489E-3</v>
      </c>
      <c r="L143" t="str">
        <f t="shared" si="317"/>
        <v>91 Elementary trades and related occupations</v>
      </c>
      <c r="M143" s="27">
        <f t="shared" si="301"/>
        <v>3.5194019651458991E-3</v>
      </c>
      <c r="N143" s="27">
        <f t="shared" si="301"/>
        <v>-7.0756509691082478E-3</v>
      </c>
      <c r="O143" s="27">
        <f t="shared" si="301"/>
        <v>8.6480570515976241E-2</v>
      </c>
      <c r="P143" s="27">
        <f t="shared" si="301"/>
        <v>0.12215188915349212</v>
      </c>
      <c r="Q143" s="27">
        <f t="shared" si="302"/>
        <v>0.20863245966946836</v>
      </c>
      <c r="W143" t="str">
        <f t="shared" si="318"/>
        <v>91 Elementary trades and related occupations</v>
      </c>
      <c r="X143" s="27">
        <f t="shared" si="303"/>
        <v>-1.3565385216374015E-2</v>
      </c>
      <c r="Y143" s="27">
        <f t="shared" si="303"/>
        <v>-6.1210452680629523E-3</v>
      </c>
      <c r="Z143" s="27">
        <f t="shared" si="303"/>
        <v>0.45668367746961197</v>
      </c>
      <c r="AA143" s="27">
        <f t="shared" si="303"/>
        <v>0.43959214755865328</v>
      </c>
      <c r="AB143" s="27">
        <f t="shared" si="304"/>
        <v>0.89627582502826519</v>
      </c>
      <c r="AH143" t="str">
        <f t="shared" si="319"/>
        <v>91 Elementary trades and related occupations</v>
      </c>
      <c r="AI143" s="27">
        <f t="shared" si="305"/>
        <v>-9.4651890806317085E-3</v>
      </c>
      <c r="AJ143" s="27">
        <f t="shared" si="305"/>
        <v>-4.7751822905799657E-3</v>
      </c>
      <c r="AK143" s="27">
        <f t="shared" si="305"/>
        <v>0.30634536178704941</v>
      </c>
      <c r="AL143" s="27">
        <f t="shared" si="305"/>
        <v>0.29897532833644536</v>
      </c>
      <c r="AM143" s="27">
        <f t="shared" si="306"/>
        <v>0.60532069012349476</v>
      </c>
      <c r="AS143" t="str">
        <f t="shared" si="320"/>
        <v>91 Elementary trades and related occupations</v>
      </c>
      <c r="AT143" s="27">
        <f t="shared" si="307"/>
        <v>-2.2135506756257195E-2</v>
      </c>
      <c r="AU143" s="27">
        <f t="shared" si="307"/>
        <v>2.8027764592567922E-2</v>
      </c>
      <c r="AV143" s="27">
        <f t="shared" si="307"/>
        <v>0.34088738797282503</v>
      </c>
      <c r="AW143" s="27">
        <f t="shared" si="307"/>
        <v>0.2787712995342112</v>
      </c>
      <c r="AX143" s="27">
        <f t="shared" si="308"/>
        <v>0.61965868750703623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-0.13336161947392222</v>
      </c>
      <c r="BG143" s="27">
        <f t="shared" si="309"/>
        <v>1.09074349183061</v>
      </c>
      <c r="BH143" s="27">
        <f t="shared" si="309"/>
        <v>0.79245573753026388</v>
      </c>
      <c r="BI143" s="27">
        <f t="shared" si="310"/>
        <v>1.8831992293608739</v>
      </c>
      <c r="BO143" t="str">
        <f t="shared" si="322"/>
        <v>91 Elementary trades and related occupations</v>
      </c>
      <c r="BP143" s="27">
        <f t="shared" si="311"/>
        <v>-0.32233243821276214</v>
      </c>
      <c r="BQ143" s="27">
        <f t="shared" si="311"/>
        <v>-3.6341473658870749E-2</v>
      </c>
      <c r="BR143" s="27">
        <f t="shared" si="311"/>
        <v>1.1278518453185171</v>
      </c>
      <c r="BS143" s="27">
        <f t="shared" si="311"/>
        <v>0.26295590038854932</v>
      </c>
      <c r="BT143" s="27">
        <f t="shared" si="312"/>
        <v>1.3908077457070664</v>
      </c>
      <c r="BZ143" t="str">
        <f t="shared" si="323"/>
        <v>91 Elementary trades and related occupations</v>
      </c>
      <c r="CA143" s="68">
        <f t="shared" si="313"/>
        <v>-0.32771199815850638</v>
      </c>
      <c r="CB143" s="68">
        <f t="shared" si="313"/>
        <v>-0.40323566435678471</v>
      </c>
      <c r="CC143" s="68">
        <f t="shared" si="313"/>
        <v>1.3147826217284906</v>
      </c>
      <c r="CD143" s="68">
        <f t="shared" si="313"/>
        <v>-0.19882597168645333</v>
      </c>
      <c r="CE143" s="68">
        <f t="shared" si="314"/>
        <v>1.1159566500420373</v>
      </c>
      <c r="CK143" t="str">
        <f t="shared" si="324"/>
        <v>91 Elementary trades and related occupations</v>
      </c>
      <c r="CL143" s="68">
        <f t="shared" si="315"/>
        <v>-0.15027476087846448</v>
      </c>
      <c r="CM143" s="68">
        <f t="shared" si="315"/>
        <v>-0.28627650449067943</v>
      </c>
      <c r="CN143" s="68">
        <f t="shared" si="315"/>
        <v>0.48659414707478921</v>
      </c>
      <c r="CO143" s="68">
        <f t="shared" si="315"/>
        <v>-0.14853496834897428</v>
      </c>
      <c r="CP143" s="68">
        <f t="shared" si="316"/>
        <v>0.33805917872581492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1.3639969818528969E-3</v>
      </c>
      <c r="C144" s="27">
        <f t="shared" si="299"/>
        <v>7.8476286341461199E-4</v>
      </c>
      <c r="D144" s="27">
        <f t="shared" si="299"/>
        <v>6.1868704103152268E-3</v>
      </c>
      <c r="E144" s="27">
        <f t="shared" si="299"/>
        <v>8.8059961814723822E-3</v>
      </c>
      <c r="F144" s="27">
        <f t="shared" si="300"/>
        <v>1.4992866591787609E-2</v>
      </c>
      <c r="L144" t="str">
        <f t="shared" ref="L144" si="325">A144</f>
        <v>92 Elementary administration and service occupations</v>
      </c>
      <c r="M144" s="27">
        <f t="shared" si="301"/>
        <v>0.18619922408552991</v>
      </c>
      <c r="N144" s="27">
        <f t="shared" si="301"/>
        <v>1.481861864951306E-2</v>
      </c>
      <c r="O144" s="27">
        <f t="shared" si="301"/>
        <v>0.25418893878009086</v>
      </c>
      <c r="P144" s="27">
        <f t="shared" si="301"/>
        <v>0.46269573801346708</v>
      </c>
      <c r="Q144" s="27">
        <f t="shared" si="302"/>
        <v>0.71688467679355794</v>
      </c>
      <c r="W144" t="str">
        <f t="shared" ref="W144" si="326">A144</f>
        <v>92 Elementary administration and service occupations</v>
      </c>
      <c r="X144" s="27">
        <f t="shared" si="303"/>
        <v>0.41208458569929185</v>
      </c>
      <c r="Y144" s="27">
        <f t="shared" si="303"/>
        <v>0.53261869257143735</v>
      </c>
      <c r="Z144" s="27">
        <f t="shared" si="303"/>
        <v>8.3909458778051338E-2</v>
      </c>
      <c r="AA144" s="27">
        <f t="shared" si="303"/>
        <v>1.2237307223611937</v>
      </c>
      <c r="AB144" s="27">
        <f t="shared" si="304"/>
        <v>1.3076401811392451</v>
      </c>
      <c r="AH144" t="str">
        <f t="shared" ref="AH144" si="327">L144</f>
        <v>92 Elementary administration and service occupations</v>
      </c>
      <c r="AI144" s="27">
        <f t="shared" si="305"/>
        <v>0.21733148378962741</v>
      </c>
      <c r="AJ144" s="27">
        <f t="shared" si="305"/>
        <v>0.27059262173903664</v>
      </c>
      <c r="AK144" s="27">
        <f t="shared" si="305"/>
        <v>1.3452573174640436E-2</v>
      </c>
      <c r="AL144" s="27">
        <f t="shared" si="305"/>
        <v>0.63651589032115941</v>
      </c>
      <c r="AM144" s="27">
        <f t="shared" si="306"/>
        <v>0.64996846349579984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0.30835658914521957</v>
      </c>
      <c r="AV144" s="27">
        <f t="shared" si="307"/>
        <v>-4.1984528013779165E-2</v>
      </c>
      <c r="AW144" s="27">
        <f t="shared" si="307"/>
        <v>0.60551873374349485</v>
      </c>
      <c r="AX144" s="27">
        <f t="shared" si="308"/>
        <v>0.56353420572971569</v>
      </c>
      <c r="BD144" t="str">
        <f t="shared" ref="BD144" si="329">AH144</f>
        <v>92 Elementary administration and service occupations</v>
      </c>
      <c r="BE144" s="27">
        <f t="shared" si="309"/>
        <v>-0.63883071920912027</v>
      </c>
      <c r="BF144" s="27">
        <f t="shared" si="309"/>
        <v>-0.25891750675400882</v>
      </c>
      <c r="BG144" s="27">
        <f t="shared" si="309"/>
        <v>-0.85154901612557943</v>
      </c>
      <c r="BH144" s="27">
        <f t="shared" si="309"/>
        <v>-0.2892797817396664</v>
      </c>
      <c r="BI144" s="27">
        <f t="shared" si="310"/>
        <v>-1.1408287978652458</v>
      </c>
      <c r="BO144" t="str">
        <f t="shared" ref="BO144" si="330">AS144</f>
        <v>92 Elementary administration and service occupations</v>
      </c>
      <c r="BP144" s="27">
        <f t="shared" si="311"/>
        <v>2.319074176378777E-3</v>
      </c>
      <c r="BQ144" s="27">
        <f t="shared" si="311"/>
        <v>-0.8015153070249017</v>
      </c>
      <c r="BR144" s="27">
        <f t="shared" si="311"/>
        <v>-1.1533942766648302</v>
      </c>
      <c r="BS144" s="27">
        <f t="shared" si="311"/>
        <v>-1.2445356575058337</v>
      </c>
      <c r="BT144" s="27">
        <f t="shared" si="312"/>
        <v>-2.3979299341706639</v>
      </c>
      <c r="BZ144" t="str">
        <f t="shared" ref="BZ144" si="331">BD144</f>
        <v>92 Elementary administration and service occupations</v>
      </c>
      <c r="CA144" s="68">
        <f t="shared" si="313"/>
        <v>0.28185940000485488</v>
      </c>
      <c r="CB144" s="68">
        <f t="shared" si="313"/>
        <v>-2.1284707768214339</v>
      </c>
      <c r="CC144" s="68">
        <f t="shared" si="313"/>
        <v>-1.432462568717936</v>
      </c>
      <c r="CD144" s="68">
        <f t="shared" si="313"/>
        <v>-3.083264817261588</v>
      </c>
      <c r="CE144" s="68">
        <f t="shared" si="314"/>
        <v>-4.5157273859795239</v>
      </c>
      <c r="CK144" t="str">
        <f t="shared" ref="CK144" si="332">BO144</f>
        <v>92 Elementary administration and service occupations</v>
      </c>
      <c r="CL144" s="68">
        <f t="shared" si="315"/>
        <v>-1.1974191473138305</v>
      </c>
      <c r="CM144" s="68">
        <f t="shared" si="315"/>
        <v>-1.9254146241688259</v>
      </c>
      <c r="CN144" s="68">
        <f t="shared" si="315"/>
        <v>-1.5950153660624298</v>
      </c>
      <c r="CO144" s="68">
        <f t="shared" si="315"/>
        <v>-1.0934700260110495</v>
      </c>
      <c r="CP144" s="68">
        <f t="shared" si="316"/>
        <v>-2.6884853920734795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1.8265665382458787</v>
      </c>
      <c r="C146" s="29">
        <f>D35-C35</f>
        <v>-0.13502195078090828</v>
      </c>
      <c r="D146" s="29">
        <f>E35-D35</f>
        <v>2.1355220440716849</v>
      </c>
      <c r="E146" s="29">
        <f>F35-E35</f>
        <v>2.9877495771616562</v>
      </c>
      <c r="F146" s="29">
        <f t="shared" ref="F146" si="334">F35-D35</f>
        <v>5.1232716212333411</v>
      </c>
      <c r="L146" s="24" t="str">
        <f t="shared" ref="L146" si="335">L35</f>
        <v>All occupations</v>
      </c>
      <c r="M146" s="29">
        <f>N35-M35</f>
        <v>12.958980548208878</v>
      </c>
      <c r="N146" s="29">
        <f t="shared" ref="N146" si="336">O35-N35</f>
        <v>-0.48378007893202835</v>
      </c>
      <c r="O146" s="29">
        <f>P35-O35</f>
        <v>14.487529475831934</v>
      </c>
      <c r="P146" s="29">
        <f>Q35-P35</f>
        <v>20.532865637861036</v>
      </c>
      <c r="Q146" s="29">
        <f>Q35-O35</f>
        <v>35.02039511369297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11.109478829598544</v>
      </c>
      <c r="Z146" s="29">
        <f>AA35-Z35</f>
        <v>4.012108138750321</v>
      </c>
      <c r="AA146" s="29">
        <f>AB35-AA35</f>
        <v>21.886010973436015</v>
      </c>
      <c r="AB146" s="29">
        <f>AB35-Z35</f>
        <v>25.898119112186336</v>
      </c>
      <c r="AH146" s="24" t="str">
        <f t="shared" ref="AH146" si="339">AH35</f>
        <v>All occupations</v>
      </c>
      <c r="AI146" s="29">
        <f>AJ35-AI35</f>
        <v>0.60296815171495766</v>
      </c>
      <c r="AJ146" s="29">
        <f t="shared" ref="AJ146" si="340">AK35-AJ35</f>
        <v>3.2323368716242733</v>
      </c>
      <c r="AK146" s="29">
        <f>AL35-AK35</f>
        <v>-0.74748494256281361</v>
      </c>
      <c r="AL146" s="29">
        <f>AM35-AL35</f>
        <v>4.5767177165892505</v>
      </c>
      <c r="AM146" s="29">
        <f>AM35-AK35</f>
        <v>3.8292327740264369</v>
      </c>
      <c r="AS146" s="24" t="str">
        <f t="shared" ref="AS146" si="341">AS35</f>
        <v>All occupations</v>
      </c>
      <c r="AT146" s="29">
        <f>AU35-AT35</f>
        <v>2.0184942607604555</v>
      </c>
      <c r="AU146" s="29">
        <f t="shared" ref="AU146" si="342">AV35-AU35</f>
        <v>3.039518095480453</v>
      </c>
      <c r="AV146" s="29">
        <f>AW35-AV35</f>
        <v>0.41015793737865991</v>
      </c>
      <c r="AW146" s="29">
        <f>AX35-AW35</f>
        <v>5.4832384059876063</v>
      </c>
      <c r="AX146" s="29">
        <f>AX35-AV35</f>
        <v>5.8933963433662662</v>
      </c>
      <c r="BD146" s="24" t="str">
        <f t="shared" ref="BD146" si="343">BD35</f>
        <v>All occupations</v>
      </c>
      <c r="BE146" s="29">
        <f>BF35-BE35</f>
        <v>0.77697108214729838</v>
      </c>
      <c r="BF146" s="29">
        <f t="shared" ref="BF146" si="344">BG35-BF35</f>
        <v>-4.4257948294777663</v>
      </c>
      <c r="BG146" s="29">
        <f>BH35-BG35</f>
        <v>6.6494412560165443</v>
      </c>
      <c r="BH146" s="29">
        <f>BI35-BH35</f>
        <v>4.4521887810217606</v>
      </c>
      <c r="BI146" s="29">
        <f>BI35-BG35</f>
        <v>11.101630037038305</v>
      </c>
      <c r="BO146" s="24" t="str">
        <f t="shared" ref="BO146" si="345">BO35</f>
        <v>All occupations</v>
      </c>
      <c r="BP146" s="29">
        <f>BQ35-BP35</f>
        <v>-1.1470269815560101</v>
      </c>
      <c r="BQ146" s="29">
        <f t="shared" ref="BQ146" si="346">BR35-BQ35</f>
        <v>-3.9390122338623144</v>
      </c>
      <c r="BR146" s="29">
        <f>BS35-BR35</f>
        <v>-3.2868278085739462</v>
      </c>
      <c r="BS146" s="29">
        <f>BT35-BS35</f>
        <v>-12.09710834857421</v>
      </c>
      <c r="BT146" s="29">
        <f>BT35-BR35</f>
        <v>-15.383936157148156</v>
      </c>
      <c r="BZ146" s="24" t="str">
        <f t="shared" ref="BZ146" si="347">BZ35</f>
        <v>All occupations</v>
      </c>
      <c r="CA146" s="70">
        <f>CB35-CA35</f>
        <v>-2.1833726656340531</v>
      </c>
      <c r="CB146" s="70">
        <f t="shared" ref="CB146" si="348">CC35-CB35</f>
        <v>-9.4141979369226974</v>
      </c>
      <c r="CC146" s="70">
        <f>CD35-CC35</f>
        <v>-5.3943409781378548</v>
      </c>
      <c r="CD146" s="70">
        <f>CE35-CD35</f>
        <v>-16.983148289373375</v>
      </c>
      <c r="CE146" s="70">
        <f>CE35-CC35</f>
        <v>-22.37748926751123</v>
      </c>
      <c r="CK146" s="24" t="str">
        <f t="shared" ref="CK146" si="349">CK35</f>
        <v>All occupations</v>
      </c>
      <c r="CL146" s="70">
        <f>CM35-CL35</f>
        <v>-1.1198131383111694</v>
      </c>
      <c r="CM146" s="70">
        <f t="shared" ref="CM146" si="350">CN35-CM35</f>
        <v>-6.8505267667272385</v>
      </c>
      <c r="CN146" s="70">
        <f>CO35-CN35</f>
        <v>-2.7601051227748101</v>
      </c>
      <c r="CO146" s="70">
        <f>CP35-CO35</f>
        <v>-3.7295144541094576</v>
      </c>
      <c r="CP146" s="70">
        <f>CP35-CN35</f>
        <v>-6.4896195768842677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Cambridge and Peterborough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0.64331182584745994</v>
      </c>
      <c r="C8" s="69">
        <f>'Basic T2'!O8</f>
        <v>4.5415266406346086</v>
      </c>
      <c r="D8" s="69">
        <f>'Basic T2'!Z8</f>
        <v>11.713526715338606</v>
      </c>
      <c r="E8" s="69">
        <f>'Basic T2'!AK8</f>
        <v>2.175844631742081</v>
      </c>
      <c r="F8" s="69">
        <f>'Basic T2'!AV8</f>
        <v>3.2475645430740112</v>
      </c>
      <c r="G8" s="69">
        <f>'Basic T2'!BG8</f>
        <v>6.9555956234726688</v>
      </c>
      <c r="H8" s="69">
        <f>'Basic T2'!BR8</f>
        <v>6.1451795920756682</v>
      </c>
      <c r="I8" s="69">
        <f>'Basic T2'!CC8</f>
        <v>4.1115758513511924</v>
      </c>
      <c r="J8" s="69">
        <f>'Basic T2'!CN8</f>
        <v>0.68654275099148299</v>
      </c>
      <c r="K8" s="309">
        <f>SUM(B8:J8)</f>
        <v>40.220668174527781</v>
      </c>
      <c r="L8" s="97"/>
      <c r="M8" s="97">
        <f t="shared" ref="M8:M33" si="0">B8/B$35*100</f>
        <v>7.9420742122411143</v>
      </c>
      <c r="N8" s="97">
        <f t="shared" ref="N8:N33" si="1">C8/C$35*100</f>
        <v>8.5541674336033164</v>
      </c>
      <c r="O8" s="97">
        <f t="shared" ref="O8:O33" si="2">D8/D$35*100</f>
        <v>10.732913657943474</v>
      </c>
      <c r="P8" s="97">
        <f t="shared" ref="P8:P33" si="3">E8/E$35*100</f>
        <v>7.6574691746419123</v>
      </c>
      <c r="Q8" s="97">
        <f t="shared" ref="Q8:Q33" si="4">F8/F$35*100</f>
        <v>11.090342856962469</v>
      </c>
      <c r="R8" s="97">
        <f t="shared" ref="R8:R33" si="5">G8/G$35*100</f>
        <v>7.5390154817299591</v>
      </c>
      <c r="S8" s="97">
        <f t="shared" ref="S8:S33" si="6">H8/H$35*100</f>
        <v>6.2603533911659959</v>
      </c>
      <c r="T8" s="97">
        <f t="shared" ref="T8:T33" si="7">I8/I$35*100</f>
        <v>6.4997352095825187</v>
      </c>
      <c r="U8" s="97">
        <f t="shared" ref="U8:U33" si="8">J8/J$35*100</f>
        <v>4.0541338771476587</v>
      </c>
      <c r="V8" s="97">
        <f t="shared" ref="V8:V33" si="9">K8/K$35*100</f>
        <v>8.0660895306078704</v>
      </c>
      <c r="W8" s="97"/>
      <c r="X8" s="97">
        <f t="shared" ref="X8:X32" si="10">IF($K8&gt;0,B8/$K8*100,0)</f>
        <v>1.5994558396095389</v>
      </c>
      <c r="Y8" s="97">
        <f t="shared" ref="Y8:AG23" si="11">IF($K8&gt;0,C8/$K8*100,0)</f>
        <v>11.291524598566491</v>
      </c>
      <c r="Z8" s="97">
        <f t="shared" si="11"/>
        <v>29.123152963323768</v>
      </c>
      <c r="AA8" s="97">
        <f t="shared" si="11"/>
        <v>5.4097674914313556</v>
      </c>
      <c r="AB8" s="97">
        <f t="shared" si="11"/>
        <v>8.0743674594912171</v>
      </c>
      <c r="AC8" s="97">
        <f t="shared" si="11"/>
        <v>17.293585460317463</v>
      </c>
      <c r="AD8" s="97">
        <f t="shared" si="11"/>
        <v>15.278661123704259</v>
      </c>
      <c r="AE8" s="97">
        <f t="shared" si="11"/>
        <v>10.222544870488008</v>
      </c>
      <c r="AF8" s="97">
        <f>IF($K8&gt;0,J8/$K8*100,0)</f>
        <v>1.7069401930678976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0.20784621166505671</v>
      </c>
      <c r="C9" s="69">
        <f>'Basic T2'!O9</f>
        <v>1.6287909992000833</v>
      </c>
      <c r="D9" s="69">
        <f>'Basic T2'!Z9</f>
        <v>3.8935150050412313</v>
      </c>
      <c r="E9" s="69">
        <f>'Basic T2'!AK9</f>
        <v>1.2151349355746528</v>
      </c>
      <c r="F9" s="69">
        <f>'Basic T2'!AV9</f>
        <v>1.2316539226823762</v>
      </c>
      <c r="G9" s="69">
        <f>'Basic T2'!BG9</f>
        <v>2.8450364001048154</v>
      </c>
      <c r="H9" s="69">
        <f>'Basic T2'!BR9</f>
        <v>3.1111172895342145</v>
      </c>
      <c r="I9" s="69">
        <f>'Basic T2'!CC9</f>
        <v>1.8573127868632966</v>
      </c>
      <c r="J9" s="69">
        <f>'Basic T2'!CN9</f>
        <v>0.56574815967893</v>
      </c>
      <c r="K9" s="309">
        <f>SUM(B9:J9)</f>
        <v>16.556155710344655</v>
      </c>
      <c r="L9" s="97"/>
      <c r="M9" s="97">
        <f t="shared" si="0"/>
        <v>2.5659873974840797</v>
      </c>
      <c r="N9" s="97">
        <f t="shared" si="1"/>
        <v>3.0679002952092427</v>
      </c>
      <c r="O9" s="97">
        <f t="shared" si="2"/>
        <v>3.5675643544905586</v>
      </c>
      <c r="P9" s="97">
        <f t="shared" si="3"/>
        <v>4.2764350801755056</v>
      </c>
      <c r="Q9" s="97">
        <f t="shared" si="4"/>
        <v>4.206063991184239</v>
      </c>
      <c r="R9" s="97">
        <f t="shared" si="5"/>
        <v>3.0836717123251773</v>
      </c>
      <c r="S9" s="97">
        <f t="shared" si="6"/>
        <v>3.1694262766488164</v>
      </c>
      <c r="T9" s="97">
        <f t="shared" si="7"/>
        <v>2.9361105698721213</v>
      </c>
      <c r="U9" s="97">
        <f t="shared" si="8"/>
        <v>3.3408244086415926</v>
      </c>
      <c r="V9" s="97">
        <f t="shared" si="9"/>
        <v>3.3202689140529831</v>
      </c>
      <c r="W9" s="97"/>
      <c r="X9" s="97">
        <f t="shared" si="10"/>
        <v>1.2554014065909622</v>
      </c>
      <c r="Y9" s="97">
        <f t="shared" si="11"/>
        <v>9.8379782583367366</v>
      </c>
      <c r="Z9" s="97">
        <f t="shared" si="11"/>
        <v>23.517023354693848</v>
      </c>
      <c r="AA9" s="97">
        <f t="shared" si="11"/>
        <v>7.339475158568419</v>
      </c>
      <c r="AB9" s="97">
        <f t="shared" si="11"/>
        <v>7.4392506583687856</v>
      </c>
      <c r="AC9" s="97">
        <f t="shared" si="11"/>
        <v>17.184160682465517</v>
      </c>
      <c r="AD9" s="97">
        <f t="shared" si="11"/>
        <v>18.791302425298642</v>
      </c>
      <c r="AE9" s="97">
        <f t="shared" si="11"/>
        <v>11.218261167372365</v>
      </c>
      <c r="AF9" s="97">
        <f t="shared" si="11"/>
        <v>3.4171468883047411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1.8963420411025256</v>
      </c>
      <c r="C10" s="69">
        <f>'Basic T2'!O10</f>
        <v>7.4238614836386985</v>
      </c>
      <c r="D10" s="69">
        <f>'Basic T2'!Z10</f>
        <v>13.78146135911739</v>
      </c>
      <c r="E10" s="69">
        <f>'Basic T2'!AK10</f>
        <v>1.3781661837729859</v>
      </c>
      <c r="F10" s="69">
        <f>'Basic T2'!AV10</f>
        <v>3.3013352623121515</v>
      </c>
      <c r="G10" s="69">
        <f>'Basic T2'!BG10</f>
        <v>4.2581021932266347</v>
      </c>
      <c r="H10" s="69">
        <f>'Basic T2'!BR10</f>
        <v>3.9341070695940656</v>
      </c>
      <c r="I10" s="69">
        <f>'Basic T2'!CC10</f>
        <v>2.2962392529024118</v>
      </c>
      <c r="J10" s="69">
        <f>'Basic T2'!CN10</f>
        <v>0.44205754931405528</v>
      </c>
      <c r="K10" s="309">
        <f t="shared" ref="K10:K32" si="12">SUM(B10:J10)</f>
        <v>38.711672394980916</v>
      </c>
      <c r="L10" s="97"/>
      <c r="M10" s="97">
        <f t="shared" si="0"/>
        <v>23.411491312768494</v>
      </c>
      <c r="N10" s="97">
        <f t="shared" si="1"/>
        <v>13.983173315933758</v>
      </c>
      <c r="O10" s="97">
        <f t="shared" si="2"/>
        <v>12.627728475148267</v>
      </c>
      <c r="P10" s="97">
        <f t="shared" si="3"/>
        <v>4.8501923877377644</v>
      </c>
      <c r="Q10" s="97">
        <f t="shared" si="4"/>
        <v>11.273968372054458</v>
      </c>
      <c r="R10" s="97">
        <f t="shared" si="5"/>
        <v>4.6152623147313756</v>
      </c>
      <c r="S10" s="97">
        <f t="shared" si="6"/>
        <v>4.0078406440883816</v>
      </c>
      <c r="T10" s="97">
        <f t="shared" si="7"/>
        <v>3.6299821920615818</v>
      </c>
      <c r="U10" s="97">
        <f t="shared" si="8"/>
        <v>2.610413530307913</v>
      </c>
      <c r="V10" s="97">
        <f t="shared" si="9"/>
        <v>7.7634666351771351</v>
      </c>
      <c r="W10" s="97"/>
      <c r="X10" s="97">
        <f t="shared" si="10"/>
        <v>4.8986311460633054</v>
      </c>
      <c r="Y10" s="97">
        <f t="shared" si="11"/>
        <v>19.17732049365355</v>
      </c>
      <c r="Z10" s="97">
        <f t="shared" si="11"/>
        <v>35.600273784359153</v>
      </c>
      <c r="AA10" s="97">
        <f t="shared" si="11"/>
        <v>3.5600791660751643</v>
      </c>
      <c r="AB10" s="97">
        <f t="shared" si="11"/>
        <v>8.5280099206981799</v>
      </c>
      <c r="AC10" s="97">
        <f t="shared" si="11"/>
        <v>10.999530451127477</v>
      </c>
      <c r="AD10" s="97">
        <f t="shared" si="11"/>
        <v>10.162586181898291</v>
      </c>
      <c r="AE10" s="97">
        <f t="shared" si="11"/>
        <v>5.9316457048756339</v>
      </c>
      <c r="AF10" s="97">
        <f t="shared" si="11"/>
        <v>1.1419231512492583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1.0370020495223911</v>
      </c>
      <c r="C11" s="69">
        <f>'Basic T2'!O11</f>
        <v>3.1069441980032528</v>
      </c>
      <c r="D11" s="69">
        <f>'Basic T2'!Z11</f>
        <v>7.2380884320428578</v>
      </c>
      <c r="E11" s="69">
        <f>'Basic T2'!AK11</f>
        <v>2.2756759505449646</v>
      </c>
      <c r="F11" s="69">
        <f>'Basic T2'!AV11</f>
        <v>0.62604830020374791</v>
      </c>
      <c r="G11" s="69">
        <f>'Basic T2'!BG11</f>
        <v>1.8731476508926233</v>
      </c>
      <c r="H11" s="69">
        <f>'Basic T2'!BR11</f>
        <v>1.500949279969239</v>
      </c>
      <c r="I11" s="69">
        <f>'Basic T2'!CC11</f>
        <v>0.87656173287995487</v>
      </c>
      <c r="J11" s="69">
        <f>'Basic T2'!CN11</f>
        <v>0.1184710554573246</v>
      </c>
      <c r="K11" s="309">
        <f t="shared" si="12"/>
        <v>18.652888649516356</v>
      </c>
      <c r="L11" s="97"/>
      <c r="M11" s="97">
        <f t="shared" si="0"/>
        <v>12.802418523401816</v>
      </c>
      <c r="N11" s="97">
        <f t="shared" si="1"/>
        <v>5.8520675930392478</v>
      </c>
      <c r="O11" s="97">
        <f t="shared" si="2"/>
        <v>6.632142485998485</v>
      </c>
      <c r="P11" s="97">
        <f t="shared" si="3"/>
        <v>8.008806414095849</v>
      </c>
      <c r="Q11" s="97">
        <f t="shared" si="4"/>
        <v>2.1379375843616297</v>
      </c>
      <c r="R11" s="97">
        <f t="shared" si="5"/>
        <v>2.0302631009758385</v>
      </c>
      <c r="S11" s="97">
        <f t="shared" si="6"/>
        <v>1.529080277318587</v>
      </c>
      <c r="T11" s="97">
        <f t="shared" si="7"/>
        <v>1.3857020676634628</v>
      </c>
      <c r="U11" s="97">
        <f t="shared" si="8"/>
        <v>0.69958865445356233</v>
      </c>
      <c r="V11" s="97">
        <f t="shared" si="9"/>
        <v>3.7407600788378681</v>
      </c>
      <c r="W11" s="97"/>
      <c r="X11" s="97">
        <f t="shared" si="10"/>
        <v>5.5594716132574948</v>
      </c>
      <c r="Y11" s="97">
        <f t="shared" si="11"/>
        <v>16.656638316895823</v>
      </c>
      <c r="Z11" s="97">
        <f t="shared" si="11"/>
        <v>38.804115373468072</v>
      </c>
      <c r="AA11" s="97">
        <f t="shared" si="11"/>
        <v>12.20012617511642</v>
      </c>
      <c r="AB11" s="97">
        <f t="shared" si="11"/>
        <v>3.3563074972839688</v>
      </c>
      <c r="AC11" s="97">
        <f t="shared" si="11"/>
        <v>10.042131736744118</v>
      </c>
      <c r="AD11" s="97">
        <f t="shared" si="11"/>
        <v>8.046739077103517</v>
      </c>
      <c r="AE11" s="97">
        <f t="shared" si="11"/>
        <v>4.6993350432222885</v>
      </c>
      <c r="AF11" s="97">
        <f t="shared" si="11"/>
        <v>0.63513516690829752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2.3107592397564156</v>
      </c>
      <c r="C12" s="69">
        <f>'Basic T2'!O12</f>
        <v>13.27076983622471</v>
      </c>
      <c r="D12" s="69">
        <f>'Basic T2'!Z12</f>
        <v>8.6940411347712931</v>
      </c>
      <c r="E12" s="69">
        <f>'Basic T2'!AK12</f>
        <v>0.61304968250594671</v>
      </c>
      <c r="F12" s="69">
        <f>'Basic T2'!AV12</f>
        <v>0.28018464391341436</v>
      </c>
      <c r="G12" s="69">
        <f>'Basic T2'!BG12</f>
        <v>1.0906491311348159</v>
      </c>
      <c r="H12" s="69">
        <f>'Basic T2'!BR12</f>
        <v>0.95854472143319547</v>
      </c>
      <c r="I12" s="69">
        <f>'Basic T2'!CC12</f>
        <v>0.75836379731732784</v>
      </c>
      <c r="J12" s="69">
        <f>'Basic T2'!CN12</f>
        <v>0.12745598517543935</v>
      </c>
      <c r="K12" s="309">
        <f t="shared" si="12"/>
        <v>28.103818172232561</v>
      </c>
      <c r="L12" s="97"/>
      <c r="M12" s="97">
        <f t="shared" si="0"/>
        <v>28.527722686569934</v>
      </c>
      <c r="N12" s="97">
        <f t="shared" si="1"/>
        <v>24.996085267049295</v>
      </c>
      <c r="O12" s="97">
        <f t="shared" si="2"/>
        <v>7.9662082228334068</v>
      </c>
      <c r="P12" s="97">
        <f t="shared" si="3"/>
        <v>2.1575111466275692</v>
      </c>
      <c r="Q12" s="97">
        <f t="shared" si="4"/>
        <v>0.95682278921373609</v>
      </c>
      <c r="R12" s="97">
        <f t="shared" si="5"/>
        <v>1.1821303494143554</v>
      </c>
      <c r="S12" s="97">
        <f t="shared" si="6"/>
        <v>0.97650989812352407</v>
      </c>
      <c r="T12" s="97">
        <f t="shared" si="7"/>
        <v>1.198850283517513</v>
      </c>
      <c r="U12" s="97">
        <f t="shared" si="8"/>
        <v>0.75264595919007637</v>
      </c>
      <c r="V12" s="97">
        <f t="shared" si="9"/>
        <v>5.6361051125629089</v>
      </c>
      <c r="W12" s="97"/>
      <c r="X12" s="97">
        <f t="shared" si="10"/>
        <v>8.2222252705844685</v>
      </c>
      <c r="Y12" s="97">
        <f t="shared" si="11"/>
        <v>47.220522688040447</v>
      </c>
      <c r="Z12" s="97">
        <f t="shared" si="11"/>
        <v>30.935444719612065</v>
      </c>
      <c r="AA12" s="97">
        <f t="shared" si="11"/>
        <v>2.1813750670777492</v>
      </c>
      <c r="AB12" s="97">
        <f t="shared" si="11"/>
        <v>0.99696291157421957</v>
      </c>
      <c r="AC12" s="97">
        <f t="shared" si="11"/>
        <v>3.8807863203883479</v>
      </c>
      <c r="AD12" s="97">
        <f t="shared" si="11"/>
        <v>3.4107277365616722</v>
      </c>
      <c r="AE12" s="97">
        <f t="shared" si="11"/>
        <v>2.698436890922582</v>
      </c>
      <c r="AF12" s="97">
        <f t="shared" si="11"/>
        <v>0.45351839523844412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0.60930657729219639</v>
      </c>
      <c r="C13" s="69">
        <f>'Basic T2'!O13</f>
        <v>7.1776964424304568</v>
      </c>
      <c r="D13" s="69">
        <f>'Basic T2'!Z13</f>
        <v>13.901675154034283</v>
      </c>
      <c r="E13" s="69">
        <f>'Basic T2'!AK13</f>
        <v>1.2537918579081861</v>
      </c>
      <c r="F13" s="69">
        <f>'Basic T2'!AV13</f>
        <v>2.2371310060697209</v>
      </c>
      <c r="G13" s="69">
        <f>'Basic T2'!BG13</f>
        <v>4.4068264478272337</v>
      </c>
      <c r="H13" s="69">
        <f>'Basic T2'!BR13</f>
        <v>3.5432572644311127</v>
      </c>
      <c r="I13" s="69">
        <f>'Basic T2'!CC13</f>
        <v>2.1604421509810474</v>
      </c>
      <c r="J13" s="69">
        <f>'Basic T2'!CN13</f>
        <v>0.4318294493379779</v>
      </c>
      <c r="K13" s="309">
        <f t="shared" si="12"/>
        <v>35.721956350312212</v>
      </c>
      <c r="L13" s="97"/>
      <c r="M13" s="97">
        <f t="shared" si="0"/>
        <v>7.5222588182432935</v>
      </c>
      <c r="N13" s="97">
        <f t="shared" si="1"/>
        <v>13.519510511458629</v>
      </c>
      <c r="O13" s="97">
        <f t="shared" si="2"/>
        <v>12.737878416552951</v>
      </c>
      <c r="P13" s="97">
        <f t="shared" si="3"/>
        <v>4.4124807273863347</v>
      </c>
      <c r="Q13" s="97">
        <f t="shared" si="4"/>
        <v>7.6397403482456872</v>
      </c>
      <c r="R13" s="97">
        <f t="shared" si="5"/>
        <v>4.7764612283310814</v>
      </c>
      <c r="S13" s="97">
        <f t="shared" si="6"/>
        <v>3.6096654782488455</v>
      </c>
      <c r="T13" s="97">
        <f t="shared" si="7"/>
        <v>3.4153089775500476</v>
      </c>
      <c r="U13" s="97">
        <f t="shared" si="8"/>
        <v>2.5500151260541579</v>
      </c>
      <c r="V13" s="97">
        <f t="shared" si="9"/>
        <v>7.1638913824053487</v>
      </c>
      <c r="W13" s="97"/>
      <c r="X13" s="97">
        <f t="shared" si="10"/>
        <v>1.7056920716126203</v>
      </c>
      <c r="Y13" s="97">
        <f t="shared" si="11"/>
        <v>20.093234457937864</v>
      </c>
      <c r="Z13" s="97">
        <f t="shared" si="11"/>
        <v>38.916332066770423</v>
      </c>
      <c r="AA13" s="97">
        <f t="shared" si="11"/>
        <v>3.5098633613811803</v>
      </c>
      <c r="AB13" s="97">
        <f t="shared" si="11"/>
        <v>6.2626217448198869</v>
      </c>
      <c r="AC13" s="97">
        <f t="shared" si="11"/>
        <v>12.336464455112962</v>
      </c>
      <c r="AD13" s="97">
        <f t="shared" si="11"/>
        <v>9.9189899614782551</v>
      </c>
      <c r="AE13" s="97">
        <f t="shared" si="11"/>
        <v>6.0479390596482965</v>
      </c>
      <c r="AF13" s="97">
        <f t="shared" si="11"/>
        <v>1.2088628212385231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0.26093896929998217</v>
      </c>
      <c r="C14" s="69">
        <f>'Basic T2'!O14</f>
        <v>1.2555821534745442</v>
      </c>
      <c r="D14" s="69">
        <f>'Basic T2'!Z14</f>
        <v>3.2579780044490154</v>
      </c>
      <c r="E14" s="69">
        <f>'Basic T2'!AK14</f>
        <v>0.57063679543103119</v>
      </c>
      <c r="F14" s="69">
        <f>'Basic T2'!AV14</f>
        <v>1.2403284950114035</v>
      </c>
      <c r="G14" s="69">
        <f>'Basic T2'!BG14</f>
        <v>1.7724841301900371</v>
      </c>
      <c r="H14" s="69">
        <f>'Basic T2'!BR14</f>
        <v>1.5176723313314524</v>
      </c>
      <c r="I14" s="69">
        <f>'Basic T2'!CC14</f>
        <v>1.3191130349761921</v>
      </c>
      <c r="J14" s="69">
        <f>'Basic T2'!CN14</f>
        <v>0.23763857167614844</v>
      </c>
      <c r="K14" s="309">
        <f t="shared" si="12"/>
        <v>11.432372485839807</v>
      </c>
      <c r="L14" s="97"/>
      <c r="M14" s="97">
        <f t="shared" si="0"/>
        <v>3.2214496543975617</v>
      </c>
      <c r="N14" s="97">
        <f t="shared" si="1"/>
        <v>2.3649448340491626</v>
      </c>
      <c r="O14" s="97">
        <f t="shared" si="2"/>
        <v>2.9852321568909694</v>
      </c>
      <c r="P14" s="97">
        <f t="shared" si="3"/>
        <v>2.0082470996244961</v>
      </c>
      <c r="Q14" s="97">
        <f t="shared" si="4"/>
        <v>4.2356874151348434</v>
      </c>
      <c r="R14" s="97">
        <f t="shared" si="5"/>
        <v>1.9211561485156914</v>
      </c>
      <c r="S14" s="97">
        <f t="shared" si="6"/>
        <v>1.5461167544039887</v>
      </c>
      <c r="T14" s="97">
        <f t="shared" si="7"/>
        <v>2.0853039683157899</v>
      </c>
      <c r="U14" s="97">
        <f t="shared" si="8"/>
        <v>1.403290010065531</v>
      </c>
      <c r="V14" s="97">
        <f t="shared" si="9"/>
        <v>2.2927152681278051</v>
      </c>
      <c r="W14" s="97"/>
      <c r="X14" s="97">
        <f t="shared" si="10"/>
        <v>2.2824568533187883</v>
      </c>
      <c r="Y14" s="97">
        <f t="shared" si="11"/>
        <v>10.982691082097915</v>
      </c>
      <c r="Z14" s="97">
        <f t="shared" si="11"/>
        <v>28.49782937429972</v>
      </c>
      <c r="AA14" s="97">
        <f t="shared" si="11"/>
        <v>4.9914118538197103</v>
      </c>
      <c r="AB14" s="97">
        <f t="shared" si="11"/>
        <v>10.849265946746229</v>
      </c>
      <c r="AC14" s="97">
        <f t="shared" si="11"/>
        <v>15.504079598398713</v>
      </c>
      <c r="AD14" s="97">
        <f t="shared" si="11"/>
        <v>13.275217661174432</v>
      </c>
      <c r="AE14" s="97">
        <f t="shared" si="11"/>
        <v>11.538401470124002</v>
      </c>
      <c r="AF14" s="97">
        <f t="shared" si="11"/>
        <v>2.0786461600204924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3.5241064662996514E-2</v>
      </c>
      <c r="C15" s="69">
        <f>'Basic T2'!O15</f>
        <v>0.77350790197207941</v>
      </c>
      <c r="D15" s="69">
        <f>'Basic T2'!Z15</f>
        <v>2.5702979320416666</v>
      </c>
      <c r="E15" s="69">
        <f>'Basic T2'!AK15</f>
        <v>1.212316901488252</v>
      </c>
      <c r="F15" s="69">
        <f>'Basic T2'!AV15</f>
        <v>0.44925257076204606</v>
      </c>
      <c r="G15" s="69">
        <f>'Basic T2'!BG15</f>
        <v>1.5583081030947465</v>
      </c>
      <c r="H15" s="69">
        <f>'Basic T2'!BR15</f>
        <v>1.2071524806330729</v>
      </c>
      <c r="I15" s="69">
        <f>'Basic T2'!CC15</f>
        <v>0.40910620396998576</v>
      </c>
      <c r="J15" s="69">
        <f>'Basic T2'!CN15</f>
        <v>6.4332449660945742E-2</v>
      </c>
      <c r="K15" s="309">
        <f t="shared" si="12"/>
        <v>8.2795156082857915</v>
      </c>
      <c r="L15" s="97"/>
      <c r="M15" s="97">
        <f t="shared" si="0"/>
        <v>0.43507229251257717</v>
      </c>
      <c r="N15" s="97">
        <f t="shared" si="1"/>
        <v>1.4569365388022479</v>
      </c>
      <c r="O15" s="97">
        <f t="shared" si="2"/>
        <v>2.3551221122558741</v>
      </c>
      <c r="P15" s="97">
        <f t="shared" si="3"/>
        <v>4.2665175479974717</v>
      </c>
      <c r="Q15" s="97">
        <f t="shared" si="4"/>
        <v>1.5341850710091758</v>
      </c>
      <c r="R15" s="97">
        <f t="shared" si="5"/>
        <v>1.6890155136234253</v>
      </c>
      <c r="S15" s="97">
        <f t="shared" si="6"/>
        <v>1.2297770980576164</v>
      </c>
      <c r="T15" s="97">
        <f t="shared" si="7"/>
        <v>0.64673061972783663</v>
      </c>
      <c r="U15" s="97">
        <f t="shared" si="8"/>
        <v>0.37989238571622774</v>
      </c>
      <c r="V15" s="97">
        <f t="shared" si="9"/>
        <v>1.6604227924983388</v>
      </c>
      <c r="W15" s="97"/>
      <c r="X15" s="97">
        <f t="shared" si="10"/>
        <v>0.42564162362021202</v>
      </c>
      <c r="Y15" s="97">
        <f t="shared" si="11"/>
        <v>9.3424294193972557</v>
      </c>
      <c r="Z15" s="97">
        <f t="shared" si="11"/>
        <v>31.044061677586793</v>
      </c>
      <c r="AA15" s="97">
        <f t="shared" si="11"/>
        <v>14.642365071152424</v>
      </c>
      <c r="AB15" s="97">
        <f t="shared" si="11"/>
        <v>5.4260731184859772</v>
      </c>
      <c r="AC15" s="97">
        <f t="shared" si="11"/>
        <v>18.821247242233074</v>
      </c>
      <c r="AD15" s="97">
        <f t="shared" si="11"/>
        <v>14.57998918952463</v>
      </c>
      <c r="AE15" s="97">
        <f t="shared" si="11"/>
        <v>4.9411852495400757</v>
      </c>
      <c r="AF15" s="97">
        <f t="shared" si="11"/>
        <v>0.77700740845955441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2.2402912712474202E-2</v>
      </c>
      <c r="C16" s="69">
        <f>'Basic T2'!O16</f>
        <v>0.28329209849991183</v>
      </c>
      <c r="D16" s="69">
        <f>'Basic T2'!Z16</f>
        <v>1.3409601111959064</v>
      </c>
      <c r="E16" s="69">
        <f>'Basic T2'!AK16</f>
        <v>0.33331147705684483</v>
      </c>
      <c r="F16" s="69">
        <f>'Basic T2'!AV16</f>
        <v>0.27941789367684061</v>
      </c>
      <c r="G16" s="69">
        <f>'Basic T2'!BG16</f>
        <v>0.90160771121861183</v>
      </c>
      <c r="H16" s="69">
        <f>'Basic T2'!BR16</f>
        <v>1.2519474698198045</v>
      </c>
      <c r="I16" s="69">
        <f>'Basic T2'!CC16</f>
        <v>0.6796751244018312</v>
      </c>
      <c r="J16" s="69">
        <f>'Basic T2'!CN16</f>
        <v>8.2574171499644022E-2</v>
      </c>
      <c r="K16" s="309">
        <f t="shared" si="12"/>
        <v>5.1751889700818694</v>
      </c>
      <c r="L16" s="97"/>
      <c r="M16" s="97">
        <f t="shared" si="0"/>
        <v>0.27657752925409324</v>
      </c>
      <c r="N16" s="97">
        <f t="shared" si="1"/>
        <v>0.53359326828620457</v>
      </c>
      <c r="O16" s="97">
        <f t="shared" si="2"/>
        <v>1.2286998990120883</v>
      </c>
      <c r="P16" s="97">
        <f t="shared" si="3"/>
        <v>1.1730260166019519</v>
      </c>
      <c r="Q16" s="97">
        <f t="shared" si="4"/>
        <v>0.9542043584184513</v>
      </c>
      <c r="R16" s="97">
        <f t="shared" si="5"/>
        <v>0.97723255653131613</v>
      </c>
      <c r="S16" s="97">
        <f t="shared" si="6"/>
        <v>1.2754116410779737</v>
      </c>
      <c r="T16" s="97">
        <f t="shared" si="7"/>
        <v>1.0744562418081534</v>
      </c>
      <c r="U16" s="97">
        <f t="shared" si="8"/>
        <v>0.48761238185189226</v>
      </c>
      <c r="V16" s="97">
        <f t="shared" si="9"/>
        <v>1.0378628567123449</v>
      </c>
      <c r="W16" s="97"/>
      <c r="X16" s="97">
        <f t="shared" si="10"/>
        <v>0.43289071842568477</v>
      </c>
      <c r="Y16" s="97">
        <f t="shared" si="11"/>
        <v>5.4740435593297816</v>
      </c>
      <c r="Z16" s="97">
        <f t="shared" si="11"/>
        <v>25.911326503207725</v>
      </c>
      <c r="AA16" s="97">
        <f t="shared" si="11"/>
        <v>6.4405663055734168</v>
      </c>
      <c r="AB16" s="97">
        <f t="shared" si="11"/>
        <v>5.3991824316401784</v>
      </c>
      <c r="AC16" s="97">
        <f t="shared" si="11"/>
        <v>17.421735059934417</v>
      </c>
      <c r="AD16" s="97">
        <f t="shared" si="11"/>
        <v>24.19133826914149</v>
      </c>
      <c r="AE16" s="97">
        <f t="shared" si="11"/>
        <v>13.133339252558326</v>
      </c>
      <c r="AF16" s="97">
        <f t="shared" si="11"/>
        <v>1.5955779001889807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0.15529790014236172</v>
      </c>
      <c r="C17" s="69">
        <f>'Basic T2'!O17</f>
        <v>2.0620085037522728</v>
      </c>
      <c r="D17" s="69">
        <f>'Basic T2'!Z17</f>
        <v>4.5969446712400179</v>
      </c>
      <c r="E17" s="69">
        <f>'Basic T2'!AK17</f>
        <v>0.58095434454121753</v>
      </c>
      <c r="F17" s="69">
        <f>'Basic T2'!AV17</f>
        <v>0.64670453470054745</v>
      </c>
      <c r="G17" s="69">
        <f>'Basic T2'!BG17</f>
        <v>1.6202686227316199</v>
      </c>
      <c r="H17" s="69">
        <f>'Basic T2'!BR17</f>
        <v>0.92651203019112216</v>
      </c>
      <c r="I17" s="69">
        <f>'Basic T2'!CC17</f>
        <v>0.72678205940947427</v>
      </c>
      <c r="J17" s="69">
        <f>'Basic T2'!CN17</f>
        <v>0.23580619162813835</v>
      </c>
      <c r="K17" s="309">
        <f t="shared" si="12"/>
        <v>11.55127885833677</v>
      </c>
      <c r="L17" s="97"/>
      <c r="M17" s="97">
        <f t="shared" si="0"/>
        <v>1.9172466576547957</v>
      </c>
      <c r="N17" s="97">
        <f t="shared" si="1"/>
        <v>3.8838847344394405</v>
      </c>
      <c r="O17" s="97">
        <f t="shared" si="2"/>
        <v>4.2121054952779193</v>
      </c>
      <c r="P17" s="97">
        <f t="shared" si="3"/>
        <v>2.0445577410722038</v>
      </c>
      <c r="Q17" s="97">
        <f t="shared" si="4"/>
        <v>2.2084780523538319</v>
      </c>
      <c r="R17" s="97">
        <f t="shared" si="5"/>
        <v>1.7561731435497618</v>
      </c>
      <c r="S17" s="97">
        <f t="shared" si="6"/>
        <v>0.94387684578700948</v>
      </c>
      <c r="T17" s="97">
        <f t="shared" si="7"/>
        <v>1.1489246731722671</v>
      </c>
      <c r="U17" s="97">
        <f t="shared" si="8"/>
        <v>1.3924695418314423</v>
      </c>
      <c r="V17" s="97">
        <f t="shared" si="9"/>
        <v>2.3165614519395334</v>
      </c>
      <c r="W17" s="97"/>
      <c r="X17" s="97">
        <f t="shared" si="10"/>
        <v>1.3444217047039806</v>
      </c>
      <c r="Y17" s="97">
        <f t="shared" si="11"/>
        <v>17.850910960080263</v>
      </c>
      <c r="Z17" s="97">
        <f t="shared" si="11"/>
        <v>39.795980407159149</v>
      </c>
      <c r="AA17" s="97">
        <f t="shared" si="11"/>
        <v>5.0293508767813364</v>
      </c>
      <c r="AB17" s="97">
        <f t="shared" si="11"/>
        <v>5.598553568238108</v>
      </c>
      <c r="AC17" s="97">
        <f t="shared" si="11"/>
        <v>14.026746671103366</v>
      </c>
      <c r="AD17" s="97">
        <f t="shared" si="11"/>
        <v>8.0208610800045008</v>
      </c>
      <c r="AE17" s="97">
        <f t="shared" si="11"/>
        <v>6.2917887129436094</v>
      </c>
      <c r="AF17" s="97">
        <f t="shared" si="11"/>
        <v>2.0413860189857047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0.40376003844380609</v>
      </c>
      <c r="C18" s="69">
        <f>'Basic T2'!O18</f>
        <v>3.8591544651374994</v>
      </c>
      <c r="D18" s="69">
        <f>'Basic T2'!Z18</f>
        <v>8.9774482860208487</v>
      </c>
      <c r="E18" s="69">
        <f>'Basic T2'!AK18</f>
        <v>2.3136307530077831</v>
      </c>
      <c r="F18" s="69">
        <f>'Basic T2'!AV18</f>
        <v>2.07217497297008</v>
      </c>
      <c r="G18" s="69">
        <f>'Basic T2'!BG18</f>
        <v>5.512678669364206</v>
      </c>
      <c r="H18" s="69">
        <f>'Basic T2'!BR18</f>
        <v>5.0307653144288302</v>
      </c>
      <c r="I18" s="69">
        <f>'Basic T2'!CC18</f>
        <v>2.9655044311293519</v>
      </c>
      <c r="J18" s="69">
        <f>'Basic T2'!CN18</f>
        <v>0.51269680388041694</v>
      </c>
      <c r="K18" s="309">
        <f t="shared" si="12"/>
        <v>31.647813734382822</v>
      </c>
      <c r="L18" s="97"/>
      <c r="M18" s="97">
        <f t="shared" si="0"/>
        <v>4.9846622748365172</v>
      </c>
      <c r="N18" s="97">
        <f t="shared" si="1"/>
        <v>7.2688890893109717</v>
      </c>
      <c r="O18" s="97">
        <f t="shared" si="2"/>
        <v>8.225889577418279</v>
      </c>
      <c r="P18" s="97">
        <f t="shared" si="3"/>
        <v>8.1423810846622668</v>
      </c>
      <c r="Q18" s="97">
        <f t="shared" si="4"/>
        <v>7.0764200695768551</v>
      </c>
      <c r="R18" s="97">
        <f t="shared" si="5"/>
        <v>5.9750698694858606</v>
      </c>
      <c r="S18" s="97">
        <f t="shared" si="6"/>
        <v>5.1250526082195238</v>
      </c>
      <c r="T18" s="97">
        <f t="shared" si="7"/>
        <v>4.6879819957231392</v>
      </c>
      <c r="U18" s="97">
        <f t="shared" si="8"/>
        <v>3.0275485078171243</v>
      </c>
      <c r="V18" s="97">
        <f t="shared" si="9"/>
        <v>6.3468388422050461</v>
      </c>
      <c r="W18" s="97"/>
      <c r="X18" s="97">
        <f t="shared" si="10"/>
        <v>1.2757912500134347</v>
      </c>
      <c r="Y18" s="97">
        <f t="shared" si="11"/>
        <v>12.194063379944746</v>
      </c>
      <c r="Z18" s="97">
        <f t="shared" si="11"/>
        <v>28.366724985705943</v>
      </c>
      <c r="AA18" s="97">
        <f t="shared" si="11"/>
        <v>7.3105547587769326</v>
      </c>
      <c r="AB18" s="97">
        <f t="shared" si="11"/>
        <v>6.5476085974268337</v>
      </c>
      <c r="AC18" s="97">
        <f t="shared" si="11"/>
        <v>17.418829356212751</v>
      </c>
      <c r="AD18" s="97">
        <f t="shared" si="11"/>
        <v>15.896091138084859</v>
      </c>
      <c r="AE18" s="97">
        <f t="shared" si="11"/>
        <v>9.3703295147606607</v>
      </c>
      <c r="AF18" s="97">
        <f t="shared" si="11"/>
        <v>1.6200070190738416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0.20757875646022889</v>
      </c>
      <c r="C19" s="69">
        <f>'Basic T2'!O19</f>
        <v>2.4457450301193959</v>
      </c>
      <c r="D19" s="69">
        <f>'Basic T2'!Z19</f>
        <v>8.1991623246263963</v>
      </c>
      <c r="E19" s="69">
        <f>'Basic T2'!AK19</f>
        <v>3.3179042223319368</v>
      </c>
      <c r="F19" s="69">
        <f>'Basic T2'!AV19</f>
        <v>2.9321335500197234</v>
      </c>
      <c r="G19" s="69">
        <f>'Basic T2'!BG19</f>
        <v>7.9102128939900371</v>
      </c>
      <c r="H19" s="69">
        <f>'Basic T2'!BR19</f>
        <v>9.6110769101245364</v>
      </c>
      <c r="I19" s="69">
        <f>'Basic T2'!CC19</f>
        <v>4.8760088499581089</v>
      </c>
      <c r="J19" s="69">
        <f>'Basic T2'!CN19</f>
        <v>1.0080093818677449</v>
      </c>
      <c r="K19" s="309">
        <f t="shared" si="12"/>
        <v>40.507831919498109</v>
      </c>
      <c r="L19" s="97"/>
      <c r="M19" s="97">
        <f t="shared" si="0"/>
        <v>2.5626855009545162</v>
      </c>
      <c r="N19" s="97">
        <f t="shared" si="1"/>
        <v>4.6066695503565436</v>
      </c>
      <c r="O19" s="97">
        <f t="shared" si="2"/>
        <v>7.5127588331226463</v>
      </c>
      <c r="P19" s="97">
        <f t="shared" si="3"/>
        <v>11.676729549655043</v>
      </c>
      <c r="Q19" s="97">
        <f t="shared" si="4"/>
        <v>10.013154762842895</v>
      </c>
      <c r="R19" s="97">
        <f t="shared" si="5"/>
        <v>8.5737039212462438</v>
      </c>
      <c r="S19" s="97">
        <f t="shared" si="6"/>
        <v>9.7912090323029979</v>
      </c>
      <c r="T19" s="97">
        <f t="shared" si="7"/>
        <v>7.7081799169273397</v>
      </c>
      <c r="U19" s="97">
        <f t="shared" si="8"/>
        <v>5.9524406566247361</v>
      </c>
      <c r="V19" s="97">
        <f t="shared" si="9"/>
        <v>8.1236790382417148</v>
      </c>
      <c r="W19" s="97"/>
      <c r="X19" s="97">
        <f t="shared" si="10"/>
        <v>0.51244104318580563</v>
      </c>
      <c r="Y19" s="97">
        <f t="shared" si="11"/>
        <v>6.0377090410068499</v>
      </c>
      <c r="Z19" s="97">
        <f t="shared" si="11"/>
        <v>20.240931040004138</v>
      </c>
      <c r="AA19" s="97">
        <f t="shared" si="11"/>
        <v>8.1907721670359042</v>
      </c>
      <c r="AB19" s="97">
        <f t="shared" si="11"/>
        <v>7.2384361519194638</v>
      </c>
      <c r="AC19" s="97">
        <f t="shared" si="11"/>
        <v>19.527613597563391</v>
      </c>
      <c r="AD19" s="97">
        <f t="shared" si="11"/>
        <v>23.726465857824213</v>
      </c>
      <c r="AE19" s="97">
        <f t="shared" si="11"/>
        <v>12.037200262033975</v>
      </c>
      <c r="AF19" s="97">
        <f t="shared" si="11"/>
        <v>2.4884308394262593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2.1006409924262129E-2</v>
      </c>
      <c r="C20" s="69">
        <f>'Basic T2'!O20</f>
        <v>0.45546655739975123</v>
      </c>
      <c r="D20" s="69">
        <f>'Basic T2'!Z20</f>
        <v>1.6492760198526586</v>
      </c>
      <c r="E20" s="69">
        <f>'Basic T2'!AK20</f>
        <v>0.86557111036749801</v>
      </c>
      <c r="F20" s="69">
        <f>'Basic T2'!AV20</f>
        <v>0.69124433371546479</v>
      </c>
      <c r="G20" s="69">
        <f>'Basic T2'!BG20</f>
        <v>1.9960162284460072</v>
      </c>
      <c r="H20" s="69">
        <f>'Basic T2'!BR20</f>
        <v>2.5305551526779069</v>
      </c>
      <c r="I20" s="69">
        <f>'Basic T2'!CC20</f>
        <v>2.3057762049479287</v>
      </c>
      <c r="J20" s="69">
        <f>'Basic T2'!CN20</f>
        <v>0.54449105306241496</v>
      </c>
      <c r="K20" s="309">
        <f t="shared" si="12"/>
        <v>11.059403070393893</v>
      </c>
      <c r="L20" s="97"/>
      <c r="M20" s="97">
        <f t="shared" si="0"/>
        <v>0.25933685632386821</v>
      </c>
      <c r="N20" s="97">
        <f t="shared" si="1"/>
        <v>0.85789151990088108</v>
      </c>
      <c r="O20" s="97">
        <f t="shared" si="2"/>
        <v>1.5112047421222403</v>
      </c>
      <c r="P20" s="97">
        <f t="shared" si="3"/>
        <v>3.0462120315975594</v>
      </c>
      <c r="Q20" s="97">
        <f t="shared" si="4"/>
        <v>2.3605802308645223</v>
      </c>
      <c r="R20" s="97">
        <f t="shared" si="5"/>
        <v>2.1634376209647721</v>
      </c>
      <c r="S20" s="97">
        <f t="shared" si="6"/>
        <v>2.5779831645650377</v>
      </c>
      <c r="T20" s="97">
        <f t="shared" si="7"/>
        <v>3.645058567943587</v>
      </c>
      <c r="U20" s="97">
        <f t="shared" si="8"/>
        <v>3.2152981308683644</v>
      </c>
      <c r="V20" s="97">
        <f t="shared" si="9"/>
        <v>2.2179177862930683</v>
      </c>
      <c r="W20" s="97"/>
      <c r="X20" s="97">
        <f t="shared" si="10"/>
        <v>0.18994162515422239</v>
      </c>
      <c r="Y20" s="97">
        <f t="shared" si="11"/>
        <v>4.1183647480851713</v>
      </c>
      <c r="Z20" s="97">
        <f t="shared" si="11"/>
        <v>14.912884622749514</v>
      </c>
      <c r="AA20" s="97">
        <f t="shared" si="11"/>
        <v>7.8265626531384731</v>
      </c>
      <c r="AB20" s="97">
        <f t="shared" si="11"/>
        <v>6.2502861078093011</v>
      </c>
      <c r="AC20" s="97">
        <f t="shared" si="11"/>
        <v>18.048137098731466</v>
      </c>
      <c r="AD20" s="97">
        <f t="shared" si="11"/>
        <v>22.881480461203392</v>
      </c>
      <c r="AE20" s="97">
        <f t="shared" si="11"/>
        <v>20.84901138218309</v>
      </c>
      <c r="AF20" s="97">
        <f t="shared" si="11"/>
        <v>4.9233313009453621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1.5303432548114766E-2</v>
      </c>
      <c r="C21" s="69">
        <f>'Basic T2'!O21</f>
        <v>5.2836202147737765E-2</v>
      </c>
      <c r="D21" s="69">
        <f>'Basic T2'!Z21</f>
        <v>0.66169611894276448</v>
      </c>
      <c r="E21" s="69">
        <f>'Basic T2'!AK21</f>
        <v>0.25870525868721983</v>
      </c>
      <c r="F21" s="69">
        <f>'Basic T2'!AV21</f>
        <v>0.39697811625623491</v>
      </c>
      <c r="G21" s="69">
        <f>'Basic T2'!BG21</f>
        <v>0.58666992357263348</v>
      </c>
      <c r="H21" s="69">
        <f>'Basic T2'!BR21</f>
        <v>1.1959214416165203</v>
      </c>
      <c r="I21" s="69">
        <f>'Basic T2'!CC21</f>
        <v>0.78973612044816632</v>
      </c>
      <c r="J21" s="69">
        <f>'Basic T2'!CN21</f>
        <v>0.35055941643847827</v>
      </c>
      <c r="K21" s="309">
        <f t="shared" si="12"/>
        <v>4.3084060306578698</v>
      </c>
      <c r="L21" s="97"/>
      <c r="M21" s="97">
        <f t="shared" si="0"/>
        <v>0.18893014571750313</v>
      </c>
      <c r="N21" s="97">
        <f t="shared" si="1"/>
        <v>9.951933688630836E-2</v>
      </c>
      <c r="O21" s="97">
        <f t="shared" si="2"/>
        <v>0.60630137148269514</v>
      </c>
      <c r="P21" s="97">
        <f t="shared" si="3"/>
        <v>0.91046369525430959</v>
      </c>
      <c r="Q21" s="97">
        <f t="shared" si="4"/>
        <v>1.35566925848544</v>
      </c>
      <c r="R21" s="97">
        <f t="shared" si="5"/>
        <v>0.63587848919129963</v>
      </c>
      <c r="S21" s="97">
        <f t="shared" si="6"/>
        <v>1.2183355653668126</v>
      </c>
      <c r="T21" s="97">
        <f t="shared" si="7"/>
        <v>1.2484448430324249</v>
      </c>
      <c r="U21" s="97">
        <f t="shared" si="8"/>
        <v>2.0701038705657817</v>
      </c>
      <c r="V21" s="97">
        <f t="shared" si="9"/>
        <v>0.86403310424131885</v>
      </c>
      <c r="W21" s="97"/>
      <c r="X21" s="97">
        <f t="shared" si="10"/>
        <v>0.35519940412343209</v>
      </c>
      <c r="Y21" s="97">
        <f t="shared" si="11"/>
        <v>1.226351503822168</v>
      </c>
      <c r="Z21" s="97">
        <f t="shared" si="11"/>
        <v>15.358258117601956</v>
      </c>
      <c r="AA21" s="97">
        <f t="shared" si="11"/>
        <v>6.0046629042462127</v>
      </c>
      <c r="AB21" s="97">
        <f t="shared" si="11"/>
        <v>9.2140367790641715</v>
      </c>
      <c r="AC21" s="97">
        <f t="shared" si="11"/>
        <v>13.616867105792538</v>
      </c>
      <c r="AD21" s="97">
        <f t="shared" si="11"/>
        <v>27.757862956892893</v>
      </c>
      <c r="AE21" s="97">
        <f t="shared" si="11"/>
        <v>18.330122899943532</v>
      </c>
      <c r="AF21" s="97">
        <f t="shared" si="11"/>
        <v>8.1366383285131043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1.1521180399037137E-2</v>
      </c>
      <c r="C22" s="69">
        <f>'Basic T2'!O22</f>
        <v>0.26980585094314541</v>
      </c>
      <c r="D22" s="69">
        <f>'Basic T2'!Z22</f>
        <v>0.84639213181618411</v>
      </c>
      <c r="E22" s="69">
        <f>'Basic T2'!AK22</f>
        <v>0.33147355395130867</v>
      </c>
      <c r="F22" s="69">
        <f>'Basic T2'!AV22</f>
        <v>1.2610889991497822</v>
      </c>
      <c r="G22" s="69">
        <f>'Basic T2'!BG22</f>
        <v>5.7710909052384318</v>
      </c>
      <c r="H22" s="69">
        <f>'Basic T2'!BR22</f>
        <v>4.0084306245276693</v>
      </c>
      <c r="I22" s="69">
        <f>'Basic T2'!CC22</f>
        <v>1.9731165462045246</v>
      </c>
      <c r="J22" s="69">
        <f>'Basic T2'!CN22</f>
        <v>0.59103557926534944</v>
      </c>
      <c r="K22" s="309">
        <f t="shared" si="12"/>
        <v>15.063955371495434</v>
      </c>
      <c r="L22" s="97"/>
      <c r="M22" s="97">
        <f t="shared" si="0"/>
        <v>0.14223595162615169</v>
      </c>
      <c r="N22" s="97">
        <f t="shared" si="1"/>
        <v>0.50819132114811993</v>
      </c>
      <c r="O22" s="97">
        <f t="shared" si="2"/>
        <v>0.77553531846648582</v>
      </c>
      <c r="P22" s="97">
        <f t="shared" si="3"/>
        <v>1.166557797630482</v>
      </c>
      <c r="Q22" s="97">
        <f t="shared" si="4"/>
        <v>4.3065839610615564</v>
      </c>
      <c r="R22" s="97">
        <f t="shared" si="5"/>
        <v>6.2551571477557255</v>
      </c>
      <c r="S22" s="97">
        <f t="shared" si="6"/>
        <v>4.0835571812864329</v>
      </c>
      <c r="T22" s="97">
        <f t="shared" si="7"/>
        <v>3.1191775493478473</v>
      </c>
      <c r="U22" s="97">
        <f t="shared" si="8"/>
        <v>3.4901502652803762</v>
      </c>
      <c r="V22" s="97">
        <f t="shared" si="9"/>
        <v>3.0210142751560616</v>
      </c>
      <c r="W22" s="97"/>
      <c r="X22" s="97">
        <f t="shared" si="10"/>
        <v>7.6481774639600528E-2</v>
      </c>
      <c r="Y22" s="97">
        <f t="shared" si="11"/>
        <v>1.7910691069470499</v>
      </c>
      <c r="Z22" s="97">
        <f t="shared" si="11"/>
        <v>5.6186579881785779</v>
      </c>
      <c r="AA22" s="97">
        <f t="shared" si="11"/>
        <v>2.2004416886320244</v>
      </c>
      <c r="AB22" s="97">
        <f t="shared" si="11"/>
        <v>8.3715662191622062</v>
      </c>
      <c r="AC22" s="97">
        <f t="shared" si="11"/>
        <v>38.310594813356261</v>
      </c>
      <c r="AD22" s="97">
        <f t="shared" si="11"/>
        <v>26.609416489062149</v>
      </c>
      <c r="AE22" s="97">
        <f t="shared" si="11"/>
        <v>13.098263354776845</v>
      </c>
      <c r="AF22" s="97">
        <f t="shared" si="11"/>
        <v>3.9235085652452777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4.7542455169361552E-3</v>
      </c>
      <c r="C23" s="69">
        <f>'Basic T2'!O23</f>
        <v>9.3940930575010809E-2</v>
      </c>
      <c r="D23" s="69">
        <f>'Basic T2'!Z23</f>
        <v>0.38122266545254768</v>
      </c>
      <c r="E23" s="69">
        <f>'Basic T2'!AK23</f>
        <v>0.25154237694657677</v>
      </c>
      <c r="F23" s="69">
        <f>'Basic T2'!AV23</f>
        <v>0.3601255892713946</v>
      </c>
      <c r="G23" s="69">
        <f>'Basic T2'!BG23</f>
        <v>2.9505843338867406</v>
      </c>
      <c r="H23" s="69">
        <f>'Basic T2'!BR23</f>
        <v>3.491397618266658</v>
      </c>
      <c r="I23" s="69">
        <f>'Basic T2'!CC23</f>
        <v>1.6630234949502651</v>
      </c>
      <c r="J23" s="69">
        <f>'Basic T2'!CN23</f>
        <v>0.63160992248613945</v>
      </c>
      <c r="K23" s="309">
        <f t="shared" si="12"/>
        <v>9.8282011773522697</v>
      </c>
      <c r="L23" s="97"/>
      <c r="M23" s="97">
        <f t="shared" si="0"/>
        <v>5.8694041056964422E-2</v>
      </c>
      <c r="N23" s="97">
        <f t="shared" si="1"/>
        <v>0.17694192120710725</v>
      </c>
      <c r="O23" s="97">
        <f t="shared" si="2"/>
        <v>0.34930811635025044</v>
      </c>
      <c r="P23" s="97">
        <f t="shared" si="3"/>
        <v>0.8852553024626495</v>
      </c>
      <c r="Q23" s="97">
        <f t="shared" si="4"/>
        <v>1.2298189007830878</v>
      </c>
      <c r="R23" s="97">
        <f t="shared" si="5"/>
        <v>3.1980727715473729</v>
      </c>
      <c r="S23" s="97">
        <f t="shared" si="6"/>
        <v>3.5568338714803529</v>
      </c>
      <c r="T23" s="97">
        <f t="shared" si="7"/>
        <v>2.628970680654954</v>
      </c>
      <c r="U23" s="97">
        <f t="shared" si="8"/>
        <v>3.7297476088643915</v>
      </c>
      <c r="V23" s="97">
        <f t="shared" si="9"/>
        <v>1.9710053119295259</v>
      </c>
      <c r="W23" s="97"/>
      <c r="X23" s="97">
        <f t="shared" si="10"/>
        <v>4.837350631254534E-2</v>
      </c>
      <c r="Y23" s="97">
        <f t="shared" si="11"/>
        <v>0.95583035877902756</v>
      </c>
      <c r="Z23" s="97">
        <f t="shared" si="11"/>
        <v>3.8788651002690364</v>
      </c>
      <c r="AA23" s="97">
        <f t="shared" si="11"/>
        <v>2.5593938545562271</v>
      </c>
      <c r="AB23" s="97">
        <f t="shared" si="11"/>
        <v>3.6642065294842983</v>
      </c>
      <c r="AC23" s="97">
        <f t="shared" si="11"/>
        <v>30.021611082666421</v>
      </c>
      <c r="AD23" s="97">
        <f t="shared" si="11"/>
        <v>35.524279115410259</v>
      </c>
      <c r="AE23" s="97">
        <f t="shared" si="11"/>
        <v>16.920934613980766</v>
      </c>
      <c r="AF23" s="97">
        <f t="shared" si="11"/>
        <v>6.4265058385414129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3.217628699516438E-2</v>
      </c>
      <c r="C24" s="69">
        <f>'Basic T2'!O24</f>
        <v>0.28743423916788702</v>
      </c>
      <c r="D24" s="69">
        <f>'Basic T2'!Z24</f>
        <v>0.83443675589143451</v>
      </c>
      <c r="E24" s="69">
        <f>'Basic T2'!AK24</f>
        <v>0.34613620039542925</v>
      </c>
      <c r="F24" s="69">
        <f>'Basic T2'!AV24</f>
        <v>0.37436750472482894</v>
      </c>
      <c r="G24" s="69">
        <f>'Basic T2'!BG24</f>
        <v>2.1630697407270207</v>
      </c>
      <c r="H24" s="69">
        <f>'Basic T2'!BR24</f>
        <v>2.4452596919358593</v>
      </c>
      <c r="I24" s="69">
        <f>'Basic T2'!CC24</f>
        <v>2.1580951720464343</v>
      </c>
      <c r="J24" s="69">
        <f>'Basic T2'!CN24</f>
        <v>0.6701850650253357</v>
      </c>
      <c r="K24" s="309">
        <f t="shared" si="12"/>
        <v>9.3111606569093937</v>
      </c>
      <c r="L24" s="97"/>
      <c r="M24" s="97">
        <f t="shared" si="0"/>
        <v>0.39723575554253604</v>
      </c>
      <c r="N24" s="97">
        <f t="shared" si="1"/>
        <v>0.54139517447571583</v>
      </c>
      <c r="O24" s="97">
        <f t="shared" si="2"/>
        <v>0.76458080231887959</v>
      </c>
      <c r="P24" s="97">
        <f t="shared" si="3"/>
        <v>1.2181601783917548</v>
      </c>
      <c r="Q24" s="97">
        <f t="shared" si="4"/>
        <v>1.2784546471165392</v>
      </c>
      <c r="R24" s="97">
        <f t="shared" si="5"/>
        <v>2.344503209526855</v>
      </c>
      <c r="S24" s="97">
        <f t="shared" si="6"/>
        <v>2.4910890845944342</v>
      </c>
      <c r="T24" s="97">
        <f t="shared" si="7"/>
        <v>3.4115987841427096</v>
      </c>
      <c r="U24" s="97">
        <f t="shared" si="8"/>
        <v>3.9575393843337316</v>
      </c>
      <c r="V24" s="97">
        <f t="shared" si="9"/>
        <v>1.8673149627103764</v>
      </c>
      <c r="W24" s="97"/>
      <c r="X24" s="97">
        <f t="shared" si="10"/>
        <v>0.34556687593278507</v>
      </c>
      <c r="Y24" s="97">
        <f t="shared" ref="Y24:AG32" si="13">IF($K24&gt;0,C24/$K24*100,0)</f>
        <v>3.086986142319379</v>
      </c>
      <c r="Z24" s="97">
        <f t="shared" si="13"/>
        <v>8.9616835820809992</v>
      </c>
      <c r="AA24" s="97">
        <f t="shared" si="13"/>
        <v>3.7174334451911442</v>
      </c>
      <c r="AB24" s="97">
        <f t="shared" si="13"/>
        <v>4.0206319976557126</v>
      </c>
      <c r="AC24" s="97">
        <f t="shared" si="13"/>
        <v>23.230935652709462</v>
      </c>
      <c r="AD24" s="97">
        <f t="shared" si="13"/>
        <v>26.261599193021574</v>
      </c>
      <c r="AE24" s="97">
        <f t="shared" si="13"/>
        <v>23.177509781715656</v>
      </c>
      <c r="AF24" s="97">
        <f t="shared" si="13"/>
        <v>7.1976533293732992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2.3463757626205714E-2</v>
      </c>
      <c r="C25" s="69">
        <f>'Basic T2'!O25</f>
        <v>1.3630440230716372</v>
      </c>
      <c r="D25" s="69">
        <f>'Basic T2'!Z25</f>
        <v>4.9482875869318184</v>
      </c>
      <c r="E25" s="69">
        <f>'Basic T2'!AK25</f>
        <v>4.053905365908447</v>
      </c>
      <c r="F25" s="69">
        <f>'Basic T2'!AV25</f>
        <v>2.3253921153959367</v>
      </c>
      <c r="G25" s="69">
        <f>'Basic T2'!BG25</f>
        <v>12.73819497653894</v>
      </c>
      <c r="H25" s="69">
        <f>'Basic T2'!BR25</f>
        <v>9.1581174618822274</v>
      </c>
      <c r="I25" s="69">
        <f>'Basic T2'!CC25</f>
        <v>1.6807870260890663</v>
      </c>
      <c r="J25" s="69">
        <f>'Basic T2'!CN25</f>
        <v>0.27416917149648501</v>
      </c>
      <c r="K25" s="309">
        <f t="shared" si="12"/>
        <v>36.565361484940759</v>
      </c>
      <c r="L25" s="97"/>
      <c r="M25" s="97">
        <f t="shared" si="0"/>
        <v>0.2896743023803065</v>
      </c>
      <c r="N25" s="97">
        <f t="shared" si="1"/>
        <v>2.5673540453123445</v>
      </c>
      <c r="O25" s="97">
        <f t="shared" si="2"/>
        <v>4.5340352838113978</v>
      </c>
      <c r="P25" s="97">
        <f t="shared" si="3"/>
        <v>14.26694485603285</v>
      </c>
      <c r="Q25" s="97">
        <f t="shared" si="4"/>
        <v>7.941149589041574</v>
      </c>
      <c r="R25" s="97">
        <f t="shared" si="5"/>
        <v>13.806646380267281</v>
      </c>
      <c r="S25" s="97">
        <f t="shared" si="6"/>
        <v>9.3297601559314938</v>
      </c>
      <c r="T25" s="97">
        <f t="shared" si="7"/>
        <v>2.657051945105283</v>
      </c>
      <c r="U25" s="97">
        <f t="shared" si="8"/>
        <v>1.6190084661562398</v>
      </c>
      <c r="V25" s="97">
        <f t="shared" si="9"/>
        <v>7.33303281230324</v>
      </c>
      <c r="W25" s="97"/>
      <c r="X25" s="97">
        <f t="shared" si="10"/>
        <v>6.4169357756436049E-2</v>
      </c>
      <c r="Y25" s="97">
        <f t="shared" si="13"/>
        <v>3.7276919131046999</v>
      </c>
      <c r="Z25" s="97">
        <f t="shared" si="13"/>
        <v>13.532718906579777</v>
      </c>
      <c r="AA25" s="97">
        <f t="shared" si="13"/>
        <v>11.086736740119541</v>
      </c>
      <c r="AB25" s="97">
        <f t="shared" si="13"/>
        <v>6.3595490949915439</v>
      </c>
      <c r="AC25" s="97">
        <f t="shared" si="13"/>
        <v>34.836781202847114</v>
      </c>
      <c r="AD25" s="97">
        <f t="shared" si="13"/>
        <v>25.045882468997188</v>
      </c>
      <c r="AE25" s="97">
        <f t="shared" si="13"/>
        <v>4.5966645968515563</v>
      </c>
      <c r="AF25" s="97">
        <f t="shared" si="13"/>
        <v>0.74980571875215862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1.228683691171565E-2</v>
      </c>
      <c r="C26" s="69">
        <f>'Basic T2'!O26</f>
        <v>0.2196559434204276</v>
      </c>
      <c r="D26" s="69">
        <f>'Basic T2'!Z26</f>
        <v>1.3159147412821737</v>
      </c>
      <c r="E26" s="69">
        <f>'Basic T2'!AK26</f>
        <v>0.75681434054142893</v>
      </c>
      <c r="F26" s="69">
        <f>'Basic T2'!AV26</f>
        <v>0.98935149058428373</v>
      </c>
      <c r="G26" s="69">
        <f>'Basic T2'!BG26</f>
        <v>2.748185885950714</v>
      </c>
      <c r="H26" s="69">
        <f>'Basic T2'!BR26</f>
        <v>2.851984882442625</v>
      </c>
      <c r="I26" s="69">
        <f>'Basic T2'!CC26</f>
        <v>1.8831962990317543</v>
      </c>
      <c r="J26" s="69">
        <f>'Basic T2'!CN26</f>
        <v>0.47425253793684619</v>
      </c>
      <c r="K26" s="309">
        <f t="shared" si="12"/>
        <v>11.25164295810197</v>
      </c>
      <c r="L26" s="97"/>
      <c r="M26" s="97">
        <f t="shared" si="0"/>
        <v>0.15168844511446564</v>
      </c>
      <c r="N26" s="97">
        <f t="shared" si="1"/>
        <v>0.41373173967374904</v>
      </c>
      <c r="O26" s="97">
        <f t="shared" si="2"/>
        <v>1.2057512346731623</v>
      </c>
      <c r="P26" s="97">
        <f t="shared" si="3"/>
        <v>2.6634633737533777</v>
      </c>
      <c r="Q26" s="97">
        <f t="shared" si="4"/>
        <v>3.3786079048149431</v>
      </c>
      <c r="R26" s="97">
        <f t="shared" si="5"/>
        <v>2.9786975929043682</v>
      </c>
      <c r="S26" s="97">
        <f t="shared" si="6"/>
        <v>2.9054371744281466</v>
      </c>
      <c r="T26" s="97">
        <f t="shared" si="7"/>
        <v>2.9770282086245952</v>
      </c>
      <c r="U26" s="97">
        <f t="shared" si="8"/>
        <v>2.8005295775045997</v>
      </c>
      <c r="V26" s="97">
        <f t="shared" si="9"/>
        <v>2.2564707048790749</v>
      </c>
      <c r="W26" s="97"/>
      <c r="X26" s="97">
        <f t="shared" si="10"/>
        <v>0.10920038040194181</v>
      </c>
      <c r="Y26" s="97">
        <f t="shared" si="13"/>
        <v>1.9522121723766568</v>
      </c>
      <c r="Z26" s="97">
        <f t="shared" si="13"/>
        <v>11.695311930731174</v>
      </c>
      <c r="AA26" s="97">
        <f t="shared" si="13"/>
        <v>6.7262562752799555</v>
      </c>
      <c r="AB26" s="97">
        <f t="shared" si="13"/>
        <v>8.7929513429137156</v>
      </c>
      <c r="AC26" s="97">
        <f t="shared" si="13"/>
        <v>24.424751977859625</v>
      </c>
      <c r="AD26" s="97">
        <f t="shared" si="13"/>
        <v>25.347274998528075</v>
      </c>
      <c r="AE26" s="97">
        <f t="shared" si="13"/>
        <v>16.737078363082265</v>
      </c>
      <c r="AF26" s="97">
        <f t="shared" si="13"/>
        <v>4.2149625588265867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1.2978349295997135E-3</v>
      </c>
      <c r="C27" s="69">
        <f>'Basic T2'!O27</f>
        <v>1.8567667488644982E-2</v>
      </c>
      <c r="D27" s="69">
        <f>'Basic T2'!Z27</f>
        <v>8.4329398221244939E-2</v>
      </c>
      <c r="E27" s="69">
        <f>'Basic T2'!AK27</f>
        <v>2.5192278474322479E-2</v>
      </c>
      <c r="F27" s="69">
        <f>'Basic T2'!AV27</f>
        <v>2.2597891863350709E-2</v>
      </c>
      <c r="G27" s="69">
        <f>'Basic T2'!BG27</f>
        <v>7.7964314406752194E-2</v>
      </c>
      <c r="H27" s="69">
        <f>'Basic T2'!BR27</f>
        <v>0.13828431015768794</v>
      </c>
      <c r="I27" s="69">
        <f>'Basic T2'!CC27</f>
        <v>0.11821178508117872</v>
      </c>
      <c r="J27" s="69">
        <f>'Basic T2'!CN27</f>
        <v>2.5866942897613491E-2</v>
      </c>
      <c r="K27" s="309">
        <f t="shared" si="12"/>
        <v>0.51231242352039519</v>
      </c>
      <c r="L27" s="97"/>
      <c r="M27" s="97">
        <f t="shared" si="0"/>
        <v>1.6022558442076156E-2</v>
      </c>
      <c r="N27" s="97">
        <f t="shared" si="1"/>
        <v>3.4973027600064405E-2</v>
      </c>
      <c r="O27" s="97">
        <f t="shared" si="2"/>
        <v>7.7269653446877376E-2</v>
      </c>
      <c r="P27" s="97">
        <f t="shared" si="3"/>
        <v>8.8659407497155493E-2</v>
      </c>
      <c r="Q27" s="97">
        <f t="shared" si="4"/>
        <v>7.7171174055218866E-2</v>
      </c>
      <c r="R27" s="97">
        <f t="shared" si="5"/>
        <v>8.4503787332236152E-2</v>
      </c>
      <c r="S27" s="97">
        <f t="shared" si="6"/>
        <v>0.14087605367255346</v>
      </c>
      <c r="T27" s="97">
        <f t="shared" si="7"/>
        <v>0.18687367799069951</v>
      </c>
      <c r="U27" s="97">
        <f t="shared" si="8"/>
        <v>0.15274802530215609</v>
      </c>
      <c r="V27" s="97">
        <f t="shared" si="9"/>
        <v>0.10274214883320301</v>
      </c>
      <c r="W27" s="97"/>
      <c r="X27" s="97">
        <f t="shared" si="10"/>
        <v>0.25332880289756365</v>
      </c>
      <c r="Y27" s="97">
        <f t="shared" si="13"/>
        <v>3.6242860091222835</v>
      </c>
      <c r="Z27" s="97">
        <f t="shared" si="13"/>
        <v>16.460541331746132</v>
      </c>
      <c r="AA27" s="97">
        <f t="shared" si="13"/>
        <v>4.917366301838193</v>
      </c>
      <c r="AB27" s="97">
        <f t="shared" si="13"/>
        <v>4.4109591776181247</v>
      </c>
      <c r="AC27" s="97">
        <f t="shared" si="13"/>
        <v>15.218119028036497</v>
      </c>
      <c r="AD27" s="97">
        <f t="shared" si="13"/>
        <v>26.992183638151189</v>
      </c>
      <c r="AE27" s="97">
        <f t="shared" si="13"/>
        <v>23.074159371126925</v>
      </c>
      <c r="AF27" s="97">
        <f t="shared" si="13"/>
        <v>5.0490563394630863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7.5270991489234565E-2</v>
      </c>
      <c r="C28" s="69">
        <f>'Basic T2'!O28</f>
        <v>0.89322076894163649</v>
      </c>
      <c r="D28" s="69">
        <f>'Basic T2'!Z28</f>
        <v>3.8815735092845718</v>
      </c>
      <c r="E28" s="69">
        <f>'Basic T2'!AK28</f>
        <v>1.243236839638576</v>
      </c>
      <c r="F28" s="69">
        <f>'Basic T2'!AV28</f>
        <v>1.0235208464613528</v>
      </c>
      <c r="G28" s="69">
        <f>'Basic T2'!BG28</f>
        <v>7.0296824385417649</v>
      </c>
      <c r="H28" s="69">
        <f>'Basic T2'!BR28</f>
        <v>7.2970459113192447</v>
      </c>
      <c r="I28" s="69">
        <f>'Basic T2'!CC28</f>
        <v>5.0314363048560313</v>
      </c>
      <c r="J28" s="69">
        <f>'Basic T2'!CN28</f>
        <v>1.4890555557481193</v>
      </c>
      <c r="K28" s="309">
        <f t="shared" si="12"/>
        <v>27.964043166280529</v>
      </c>
      <c r="L28" s="97"/>
      <c r="M28" s="97">
        <f t="shared" si="0"/>
        <v>0.92926598955173012</v>
      </c>
      <c r="N28" s="97">
        <f t="shared" si="1"/>
        <v>1.682421048537762</v>
      </c>
      <c r="O28" s="97">
        <f t="shared" si="2"/>
        <v>3.5566225565147964</v>
      </c>
      <c r="P28" s="97">
        <f t="shared" si="3"/>
        <v>4.3753343586345315</v>
      </c>
      <c r="Q28" s="97">
        <f t="shared" si="4"/>
        <v>3.4952953075907978</v>
      </c>
      <c r="R28" s="97">
        <f t="shared" si="5"/>
        <v>7.6193165337222712</v>
      </c>
      <c r="S28" s="97">
        <f t="shared" si="6"/>
        <v>7.4338081470115798</v>
      </c>
      <c r="T28" s="97">
        <f t="shared" si="7"/>
        <v>7.9538855387277563</v>
      </c>
      <c r="U28" s="97">
        <f t="shared" si="8"/>
        <v>8.7930876333559524</v>
      </c>
      <c r="V28" s="97">
        <f t="shared" si="9"/>
        <v>5.6080738101673813</v>
      </c>
      <c r="W28" s="97"/>
      <c r="X28" s="97">
        <f t="shared" si="10"/>
        <v>0.26917063116251183</v>
      </c>
      <c r="Y28" s="97">
        <f t="shared" si="13"/>
        <v>3.1941760482571984</v>
      </c>
      <c r="Z28" s="97">
        <f t="shared" si="13"/>
        <v>13.880587603887811</v>
      </c>
      <c r="AA28" s="97">
        <f t="shared" si="13"/>
        <v>4.4458407972195166</v>
      </c>
      <c r="AB28" s="97">
        <f t="shared" si="13"/>
        <v>3.6601318356407413</v>
      </c>
      <c r="AC28" s="97">
        <f t="shared" si="13"/>
        <v>25.138290613920461</v>
      </c>
      <c r="AD28" s="97">
        <f t="shared" si="13"/>
        <v>26.094387953592257</v>
      </c>
      <c r="AE28" s="97">
        <f t="shared" si="13"/>
        <v>17.992520877392344</v>
      </c>
      <c r="AF28" s="97">
        <f t="shared" si="13"/>
        <v>5.3248936389271684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2.598287942384751E-2</v>
      </c>
      <c r="C29" s="69">
        <f>'Basic T2'!O29</f>
        <v>0.30075091433892215</v>
      </c>
      <c r="D29" s="69">
        <f>'Basic T2'!Z29</f>
        <v>1.3023466798375329</v>
      </c>
      <c r="E29" s="69">
        <f>'Basic T2'!AK29</f>
        <v>0.4410626737575622</v>
      </c>
      <c r="F29" s="69">
        <f>'Basic T2'!AV29</f>
        <v>0.48145879634333688</v>
      </c>
      <c r="G29" s="69">
        <f>'Basic T2'!BG29</f>
        <v>1.7099328804870819</v>
      </c>
      <c r="H29" s="69">
        <f>'Basic T2'!BR29</f>
        <v>1.9777301298596015</v>
      </c>
      <c r="I29" s="69">
        <f>'Basic T2'!CC29</f>
        <v>0.94569229869879468</v>
      </c>
      <c r="J29" s="69">
        <f>'Basic T2'!CN29</f>
        <v>0.3043093245480078</v>
      </c>
      <c r="K29" s="309">
        <f t="shared" si="12"/>
        <v>7.4892665772946883</v>
      </c>
      <c r="L29" s="97"/>
      <c r="M29" s="97">
        <f t="shared" si="0"/>
        <v>0.320774387071256</v>
      </c>
      <c r="N29" s="97">
        <f t="shared" si="1"/>
        <v>0.56647772448273837</v>
      </c>
      <c r="O29" s="97">
        <f t="shared" si="2"/>
        <v>1.1933190410623082</v>
      </c>
      <c r="P29" s="97">
        <f t="shared" si="3"/>
        <v>1.5522357520902375</v>
      </c>
      <c r="Q29" s="97">
        <f t="shared" si="4"/>
        <v>1.6441684382641653</v>
      </c>
      <c r="R29" s="97">
        <f t="shared" si="5"/>
        <v>1.8533582394019501</v>
      </c>
      <c r="S29" s="97">
        <f t="shared" si="6"/>
        <v>2.01479701931635</v>
      </c>
      <c r="T29" s="97">
        <f t="shared" si="7"/>
        <v>1.4949862907827838</v>
      </c>
      <c r="U29" s="97">
        <f t="shared" si="8"/>
        <v>1.7969904131975973</v>
      </c>
      <c r="V29" s="97">
        <f t="shared" si="9"/>
        <v>1.5019416004954864</v>
      </c>
      <c r="W29" s="97"/>
      <c r="X29" s="97">
        <f>IF($K29&gt;0,B29/$K29*100,0)</f>
        <v>0.34693489884069773</v>
      </c>
      <c r="Y29" s="97">
        <f t="shared" si="13"/>
        <v>4.0157592367016655</v>
      </c>
      <c r="Z29" s="97">
        <f t="shared" si="13"/>
        <v>17.38950892449035</v>
      </c>
      <c r="AA29" s="97">
        <f t="shared" si="13"/>
        <v>5.8892639112985767</v>
      </c>
      <c r="AB29" s="97">
        <f t="shared" si="13"/>
        <v>6.4286508081176068</v>
      </c>
      <c r="AC29" s="97">
        <f t="shared" si="13"/>
        <v>22.831780159503317</v>
      </c>
      <c r="AD29" s="97">
        <f t="shared" si="13"/>
        <v>26.407527485475185</v>
      </c>
      <c r="AE29" s="97">
        <f t="shared" si="13"/>
        <v>12.62730187179961</v>
      </c>
      <c r="AF29" s="97">
        <f t="shared" si="13"/>
        <v>4.0632727037729772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1.8212727040739611E-2</v>
      </c>
      <c r="C30" s="69">
        <f>'Basic T2'!O30</f>
        <v>0.12367950075160004</v>
      </c>
      <c r="D30" s="69">
        <f>'Basic T2'!Z30</f>
        <v>0.47602357448463672</v>
      </c>
      <c r="E30" s="69">
        <f>'Basic T2'!AK30</f>
        <v>0.19461939351384161</v>
      </c>
      <c r="F30" s="69">
        <f>'Basic T2'!AV30</f>
        <v>0.38508570485033022</v>
      </c>
      <c r="G30" s="69">
        <f>'Basic T2'!BG30</f>
        <v>2.1383421579626689</v>
      </c>
      <c r="H30" s="69">
        <f>'Basic T2'!BR30</f>
        <v>3.4599615440030571</v>
      </c>
      <c r="I30" s="69">
        <f>'Basic T2'!CC30</f>
        <v>2.5707621342519631</v>
      </c>
      <c r="J30" s="69">
        <f>'Basic T2'!CN30</f>
        <v>0.81290545957504856</v>
      </c>
      <c r="K30" s="309">
        <f t="shared" si="12"/>
        <v>10.179592196433886</v>
      </c>
      <c r="L30" s="97"/>
      <c r="M30" s="97">
        <f t="shared" si="0"/>
        <v>0.22484714869697217</v>
      </c>
      <c r="N30" s="97">
        <f t="shared" si="1"/>
        <v>0.23295584089886964</v>
      </c>
      <c r="O30" s="97">
        <f t="shared" si="2"/>
        <v>0.43617264452036886</v>
      </c>
      <c r="P30" s="97">
        <f t="shared" si="3"/>
        <v>0.68492574556049535</v>
      </c>
      <c r="Q30" s="97">
        <f t="shared" si="4"/>
        <v>1.315057003320623</v>
      </c>
      <c r="R30" s="97">
        <f t="shared" si="5"/>
        <v>2.3177015322330945</v>
      </c>
      <c r="S30" s="97">
        <f t="shared" si="6"/>
        <v>3.5248086179995823</v>
      </c>
      <c r="T30" s="97">
        <f t="shared" si="7"/>
        <v>4.063958385680225</v>
      </c>
      <c r="U30" s="97">
        <f t="shared" si="8"/>
        <v>4.8003238805188051</v>
      </c>
      <c r="V30" s="97">
        <f t="shared" si="9"/>
        <v>2.0414753351490527</v>
      </c>
      <c r="W30" s="97"/>
      <c r="X30" s="97">
        <f t="shared" si="10"/>
        <v>0.17891411256258274</v>
      </c>
      <c r="Y30" s="97">
        <f t="shared" si="13"/>
        <v>1.2149750045480943</v>
      </c>
      <c r="Z30" s="97">
        <f t="shared" si="13"/>
        <v>4.6762538744076343</v>
      </c>
      <c r="AA30" s="97">
        <f t="shared" si="13"/>
        <v>1.9118584493200097</v>
      </c>
      <c r="AB30" s="97">
        <f t="shared" si="13"/>
        <v>3.7829187792535879</v>
      </c>
      <c r="AC30" s="97">
        <f t="shared" si="13"/>
        <v>21.006167208857079</v>
      </c>
      <c r="AD30" s="97">
        <f t="shared" si="13"/>
        <v>33.989196003501505</v>
      </c>
      <c r="AE30" s="97">
        <f t="shared" si="13"/>
        <v>25.254077812199121</v>
      </c>
      <c r="AF30" s="97">
        <f t="shared" si="13"/>
        <v>7.9856387553503927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3.9702248146672663E-2</v>
      </c>
      <c r="C31" s="69">
        <f>'Basic T2'!O31</f>
        <v>0.26666086461494121</v>
      </c>
      <c r="D31" s="69">
        <f>'Basic T2'!Z31</f>
        <v>0.86606625379243496</v>
      </c>
      <c r="E31" s="69">
        <f>'Basic T2'!AK31</f>
        <v>0.40086857326773334</v>
      </c>
      <c r="F31" s="69">
        <f>'Basic T2'!AV31</f>
        <v>0.61623863818080693</v>
      </c>
      <c r="G31" s="69">
        <f>'Basic T2'!BG31</f>
        <v>3.083169208638326</v>
      </c>
      <c r="H31" s="69">
        <f>'Basic T2'!BR31</f>
        <v>5.4701496858872733</v>
      </c>
      <c r="I31" s="69">
        <f>'Basic T2'!CC31</f>
        <v>4.3883807100256611</v>
      </c>
      <c r="J31" s="69">
        <f>'Basic T2'!CN31</f>
        <v>1.6291182253391525</v>
      </c>
      <c r="K31" s="309">
        <f t="shared" si="12"/>
        <v>16.760354407893001</v>
      </c>
      <c r="L31" s="97"/>
      <c r="M31" s="97">
        <f t="shared" si="0"/>
        <v>0.49014830523021313</v>
      </c>
      <c r="N31" s="97">
        <f t="shared" si="1"/>
        <v>0.50226759951074273</v>
      </c>
      <c r="O31" s="97">
        <f t="shared" si="2"/>
        <v>0.79356239584450883</v>
      </c>
      <c r="P31" s="97">
        <f t="shared" si="3"/>
        <v>1.4107803002563917</v>
      </c>
      <c r="Q31" s="97">
        <f t="shared" si="4"/>
        <v>2.1044378605832805</v>
      </c>
      <c r="R31" s="97">
        <f t="shared" si="5"/>
        <v>3.3417785700877984</v>
      </c>
      <c r="S31" s="97">
        <f t="shared" si="6"/>
        <v>5.5726719818554526</v>
      </c>
      <c r="T31" s="97">
        <f t="shared" si="7"/>
        <v>6.9373188395959851</v>
      </c>
      <c r="U31" s="97">
        <f t="shared" si="8"/>
        <v>9.6201778806751506</v>
      </c>
      <c r="V31" s="97">
        <f t="shared" si="9"/>
        <v>3.3612201227527332</v>
      </c>
      <c r="W31" s="97"/>
      <c r="X31" s="97">
        <f t="shared" si="10"/>
        <v>0.23688191299806627</v>
      </c>
      <c r="Y31" s="97">
        <f t="shared" si="13"/>
        <v>1.5910216343000592</v>
      </c>
      <c r="Z31" s="97">
        <f t="shared" si="13"/>
        <v>5.1673504790839981</v>
      </c>
      <c r="AA31" s="97">
        <f t="shared" si="13"/>
        <v>2.3917666865024714</v>
      </c>
      <c r="AB31" s="97">
        <f t="shared" si="13"/>
        <v>3.6767637675406197</v>
      </c>
      <c r="AC31" s="97">
        <f t="shared" si="13"/>
        <v>18.395608670341485</v>
      </c>
      <c r="AD31" s="97">
        <f t="shared" si="13"/>
        <v>32.637434464459773</v>
      </c>
      <c r="AE31" s="97">
        <f t="shared" si="13"/>
        <v>26.183102118407643</v>
      </c>
      <c r="AF31" s="97">
        <f t="shared" si="13"/>
        <v>9.7200702663658909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3.2332173117868981E-4</v>
      </c>
      <c r="C32" s="69">
        <f>'Basic T2'!O32</f>
        <v>5.721805245957106E-2</v>
      </c>
      <c r="D32" s="69">
        <f>'Basic T2'!Z32</f>
        <v>0.26501318547057545</v>
      </c>
      <c r="E32" s="69">
        <f>'Basic T2'!AK32</f>
        <v>0.20542627716102868</v>
      </c>
      <c r="F32" s="69">
        <f>'Basic T2'!AV32</f>
        <v>0.2348308995075625</v>
      </c>
      <c r="G32" s="69">
        <f>'Basic T2'!BG32</f>
        <v>0.9827365233433849</v>
      </c>
      <c r="H32" s="69">
        <f>'Basic T2'!BR32</f>
        <v>1.6911574419290463</v>
      </c>
      <c r="I32" s="69">
        <f>'Basic T2'!CC32</f>
        <v>2.0068871248985674</v>
      </c>
      <c r="J32" s="69">
        <f>'Basic T2'!CN32</f>
        <v>0.72127111959376333</v>
      </c>
      <c r="K32" s="309">
        <f t="shared" si="12"/>
        <v>6.1648639460946777</v>
      </c>
      <c r="L32" s="97"/>
      <c r="M32" s="97">
        <f t="shared" si="0"/>
        <v>3.9916026416407045E-3</v>
      </c>
      <c r="N32" s="97">
        <f t="shared" si="1"/>
        <v>0.10777274685225127</v>
      </c>
      <c r="O32" s="97">
        <f t="shared" si="2"/>
        <v>0.24282726347032738</v>
      </c>
      <c r="P32" s="97">
        <f t="shared" si="3"/>
        <v>0.72295850635372372</v>
      </c>
      <c r="Q32" s="97">
        <f t="shared" si="4"/>
        <v>0.80194100976437921</v>
      </c>
      <c r="R32" s="97">
        <f t="shared" si="5"/>
        <v>1.0651662725971245</v>
      </c>
      <c r="S32" s="97">
        <f t="shared" si="6"/>
        <v>1.7228533467481693</v>
      </c>
      <c r="T32" s="97">
        <f t="shared" si="7"/>
        <v>3.1725633623113891</v>
      </c>
      <c r="U32" s="97">
        <f t="shared" si="8"/>
        <v>4.2592098981896793</v>
      </c>
      <c r="V32" s="97">
        <f t="shared" si="9"/>
        <v>1.2363381015313037</v>
      </c>
      <c r="W32" s="97"/>
      <c r="X32" s="97">
        <f t="shared" si="10"/>
        <v>5.2445882667614728E-3</v>
      </c>
      <c r="Y32" s="97">
        <f t="shared" si="13"/>
        <v>0.9281316337210912</v>
      </c>
      <c r="Z32" s="97">
        <f t="shared" si="13"/>
        <v>4.2987677877052937</v>
      </c>
      <c r="AA32" s="97">
        <f t="shared" si="13"/>
        <v>3.3322110424052789</v>
      </c>
      <c r="AB32" s="97">
        <f t="shared" si="13"/>
        <v>3.8091821905708616</v>
      </c>
      <c r="AC32" s="97">
        <f t="shared" si="13"/>
        <v>15.940928006463622</v>
      </c>
      <c r="AD32" s="97">
        <f t="shared" si="13"/>
        <v>27.432194071377065</v>
      </c>
      <c r="AE32" s="97">
        <f t="shared" si="13"/>
        <v>32.55363204195109</v>
      </c>
      <c r="AF32" s="97">
        <f t="shared" si="13"/>
        <v>11.699708637538945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2.8958291387549916E-2</v>
      </c>
      <c r="C33" s="69">
        <f>'Basic T2'!O33</f>
        <v>0.86023162149621379</v>
      </c>
      <c r="D33" s="69">
        <f>'Basic T2'!Z33</f>
        <v>3.4588259853367145</v>
      </c>
      <c r="E33" s="69">
        <f>'Basic T2'!AK33</f>
        <v>1.7996984839839714</v>
      </c>
      <c r="F33" s="69">
        <f>'Basic T2'!AV33</f>
        <v>1.5766040302845754</v>
      </c>
      <c r="G33" s="69">
        <f>'Basic T2'!BG33</f>
        <v>7.5807685426739866</v>
      </c>
      <c r="H33" s="69">
        <f>'Basic T2'!BR33</f>
        <v>13.705989160858678</v>
      </c>
      <c r="I33" s="69">
        <f>'Basic T2'!CC33</f>
        <v>12.705803523681775</v>
      </c>
      <c r="J33" s="69">
        <f>'Basic T2'!CN33</f>
        <v>3.9023958645881835</v>
      </c>
      <c r="K33" s="309">
        <f t="shared" ref="K33" si="14">SUM(B33:J33)</f>
        <v>45.61927550429165</v>
      </c>
      <c r="L33" s="97"/>
      <c r="M33" s="97">
        <f t="shared" si="0"/>
        <v>0.35750765028553722</v>
      </c>
      <c r="N33" s="97">
        <f t="shared" si="1"/>
        <v>1.6202845219752886</v>
      </c>
      <c r="O33" s="97">
        <f t="shared" si="2"/>
        <v>3.1692658889707479</v>
      </c>
      <c r="P33" s="97">
        <f t="shared" si="3"/>
        <v>6.3336947242061274</v>
      </c>
      <c r="Q33" s="97">
        <f t="shared" si="4"/>
        <v>5.3840590428956103</v>
      </c>
      <c r="R33" s="97">
        <f t="shared" si="5"/>
        <v>8.2166265120077568</v>
      </c>
      <c r="S33" s="97">
        <f t="shared" si="6"/>
        <v>13.962868690300345</v>
      </c>
      <c r="T33" s="97">
        <f t="shared" si="7"/>
        <v>20.085816610138004</v>
      </c>
      <c r="U33" s="97">
        <f t="shared" si="8"/>
        <v>23.044209925485255</v>
      </c>
      <c r="V33" s="97">
        <f t="shared" si="9"/>
        <v>9.148758020189284</v>
      </c>
      <c r="W33" s="97"/>
      <c r="X33" s="97">
        <f t="shared" ref="X33" si="15">IF($K33&gt;0,B33/$K33*100,0)</f>
        <v>6.3478192205892556E-2</v>
      </c>
      <c r="Y33" s="97">
        <f t="shared" ref="Y33" si="16">IF($K33&gt;0,C33/$K33*100,0)</f>
        <v>1.8856757631218566</v>
      </c>
      <c r="Z33" s="97">
        <f t="shared" ref="Z33" si="17">IF($K33&gt;0,D33/$K33*100,0)</f>
        <v>7.5819397548549938</v>
      </c>
      <c r="AA33" s="97">
        <f t="shared" ref="AA33" si="18">IF($K33&gt;0,E33/$K33*100,0)</f>
        <v>3.9450396002335983</v>
      </c>
      <c r="AB33" s="97">
        <f t="shared" ref="AB33" si="19">IF($K33&gt;0,F33/$K33*100,0)</f>
        <v>3.4560040966372996</v>
      </c>
      <c r="AC33" s="97">
        <f t="shared" ref="AC33" si="20">IF($K33&gt;0,G33/$K33*100,0)</f>
        <v>16.617468074346824</v>
      </c>
      <c r="AD33" s="97">
        <f t="shared" ref="AD33" si="21">IF($K33&gt;0,H33/$K33*100,0)</f>
        <v>30.044293797627898</v>
      </c>
      <c r="AE33" s="97">
        <f t="shared" ref="AE33" si="22">IF($K33&gt;0,I33/$K33*100,0)</f>
        <v>27.851831014910509</v>
      </c>
      <c r="AF33" s="97">
        <f>IF($K33&gt;0,J33/$K33*100,0)</f>
        <v>8.5542697060611239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8.1000480309781526</v>
      </c>
      <c r="C35" s="310">
        <f t="shared" ref="C35:K35" si="24">SUM(C8:C33)</f>
        <v>53.09139288990464</v>
      </c>
      <c r="D35" s="310">
        <f t="shared" si="24"/>
        <v>109.13650373651684</v>
      </c>
      <c r="E35" s="310">
        <f t="shared" si="24"/>
        <v>28.414670462500823</v>
      </c>
      <c r="F35" s="310">
        <f t="shared" si="24"/>
        <v>29.282814651985301</v>
      </c>
      <c r="G35" s="310">
        <f t="shared" si="24"/>
        <v>92.261325637662509</v>
      </c>
      <c r="H35" s="310">
        <f t="shared" si="24"/>
        <v>98.160266810930366</v>
      </c>
      <c r="I35" s="310">
        <f t="shared" si="24"/>
        <v>63.257590021352279</v>
      </c>
      <c r="J35" s="310">
        <f t="shared" si="24"/>
        <v>16.934387758169187</v>
      </c>
      <c r="K35" s="310">
        <f t="shared" si="24"/>
        <v>498.63900000000001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1.6244313082165962</v>
      </c>
      <c r="Y35" s="98">
        <f t="shared" ref="Y35:AG35" si="26">IF($K35&gt;0,C35/$K35*100,0)</f>
        <v>10.647260420846472</v>
      </c>
      <c r="Z35" s="98">
        <f t="shared" si="26"/>
        <v>21.886876826023805</v>
      </c>
      <c r="AA35" s="98">
        <f t="shared" si="26"/>
        <v>5.6984452604992439</v>
      </c>
      <c r="AB35" s="98">
        <f t="shared" si="26"/>
        <v>5.8725480060695814</v>
      </c>
      <c r="AC35" s="98">
        <f t="shared" si="26"/>
        <v>18.502629284444762</v>
      </c>
      <c r="AD35" s="98">
        <f t="shared" si="26"/>
        <v>19.685637667918147</v>
      </c>
      <c r="AE35" s="98">
        <f t="shared" si="26"/>
        <v>12.68604943082115</v>
      </c>
      <c r="AF35" s="98">
        <f t="shared" si="26"/>
        <v>3.3961217951602638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automation\Data\Results\Workbooks\MCAs\CP_MCA\[CP_MCA_MainTables.Main.xlsm]Manager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automation\Data\Results\Workbooks\MCAs\CP_MCA\[CP_MCA_MainTables.Main.xlsm]Manager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automation\Data\Results\Workbooks\MCAs\CP_MCA\[CP_MCA_MainTables.Main.xlsm]Manager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automation\Data\Results\Workbooks\MCAs\CP_MCA\[CP_MCA_MainTables.Main.xlsm]Manager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automation\Data\Results\Workbooks\MCAs\CP_MCA\[CP_MCA_MainTables.Main.xlsm]Manager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automation\Data\Results\Workbooks\MCAs\CP_MCA\[CP_MCA_MainTables.Main.xlsm]Manager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automation\Data\Results\Workbooks\MCAs\CP_MCA\[CP_MCA_MainTables.Main.xlsm]Manager</v>
      </c>
      <c r="Y79" s="91" t="str">
        <f ca="1">CELL("filename")</f>
        <v>M:\IE\Projects\Nuffield via NFER AI and automation\Data\Results\Workbooks\MCAs\CP_MCA\[CP_MCA_MainTables.Main.xlsm]Manager</v>
      </c>
      <c r="AW79" s="91" t="str">
        <f ca="1">CELL("filename")</f>
        <v>M:\IE\Projects\Nuffield via NFER AI and automation\Data\Results\Workbooks\MCAs\CP_MCA\[CP_MCA_MainTables.Main.xlsm]Manager</v>
      </c>
      <c r="BU79" s="91" t="str">
        <f ca="1">CELL("filename")</f>
        <v>M:\IE\Projects\Nuffield via NFER AI and automation\Data\Results\Workbooks\MCAs\CP_MCA\[CP_MCA_MainTables.Main.xlsm]Manager</v>
      </c>
      <c r="CS79" s="91" t="str">
        <f ca="1">CELL("filename")</f>
        <v>M:\IE\Projects\Nuffield via NFER AI and automation\Data\Results\Workbooks\MCAs\CP_MCA\[CP_MCA_MainTables.Main.xlsm]Manager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automation\Data\Results\Workbooks\MCAs\CP_MCA\[CP_MCA_MainTables.Main.xlsm]Manager</v>
      </c>
      <c r="Y96" s="91" t="str">
        <f ca="1">CELL("filename")</f>
        <v>M:\IE\Projects\Nuffield via NFER AI and automation\Data\Results\Workbooks\MCAs\CP_MCA\[CP_MCA_MainTables.Main.xlsm]Manager</v>
      </c>
      <c r="AW96" s="91" t="str">
        <f ca="1">CELL("filename")</f>
        <v>M:\IE\Projects\Nuffield via NFER AI and automation\Data\Results\Workbooks\MCAs\CP_MCA\[CP_MCA_MainTables.Main.xlsm]Manager</v>
      </c>
      <c r="BU96" s="91" t="str">
        <f ca="1">CELL("filename")</f>
        <v>M:\IE\Projects\Nuffield via NFER AI and automation\Data\Results\Workbooks\MCAs\CP_MCA\[CP_MCA_MainTables.Main.xlsm]Manager</v>
      </c>
      <c r="CS96" s="91" t="str">
        <f ca="1">CELL("filename")</f>
        <v>M:\IE\Projects\Nuffield via NFER AI and automation\Data\Results\Workbooks\MCAs\CP_MCA\[CP_MCA_MainTables.Main.xlsm]Manager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81D4B9A-D75C-4728-906A-B4DB14A807F2}"/>
</file>

<file path=customXml/itemProps2.xml><?xml version="1.0" encoding="utf-8"?>
<ds:datastoreItem xmlns:ds="http://schemas.openxmlformats.org/officeDocument/2006/customXml" ds:itemID="{E8B0642A-2592-4123-858D-0A6AADE1691E}"/>
</file>

<file path=customXml/itemProps3.xml><?xml version="1.0" encoding="utf-8"?>
<ds:datastoreItem xmlns:ds="http://schemas.openxmlformats.org/officeDocument/2006/customXml" ds:itemID="{B946AD31-6270-4F20-81DD-AF8A66AF33C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